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70" activeTab="0"/>
  </bookViews>
  <sheets>
    <sheet name="Rekapitulace stavby" sheetId="1" r:id="rId1"/>
    <sheet name="SO 201 - Oprava mostu - S..." sheetId="2" r:id="rId2"/>
    <sheet name="SO 901 - DIO - Dopravně i..." sheetId="3" r:id="rId3"/>
    <sheet name="Pokyny pro vyplnění" sheetId="4" r:id="rId4"/>
  </sheets>
  <definedNames>
    <definedName name="_xlnm._FilterDatabase" localSheetId="1" hidden="1">'SO 201 - Oprava mostu - S...'!$C$94:$K$94</definedName>
    <definedName name="_xlnm._FilterDatabase" localSheetId="2" hidden="1">'SO 901 - DIO - Dopravně i...'!$C$82:$K$82</definedName>
    <definedName name="_xlnm.Print_Titles" localSheetId="0">'Rekapitulace stavby'!$49:$49</definedName>
    <definedName name="_xlnm.Print_Titles" localSheetId="1">'SO 201 - Oprava mostu - S...'!$94:$94</definedName>
    <definedName name="_xlnm.Print_Titles" localSheetId="2">'SO 901 - DIO - Dopravně i...'!$82:$82</definedName>
    <definedName name="_xlnm.Print_Area" localSheetId="3">'Pokyny pro vyplnění'!$B$2:$K$69,'Pokyny pro vyplnění'!$B$72:$K$116,'Pokyny pro vyplnění'!$B$119:$K$188,'Pokyny pro vyplnění'!$B$192:$K$212</definedName>
    <definedName name="_xlnm.Print_Area" localSheetId="0">'Rekapitulace stavby'!$D$4:$AO$33,'Rekapitulace stavby'!$C$39:$AQ$54</definedName>
    <definedName name="_xlnm.Print_Area" localSheetId="1">'SO 201 - Oprava mostu - S...'!$C$4:$J$36,'SO 201 - Oprava mostu - S...'!$C$42:$J$76,'SO 201 - Oprava mostu - S...'!$C$82:$K$530</definedName>
    <definedName name="_xlnm.Print_Area" localSheetId="2">'SO 901 - DIO - Dopravně i...'!$C$4:$J$36,'SO 901 - DIO - Dopravně i...'!$C$42:$J$64,'SO 901 - DIO - Dopravně i...'!$C$70:$K$165</definedName>
  </definedNames>
  <calcPr fullCalcOnLoad="1"/>
</workbook>
</file>

<file path=xl/sharedStrings.xml><?xml version="1.0" encoding="utf-8"?>
<sst xmlns="http://schemas.openxmlformats.org/spreadsheetml/2006/main" count="5197" uniqueCount="1178">
  <si>
    <t>Export VZ</t>
  </si>
  <si>
    <t>List obsahuje:</t>
  </si>
  <si>
    <t>3.0</t>
  </si>
  <si>
    <t>ZAMOK</t>
  </si>
  <si>
    <t>False</t>
  </si>
  <si>
    <t>{7fc4cfd3-a2f9-481d-94cd-fc4f7eabe825}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</si>
  <si>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</si>
  <si>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</si>
  <si>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</si>
  <si>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</si>
  <si>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</si>
  <si>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</si>
  <si>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</si>
  <si>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</si>
  <si>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1-0475-00/40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</si>
  <si>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</si>
  <si>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</si>
  <si>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II/120, mosty ev.č. 120-004,005,006 Sedlec-Prčice přes Sedlecký potok - PD</t>
  </si>
  <si>
    <t>0,1</t>
  </si>
  <si>
    <t>KSO:</t>
  </si>
  <si>
    <t/>
  </si>
  <si>
    <t>CC-CZ:</t>
  </si>
  <si>
    <t>1</t>
  </si>
  <si>
    <t>Místo:</t>
  </si>
  <si>
    <t>Sedlec - Prčice</t>
  </si>
  <si>
    <t>Datum:</t>
  </si>
  <si>
    <t>10.6.2015</t>
  </si>
  <si>
    <t>10</t>
  </si>
  <si>
    <t>100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</si>
  <si>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</si>
  <si>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</si>
  <si>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</si>
  <si>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</si>
  <si>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</si>
  <si>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</si>
  <si>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</si>
  <si>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Ing.Pelant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</si>
  <si>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</si>
  <si>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</si>
  <si>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</si>
  <si>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</si>
  <si>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</si>
  <si>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</si>
  <si>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</si>
  <si>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</si>
  <si>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</si>
  <si>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</si>
  <si>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</si>
  <si>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</si>
  <si>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</si>
  <si>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</si>
  <si>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</si>
  <si>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</si>
  <si>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</si>
  <si>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</si>
  <si>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</si>
  <si>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</si>
  <si>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</si>
  <si>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</si>
  <si>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</si>
  <si>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</si>
  <si>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</si>
  <si>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</si>
  <si>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</si>
  <si>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</si>
  <si>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</si>
  <si>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</si>
  <si>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</si>
  <si>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</si>
  <si>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</si>
  <si>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</si>
  <si>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</si>
  <si>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</si>
  <si>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</si>
  <si>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</si>
  <si>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</si>
  <si>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</si>
  <si>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SO 201</t>
  </si>
  <si>
    <t>Oprava mostu - Sedlec-Prčice ev.č. 120-004, 005, 006</t>
  </si>
  <si>
    <t>STA</t>
  </si>
  <si>
    <t>{7b51c66d-16fd-4da7-b2d2-bbc800b50d14}</t>
  </si>
  <si>
    <t>2</t>
  </si>
  <si>
    <t>SO 901</t>
  </si>
  <si>
    <t>DIO - Dopravně inženýrská opatření</t>
  </si>
  <si>
    <t>{c49f3a69-c2ba-405f-85b3-50326791db76}</t>
  </si>
  <si>
    <t>Zpět na list:</t>
  </si>
  <si>
    <t>KRYCÍ LIST SOUPISU</t>
  </si>
  <si>
    <t>Objekt:</t>
  </si>
  <si>
    <t>SO 201 - Oprava mostu - Sedlec-Prčice ev.č. 120-004, 005, 006</t>
  </si>
  <si>
    <t>Ing. Pelant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</si>
  <si>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</si>
  <si>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</si>
  <si>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</si>
  <si>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</si>
  <si>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</si>
  <si>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</si>
  <si>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</si>
  <si>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</si>
  <si>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</si>
  <si>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</si>
  <si>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</si>
  <si>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</si>
  <si>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</si>
  <si>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</si>
  <si>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</si>
  <si>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</si>
  <si>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</si>
  <si>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</si>
  <si>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>M - Práce a dodávky M</t>
  </si>
  <si>
    <t xml:space="preserve">    23-M - Montáže potrubí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</si>
  <si>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</si>
  <si>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</si>
  <si>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</si>
  <si>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</si>
  <si>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</si>
  <si>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</si>
  <si>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</si>
  <si>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</si>
  <si>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</si>
  <si>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</si>
  <si>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</si>
  <si>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</si>
  <si>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</si>
  <si>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</si>
  <si>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</si>
  <si>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</si>
  <si>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</si>
  <si>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</si>
  <si>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</si>
  <si>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</si>
  <si>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</si>
  <si>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</si>
  <si>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</si>
  <si>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113106111</t>
  </si>
  <si>
    <t>Rozebrání dlažeb komunikací pro pěší z mozaiky</t>
  </si>
  <si>
    <t>m2</t>
  </si>
  <si>
    <t>CS ÚRS 2015 01</t>
  </si>
  <si>
    <t>4</t>
  </si>
  <si>
    <t>741678896</t>
  </si>
  <si>
    <t>PP</t>
  </si>
  <si>
    <t>Rozebrání dlažeb a dílců komunikací pro pěší, vozovek a ploch s přemístěním hmot na skládku na vzdálenost do 3 m nebo s naložením na dopravní prostředek komunikací pro pěší s ložem z kameniva nebo živice a s výplní spár z mozaiky</t>
  </si>
  <si>
    <t>P</t>
  </si>
  <si>
    <t>Poznámka k položce:
bourání stávajících chodníků vč. podkladu, vč. naložení na dopr. prostředek</t>
  </si>
  <si>
    <t>VV</t>
  </si>
  <si>
    <t>(238+191)*1,15    "dle C1.02</t>
  </si>
  <si>
    <t>113106511</t>
  </si>
  <si>
    <t>Rozebrání dlažeb vozovek pl přes 200 m2 z velkých kostek do lože z kameniva</t>
  </si>
  <si>
    <t>-1806938671</t>
  </si>
  <si>
    <t>Rozebrání dlažeb a dílců komunikací pro pěší, vozovek a ploch s přemístěním hmot na skládku na vzdálenost do 3 m nebo s naložením na dopravní prostředek vozovek a ploch, s jakoukoliv výplní spár v ploše jednotlivě přes 200 m2 z velkých kostek kladených do lože z kameniva těženého</t>
  </si>
  <si>
    <t>Poznámka k položce:
vybourání spodní vrstvy stáv. vozovky ze žulových kostek, předpokládaná tl. 80mm, vč. naložení na dopr. prostředek, dle pol. 113154334</t>
  </si>
  <si>
    <t>3</t>
  </si>
  <si>
    <t>113107212</t>
  </si>
  <si>
    <t>Odstranění podkladu pl přes 200 m2 z kameniva těženého tl 200 mm</t>
  </si>
  <si>
    <t>-624971587</t>
  </si>
  <si>
    <t>Odstranění podkladů nebo krytů s přemístěním hmot na skládku na vzdálenost do 20 m nebo s naložením na dopravní prostředek v ploše jednotlivě přes 200 m2 z kameniva těženého, o tl. vrstvy přes 100 do 200 mm</t>
  </si>
  <si>
    <t>429*1,15   "dle pol. 113106111</t>
  </si>
  <si>
    <t>113154123</t>
  </si>
  <si>
    <t>Frézování živičného krytu tl 50 mm pruh š 1 m pl do 500 m2 bez překážek v trase</t>
  </si>
  <si>
    <t>1308869135</t>
  </si>
  <si>
    <t>Frézování živičného podkladu nebo krytu s naložením na dopravní prostředek plochy do 500 m2 bez překážek v trase pruhu šířky přes 0,5 m do 1 m, tloušťky vrstvy 50 mm</t>
  </si>
  <si>
    <t>Poznámka k položce:
frézování stáv. vozovky před a za mostem pro napojení na stávající stav, odhadnutá tl. 50mm, odměřeno dle v.č. C1.06.1, vč. naložení na dopr. prostředek.</t>
  </si>
  <si>
    <t>88+89    "přechodové oblasti</t>
  </si>
  <si>
    <t>5</t>
  </si>
  <si>
    <t>113154334</t>
  </si>
  <si>
    <t>Frézování živičného krytu tl 100 mm pruh š 2 m pl do 10000 m2 bez překážek v trase</t>
  </si>
  <si>
    <t>1434513734</t>
  </si>
  <si>
    <t>Frézování živičného podkladu nebo krytu s naložením na dopravní prostředek plochy přes 1 000 do 10 000 m2 bez překážek v trase pruhu šířky přes 1 m do 2 m, tloušťky vrstvy 100 mm</t>
  </si>
  <si>
    <t>Poznámka k položce:
frézování stávající vozovky na mostě s odhadem tloušťky 100mm, odměřeno dle v.č. C1.06.1, vč. naložení na dopravní prostředek.</t>
  </si>
  <si>
    <t>6</t>
  </si>
  <si>
    <t>113202111</t>
  </si>
  <si>
    <t>Vytrhání obrub krajníků obrubníků stojatých</t>
  </si>
  <si>
    <t>m</t>
  </si>
  <si>
    <t>-1055701195</t>
  </si>
  <si>
    <t>Vytrhání obrub s vybouráním lože, s přemístěním hmot na skládku na vzdálenost do 3 m nebo s naložením na dopravní prostředek z krajníků nebo obrubníků stojatých</t>
  </si>
  <si>
    <t>Poznámka k položce:
vč. vybourání lože a s naložením na dopravní prostředek</t>
  </si>
  <si>
    <t>194+195</t>
  </si>
  <si>
    <t>7</t>
  </si>
  <si>
    <t>115101202</t>
  </si>
  <si>
    <t>Čerpání vody na dopravní výšku do 10 m průměrný přítok do 1000 l/min</t>
  </si>
  <si>
    <t>hod</t>
  </si>
  <si>
    <t>-1173060479</t>
  </si>
  <si>
    <t>Čerpání vody na dopravní výšku do 10 m s uvažovaným průměrným přítokem přes 500 do 1 000 l/min</t>
  </si>
  <si>
    <t>10*4*30*1,10     "odhad - 10 hod/den * 4 měsíce * 30 dní/měsíc</t>
  </si>
  <si>
    <t>8</t>
  </si>
  <si>
    <t>122201402</t>
  </si>
  <si>
    <t>Vykopávky v zemníku na suchu v hornině tř. 3 objem do 1000 m3</t>
  </si>
  <si>
    <t>m3</t>
  </si>
  <si>
    <t>1550011801</t>
  </si>
  <si>
    <t>Vykopávky v zemnících na suchu s přehozením výkopku na vzdálenost do 3 m nebo s naložením na dopravní prostředek v hornině tř. 3 přes 100 do 1 000 m3</t>
  </si>
  <si>
    <t>Poznámka k položce:
pro zásyp mostu vč.naložení na dopr.prostředek</t>
  </si>
  <si>
    <t>1821,186   "dle pol. 172102101</t>
  </si>
  <si>
    <t>9</t>
  </si>
  <si>
    <t>127403201</t>
  </si>
  <si>
    <t>Vykopávky zářezů pod vodou pro podzemní vedení v hornině tř. 5 bez použití trhavin</t>
  </si>
  <si>
    <t>196037484</t>
  </si>
  <si>
    <t>Vykopávky pod vodou zářezů pro shybky a jiná podzemní vedení na hloubku do 5 m pod projektem stanovenou pracovní hladinou vody pro jakékoliv množství v hornině tř. 5 bez použití trhavin</t>
  </si>
  <si>
    <t>Poznámka k položce:
vykopávky pro nové odláždění koryta vč.naložení na dopr.prostředek</t>
  </si>
  <si>
    <t>(314,43-213)*0,45   "dle pol. 465513227 s odečtením plochy stáv.pomocného koryta,kde se bude pouze odbourávat stáv.dlažba</t>
  </si>
  <si>
    <t xml:space="preserve">0*0,45    "dle pol.465513256    </t>
  </si>
  <si>
    <t>Součet</t>
  </si>
  <si>
    <t>131201202</t>
  </si>
  <si>
    <t>Hloubení jam zapažených v hornině tř. 3 objemu do 1000 m3</t>
  </si>
  <si>
    <t>-1585627925</t>
  </si>
  <si>
    <t>Hloubení zapažených jam a zářezů s urovnáním dna do předepsaného profilu a spádu v hornině tř. 3 přes 100 do 1 000 m3</t>
  </si>
  <si>
    <t>Poznámka k položce:
vč. naložení na dopravní prostředek</t>
  </si>
  <si>
    <t>((235*8,3)-(1738*0,1))*1,15    "plocha v pod.řezu dle v.č.C.1.03*šířka mostu  - odečet vozovky</t>
  </si>
  <si>
    <t>11</t>
  </si>
  <si>
    <t>132201101</t>
  </si>
  <si>
    <t>Hloubení rýh š do 600 mm v hornině tř. 3 objemu do 100 m3</t>
  </si>
  <si>
    <t>-1598641629</t>
  </si>
  <si>
    <t>Hloubení zapažených i nezapažených rýh šířky do 600 mm s urovnáním dna do předepsaného profilu a spádu v hornině tř. 3 do 100 m3</t>
  </si>
  <si>
    <t xml:space="preserve">Poznámka k položce:
hloubení rýh pro betonové prahy
</t>
  </si>
  <si>
    <t>9,568   "dle pol. 274311125</t>
  </si>
  <si>
    <t>200,0*0,5   "výkop pro kabel - délka x plocha v řezu</t>
  </si>
  <si>
    <t>12</t>
  </si>
  <si>
    <t>162701105</t>
  </si>
  <si>
    <t>Vodorovné přemístění do 10000 m výkopku/sypaniny z horniny tř. 1 až 4</t>
  </si>
  <si>
    <t>275995174</t>
  </si>
  <si>
    <t>Vodorovné přemístění výkopku nebo sypaniny po suchu na obvyklém dopravním prostředku, bez naložení výkopku, avšak se složením bez rozhrnutí z horniny tř. 1 až 4 na vzdálenost přes 9 000 do 10 000 m</t>
  </si>
  <si>
    <t>Poznámka k položce:
odvoz a uložení vykopaného materiálu na skládku</t>
  </si>
  <si>
    <t>2043,205    "odvoz vykopané sypaniny na skládku dle pol. 131201202</t>
  </si>
  <si>
    <t>45,644    "odvoz výkopku pro dlažbu dle pol. 127403201</t>
  </si>
  <si>
    <t>1821,186    "dovoz vhodného materiálu pro zásyp kleneb dle pol. 172102101</t>
  </si>
  <si>
    <t>109,568      "dle pol. 132201101</t>
  </si>
  <si>
    <t>13</t>
  </si>
  <si>
    <t>162701109</t>
  </si>
  <si>
    <t>Příplatek k vodorovnému přemístění výkopku/sypaniny z horniny tř. 1 až 4 ZKD 1000 m přes 10000 m</t>
  </si>
  <si>
    <t>-1611707703</t>
  </si>
  <si>
    <t>Vodorovné přemístění výkopku nebo sypaniny po suchu na obvyklém dopravním prostředku, bez naložení výkopku, avšak se složením bez rozhrnutí z horniny tř. 1 až 4 na vzdálenost Příplatek k ceně za každých dalších i započatých 1 000 m</t>
  </si>
  <si>
    <t>4019,603*10    "dle pol. 162701105 - celkem 20 km skládka i zemník - odhad</t>
  </si>
  <si>
    <t>14</t>
  </si>
  <si>
    <t>171201211</t>
  </si>
  <si>
    <t>Poplatek za uložení odpadu ze sypaniny na skládce (skládkovné)</t>
  </si>
  <si>
    <t>t</t>
  </si>
  <si>
    <t>-618102140</t>
  </si>
  <si>
    <t>Uložení sypaniny poplatek za uložení sypaniny na skládce (skládkovné)</t>
  </si>
  <si>
    <t>(45,644+2043,205+109,568)*1,85    "dle pol.127403201 a 131201202 a dle pol. 132201101</t>
  </si>
  <si>
    <t>171201212R</t>
  </si>
  <si>
    <t>Poplatek za nakoupení zeminy ze zemníku</t>
  </si>
  <si>
    <t>1990014568</t>
  </si>
  <si>
    <t>1821,186*1,85   "dle pol. 122201402</t>
  </si>
  <si>
    <t>16</t>
  </si>
  <si>
    <t>172102101</t>
  </si>
  <si>
    <t>Zřízení těsnicí výplně se zhutněním do 100 % PS nebo 0,9 I(d) bez dodání sypaniny</t>
  </si>
  <si>
    <t>493557791</t>
  </si>
  <si>
    <t>Zřízení těsnící výplně z vhodné sypaniny s přemístěním sypaniny ze vzdálenosti do 10 m, avšak bez dodání sypaniny, s příp. nutným kropením se zhutněním do 100 % PS nebo I(d) 0,9</t>
  </si>
  <si>
    <t>Poznámka k položce:
Zpětný zásyp kleneb, ukládat po vrstvách tl. 300mm</t>
  </si>
  <si>
    <t>((326*8,3)-(173,8+614,25+334,11))*1,15   "výkop-plocha dle v.č.C.1.06*šířka dle v.č.C.1.07 s odečtením vozovky, ŽB desky a ŠP lože pro hydroizolaci</t>
  </si>
  <si>
    <t>Zakládání</t>
  </si>
  <si>
    <t>17</t>
  </si>
  <si>
    <t>212752214</t>
  </si>
  <si>
    <t>Trativod z drenážních trubek plastových flexibilních D do 200 mm včetně lože otevřený výkop</t>
  </si>
  <si>
    <t>874918877</t>
  </si>
  <si>
    <t>Trativody z drenážních trubek se zřízením štěrkopískového lože pod trubky a s jejich obsypem v průměrném celkovém množství do 0,15 m3/m v otevřeném výkopu z trubek plastových flexibilních D přes 160 do 200 mm</t>
  </si>
  <si>
    <t>56+33+33+61   "podélná drenáž</t>
  </si>
  <si>
    <t xml:space="preserve">9*6    </t>
  </si>
  <si>
    <t>18</t>
  </si>
  <si>
    <t>212972113</t>
  </si>
  <si>
    <t>Opláštění drenážních trub filtrační textilií DN 160</t>
  </si>
  <si>
    <t>-608736521</t>
  </si>
  <si>
    <t xml:space="preserve">Poznámka k položce:
dle pol.212752214
</t>
  </si>
  <si>
    <t>19</t>
  </si>
  <si>
    <t>274311125</t>
  </si>
  <si>
    <t xml:space="preserve">Základové pasy, prahy, věnce a ostruhy z betonu prostého C 16/20  </t>
  </si>
  <si>
    <t>1507347791</t>
  </si>
  <si>
    <t>Základové konstrukce z betonu prostého pasy, prahy, věnce a ostruhy ve výkopu nebo na hlavách pilot C 16/20</t>
  </si>
  <si>
    <t xml:space="preserve">Poznámka k položce:
betonové prahy pro zakončení dlažby v korytech </t>
  </si>
  <si>
    <t>((2*3,2)+(2*4,2)+(2*3,0))*0,5*0,8*1,15   "délka prahů dle v.č. B.2 * šířka * výška</t>
  </si>
  <si>
    <t>Svislé a kompletní konstrukce</t>
  </si>
  <si>
    <t>20</t>
  </si>
  <si>
    <t>311101213</t>
  </si>
  <si>
    <t>Vytvoření prostupů do 0,10 m2 ve zdech nosných osazením vložek z dutinových tvarovek</t>
  </si>
  <si>
    <t>-782944735</t>
  </si>
  <si>
    <t>Vytvoření prostupů nebo suchých kanálků v betonových zdech nosných vodorovných, šikmých, obloukových, zalomených, svislých z monolitického betonu a železobetonu, trvale osazenými vložkami na sraz z dutinových tvarovek, trub, prefabrikovaných dílců apod., bez jejich dodání, včetně polohového zajištění v bednění při betonáž, vnější průřezové plochy přes 0,05 do 0,10 m2</t>
  </si>
  <si>
    <t>21*0,5   "vytvoření prostupů pro chrliče - odhad délky prostupu 0,5m</t>
  </si>
  <si>
    <t>317321118</t>
  </si>
  <si>
    <t>Mostní římsy ze ŽB C 30/37</t>
  </si>
  <si>
    <t>1618927861</t>
  </si>
  <si>
    <t>Římsy ze železového betonu C 30/37</t>
  </si>
  <si>
    <t>(0,65*0,3+0,5*0,3)*194,5    "římsy</t>
  </si>
  <si>
    <t>22</t>
  </si>
  <si>
    <t>317353121</t>
  </si>
  <si>
    <t>Bednění mostních říms všech tvarů - zřízení</t>
  </si>
  <si>
    <t>-4327401</t>
  </si>
  <si>
    <t>Bednění mostní římsy zřízení všech tvarů</t>
  </si>
  <si>
    <t>(0,65*194,5)+(0,3*194,5)+(0,5*194,5)+(0,3*194,5)</t>
  </si>
  <si>
    <t>23</t>
  </si>
  <si>
    <t>317353221</t>
  </si>
  <si>
    <t>Bednění mostních říms všech tvarů - odstranění</t>
  </si>
  <si>
    <t>1465283148</t>
  </si>
  <si>
    <t>Bednění mostní římsy odstranění všech tvarů</t>
  </si>
  <si>
    <t>Poznámka k položce:
dle pol. 317353121</t>
  </si>
  <si>
    <t>24</t>
  </si>
  <si>
    <t>317361116</t>
  </si>
  <si>
    <t>Výztuž mostních říms z betonářské oceli 10 505</t>
  </si>
  <si>
    <t>-1165706350</t>
  </si>
  <si>
    <t>Výztuž mostních železobetonových říms z betonářské oceli 10 505 (R) nebo BSt 500</t>
  </si>
  <si>
    <t>Poznámka k položce:
cca 140 kg/m3 betonu říms</t>
  </si>
  <si>
    <t>67,103*0,14 'Přepočtené koeficientem množství</t>
  </si>
  <si>
    <t>25</t>
  </si>
  <si>
    <t>327353112</t>
  </si>
  <si>
    <t>Bednění pásů waterstop ve svislé spáře - zřízení lištových vzpěr</t>
  </si>
  <si>
    <t>-2031133346</t>
  </si>
  <si>
    <t>Lištová vzpěra u bednění pásů waterstop ve svislé spáře zřízení</t>
  </si>
  <si>
    <t>17*8,0</t>
  </si>
  <si>
    <t>26</t>
  </si>
  <si>
    <t>327353212</t>
  </si>
  <si>
    <t>Bednění pásů waterstop ve svislé spáře - odstranění lištových vzpěr</t>
  </si>
  <si>
    <t>380732874</t>
  </si>
  <si>
    <t>Lištová vzpěra u bednění pásů waterstop ve svislé spáře odstranění</t>
  </si>
  <si>
    <t>27</t>
  </si>
  <si>
    <t>334213345</t>
  </si>
  <si>
    <t>Zdivo nadzákladové pilířů, opěr, křídel obkladní z lomového kamene tl 250-450 mm s vyspárováním</t>
  </si>
  <si>
    <t>76773501</t>
  </si>
  <si>
    <t>Zdivo pilířů, opěr a křídel nadzákladové z lomového kamene na maltu cementovou jednostranně lícované, z kamene lomařsky upraveného tl. od 250 do 450 mm obkladní s vyspárováním na MC vodotěsnou</t>
  </si>
  <si>
    <t>Poznámka k položce:
dozdění opěrných zdí</t>
  </si>
  <si>
    <t>(0,45*0,21)*200*1,15   "dle v.č.C1.07 - šířka*výška*délka</t>
  </si>
  <si>
    <t>28</t>
  </si>
  <si>
    <t>334221311</t>
  </si>
  <si>
    <t>Obklad z lomového kamene zdiva mostů nekotvený dvoustranně lícovaný kvádrový tl do 350 mm</t>
  </si>
  <si>
    <t>-1245514589</t>
  </si>
  <si>
    <t>Obklad zdiva mostů z lomového kamene nekotvený na MC s vyspárováním, dvoustranně lícovaný kvádrový tloušťky do 350 mm</t>
  </si>
  <si>
    <t>Poznámka k položce:
doplnění kamenného obkladu zdí a kleneb</t>
  </si>
  <si>
    <t>((2*305*0,30)+(189,5*0,8))*0,35   "(dvě strany * odhadnutá plocha dle PP * odhad 30% na opravu) + (plocha kleneb x odhad 80% na opravu ) x tl.</t>
  </si>
  <si>
    <t>29</t>
  </si>
  <si>
    <t>334351111</t>
  </si>
  <si>
    <t>Bednění systémové mostních opěr a úložných prahů z překližek pro prostý beton - zřízení</t>
  </si>
  <si>
    <t>-1199196174</t>
  </si>
  <si>
    <t>Bednění mostních opěr a úložných prahů ze systémového bednění zřízení z překližek, pro prostý beton</t>
  </si>
  <si>
    <t>Poznámka k položce:
provizorní ochranné bednění stáv.soch na mostě</t>
  </si>
  <si>
    <t>(2,0*8,6*4)*2   "šířka*výška jedné strany*4 strany*2 sochy</t>
  </si>
  <si>
    <t>30</t>
  </si>
  <si>
    <t>334351211</t>
  </si>
  <si>
    <t>Bednění systémové mostních opěr a úložných prahů z překližek - odstranění</t>
  </si>
  <si>
    <t>-1054714100</t>
  </si>
  <si>
    <t>Bednění mostních opěr a úložných prahů ze systémového bednění odstranění z překližek</t>
  </si>
  <si>
    <t>Poznámka k položce:
dle pol.334351111</t>
  </si>
  <si>
    <t>31</t>
  </si>
  <si>
    <t>345321616</t>
  </si>
  <si>
    <t>Zídky atikové, parapetní, schodišťové a zábradelní ze ŽB tř. C 30/37</t>
  </si>
  <si>
    <t>-1662131343</t>
  </si>
  <si>
    <t>Zídky atikové, poprsní, schodišťové a zábradelní z betonu železového bez výztuže tř. C 30/37</t>
  </si>
  <si>
    <t xml:space="preserve">(195-(43*2,0))*2*1,1*0,15   "celková délka - odečet délky ocelového zábradlí x dvě strany x výška x šířka betonového zábradlí </t>
  </si>
  <si>
    <t>32</t>
  </si>
  <si>
    <t>345361821</t>
  </si>
  <si>
    <t>Výztuž zídek atikových, parapetních, schodišťových a zábradelních betonářskou ocelí 10 505</t>
  </si>
  <si>
    <t>-888729792</t>
  </si>
  <si>
    <t>Výztuž atikových, poprsních, schodišťových, zábradelních zídek a madel z betonářské oceli 10 505 (R) nebo BSt 500</t>
  </si>
  <si>
    <t>35,970*0,15</t>
  </si>
  <si>
    <t>33</t>
  </si>
  <si>
    <t>348171111</t>
  </si>
  <si>
    <t>Osazení mostního ocelového zábradlí nesnímatelného do betonu říms přímo</t>
  </si>
  <si>
    <t>1236300551</t>
  </si>
  <si>
    <t>Osazení mostního ocelového zábradlí přímo do betonu říms</t>
  </si>
  <si>
    <t>2*(43*2,0)   "dvě strany * 43xocelové zábradlí * 2,0m-délka jednoho úseku ocel.zábradlí</t>
  </si>
  <si>
    <t>34</t>
  </si>
  <si>
    <t>M</t>
  </si>
  <si>
    <t>553912090</t>
  </si>
  <si>
    <t>zábradelní výplň ze svislých tyčí-pozink.+ barva   - 1 kus = 2,0m</t>
  </si>
  <si>
    <t>kus</t>
  </si>
  <si>
    <t>-810948400</t>
  </si>
  <si>
    <t>díly (sestavy) k částem a prefabrikátům kovovým svodidla silniční ocelová - díly svodidlo NH-4-99 tloušťka pásu  4 mm výplň zábradelní ze svislých tyčí-pozink.+barva</t>
  </si>
  <si>
    <t>86    "dle v.č. 07 - pohled</t>
  </si>
  <si>
    <t>Vodorovné konstrukce</t>
  </si>
  <si>
    <t>35</t>
  </si>
  <si>
    <t>421321128</t>
  </si>
  <si>
    <t>Mostní nosné konstrukce deskové ze ŽB C 30/37</t>
  </si>
  <si>
    <t>-552394374</t>
  </si>
  <si>
    <t>Mostní železobetonové nosné konstrukce deskové nebo klenbové, trámové, ostatní deskové, z betonu C 30/37</t>
  </si>
  <si>
    <t>Poznámka k položce:
ŽB deska mostovky</t>
  </si>
  <si>
    <t>195*10,5*0,3*1,15   "délka * šířka * prům.tloušťka desky 300mm dle v.č.C.1.07</t>
  </si>
  <si>
    <t>36</t>
  </si>
  <si>
    <t>421361226</t>
  </si>
  <si>
    <t>Výztuž ŽB deskového mostu z betonářské oceli 10 505</t>
  </si>
  <si>
    <t>1301182067</t>
  </si>
  <si>
    <t>Výztuž deskových konstrukcí z betonářské oceli 10 505 (R) nebo BSt 500 deskového mostu</t>
  </si>
  <si>
    <t>Poznámka k položce:
odhad 175kg/m3 výztuže na m3 betonu</t>
  </si>
  <si>
    <t>706,388*0,175 'Přepočtené koeficientem množství</t>
  </si>
  <si>
    <t>37</t>
  </si>
  <si>
    <t>451311521</t>
  </si>
  <si>
    <t>Podklad pro dlažbu z betonu prostého vodostavebného V4 tř. B 20 vrstva tl nad 100 do 150 mm</t>
  </si>
  <si>
    <t>1011238126</t>
  </si>
  <si>
    <t>Podklad z prostého betonu vodostavebného pod dlažbu V4 – B 20, ve vrstvě tl. přes 100 do 150 mm</t>
  </si>
  <si>
    <t>Poznámka k položce:
tl. betonového podkladu pro odláždění 0,15m</t>
  </si>
  <si>
    <t>((0,6*13)+(0,6*13,5)+(0,8*15))*1,3/0,15   "nová dlažba</t>
  </si>
  <si>
    <t>(590-242)*0,50    "obnova odláždění - 50%</t>
  </si>
  <si>
    <t>38</t>
  </si>
  <si>
    <t>451475111</t>
  </si>
  <si>
    <t>Podkladní vrstva pod ložiska z plastbetonu s pryskyřicí CHS Epoxy 512 první vrstva tl 10 mm</t>
  </si>
  <si>
    <t>1062953363</t>
  </si>
  <si>
    <t>Podkladní vrstva z plastbetonu pod mostními ložisky epoxidová pryskyřice CHS EPOXY 512 první vrstva tl. 10 mm</t>
  </si>
  <si>
    <t xml:space="preserve">Poznámka k položce:
plastbeton pod obrubník a vpusti
</t>
  </si>
  <si>
    <t>39</t>
  </si>
  <si>
    <t>451475112</t>
  </si>
  <si>
    <t>Podkladní vrstva pod ložiska z plastbetonu s pryskyřicí CHS Epoxy 512 další vrstvy tl 10 mm</t>
  </si>
  <si>
    <t>-557824034</t>
  </si>
  <si>
    <t>Podkladní vrstva z plastbetonu pod mostními ložisky epoxidová pryskyřice CHS EPOXY 512 každá další vrstva tl. 10 mm</t>
  </si>
  <si>
    <t>40</t>
  </si>
  <si>
    <t>451576121</t>
  </si>
  <si>
    <t>Podkladní a výplňová vrstva ze štěrkopísku tl do 200 mm</t>
  </si>
  <si>
    <t>-212516770</t>
  </si>
  <si>
    <t>Podkladní a výplňová vrstva z kameniva tloušťky do 200 mm ze štěrkopísku</t>
  </si>
  <si>
    <t>Poznámka k položce:
ŠP lože pro hydroizolaci</t>
  </si>
  <si>
    <t>202*8,27*1,15   "délka z PP*řířka z řezu*tl.200mm</t>
  </si>
  <si>
    <t>41</t>
  </si>
  <si>
    <t>451577877</t>
  </si>
  <si>
    <t>Podklad nebo lože pod dlažbu vodorovný nebo do sklonu 1:5 ze štěrkopísku tl do 100 mm</t>
  </si>
  <si>
    <t>1712177326</t>
  </si>
  <si>
    <t>Podklad nebo lože pod dlažbu (přídlažbu) v ploše vodorovné nebo ve sklonu do 1:5, tloušťky od 30 do 100 mm ze štěrkopísku</t>
  </si>
  <si>
    <t>Poznámka k položce:
štěrkopískové lože pod dlažbu v chodnících tl. 180 mm.
Tl. 50mm je součástí položky pro dlažbu č.591111111. Tato pol. doplňuje tl. 130mm - resp. 100mm + příplatek.</t>
  </si>
  <si>
    <t>42</t>
  </si>
  <si>
    <t>451579777</t>
  </si>
  <si>
    <t>Příplatek ZKD 10 mm tl nad 100 mm u podkladu nebo lože pod dlažbu z kameniva těženého</t>
  </si>
  <si>
    <t>-1813472464</t>
  </si>
  <si>
    <t>Podklad nebo lože pod dlažbu (přídlažbu) Příplatek k cenám za každých dalších i započatých 10 mm tloušťky podkladu nebo lože přes 100 mm z kameniva těženého</t>
  </si>
  <si>
    <t>Poznámka k položce:
příplatek za 30mm</t>
  </si>
  <si>
    <t>686,55*3 'Přepočtené koeficientem množství</t>
  </si>
  <si>
    <t>43</t>
  </si>
  <si>
    <t>452318510</t>
  </si>
  <si>
    <t>Zajišťovací práh z betonu prostého</t>
  </si>
  <si>
    <t>-2141960045</t>
  </si>
  <si>
    <t>Zajišťovací práh z betonu prostého vodostavebného na dně a ve svahu melioračních kanálů s patkami nebo bez patek</t>
  </si>
  <si>
    <t>Poznámka k položce:
koncové betonové prahy</t>
  </si>
  <si>
    <t xml:space="preserve">30*0,3*0,6*1,15   </t>
  </si>
  <si>
    <t>44</t>
  </si>
  <si>
    <t>452471101</t>
  </si>
  <si>
    <t>Podkladní vrstva z modifikované malty cementové tl do 10 mm</t>
  </si>
  <si>
    <t>1911046828</t>
  </si>
  <si>
    <t>Podkladní a výplňová vrstva z modifikované malty cementové podkladní, tloušťky do 10 mm první vrstva</t>
  </si>
  <si>
    <t>Poznámka k položce:
Vyrovnávací beton</t>
  </si>
  <si>
    <t>195*0,45*2</t>
  </si>
  <si>
    <t>45</t>
  </si>
  <si>
    <t>458311131</t>
  </si>
  <si>
    <t>Filtrační vrstvy za opěrou z betonu drenážního B 5 hutněného po vrstvách</t>
  </si>
  <si>
    <t>-1118282503</t>
  </si>
  <si>
    <t>Výplňové klíny a filtrační vrstvy za opěrou z betonu hutněného po vrstvách filtračního drenážního B5</t>
  </si>
  <si>
    <t>Poznámka k položce:
zásyp kleneb mezerovitým betonem a přechodové klíny při napojení na stáv. vozovku</t>
  </si>
  <si>
    <t>9*6*0,65*1,15   "9m2 * 6 zdí kleneb * výška</t>
  </si>
  <si>
    <t>2*1,6*7,5     "na začátku a na konci úseku * plocha z řezu * šířka vozovky</t>
  </si>
  <si>
    <t>46</t>
  </si>
  <si>
    <t>465513227</t>
  </si>
  <si>
    <t>Dlažba z lomového kamene na cementovou maltu s vyspárováním tl 250 mm pro hydromeliorace</t>
  </si>
  <si>
    <t>1156132182</t>
  </si>
  <si>
    <t>Dlažba z lomového kamene lomařsky upraveného na cementovou maltu, s vyspárováním cementovou maltou, tl. kamene 250 mm</t>
  </si>
  <si>
    <t>(590-242)*0,50    "obnova odláždění - odhad 50%</t>
  </si>
  <si>
    <t>47</t>
  </si>
  <si>
    <t>465513256</t>
  </si>
  <si>
    <t>Dlažba svahu u opěr z upraveného lomového žulového kamene LK 25 do lože C 25/30 plochy do 10 m2</t>
  </si>
  <si>
    <t>1810004153</t>
  </si>
  <si>
    <t>Dlažba svahu u mostních opěr z upraveného lomového žulového kamene s vyspárováním maltou MC 25, šíře spáry 15 mm do betonového lože C 25/30 LK 25, plochy do 10 m2</t>
  </si>
  <si>
    <t>415,8*0,10*1,15   "odhad 10% ve svahu z celkového odláždění koryta</t>
  </si>
  <si>
    <t>Komunikace pozemní</t>
  </si>
  <si>
    <t>48</t>
  </si>
  <si>
    <t>564871111</t>
  </si>
  <si>
    <t>Podklad ze štěrkodrtě ŠD tl 250 mm</t>
  </si>
  <si>
    <t>1162433015</t>
  </si>
  <si>
    <t>Podklad ze štěrkodrti ŠD s rozprostřením a zhutněním, po zhutnění tl. 250 mm</t>
  </si>
  <si>
    <t>Poznámka k položce:
podkladní vrstva v přechodových oblastech při napojení na stávající vozovku</t>
  </si>
  <si>
    <t>2*(3,0*7,5+2,5*7,5)*1,15    "na ZÚ i na KÚ - délka z detailu * šířka vozovky</t>
  </si>
  <si>
    <t>10*50   "odhad pro provizorní přejezd přes 2 koryta</t>
  </si>
  <si>
    <t>49</t>
  </si>
  <si>
    <t>565166112</t>
  </si>
  <si>
    <t>Asfaltový beton vrstva podkladní ACP 22 (obalované kamenivo OKH) tl 90 mm š do 3 m</t>
  </si>
  <si>
    <t>1066721617</t>
  </si>
  <si>
    <t>Asfaltový beton vrstva podkladní ACP 22 (obalované kamenivo hrubozrnné - OKH) s rozprostřením a zhutněním v pruhu šířky do 3 m, po zhutnění tl. 90 mm</t>
  </si>
  <si>
    <t xml:space="preserve">Poznámka k položce:
dle pol. 564871111
</t>
  </si>
  <si>
    <t xml:space="preserve">((88+89)-(2*3,0*7,5)*2)*1,15   "plocha přechodových oblastí dle v.č.C1.05 - odečet ploch bez ACP 22+ </t>
  </si>
  <si>
    <t>50</t>
  </si>
  <si>
    <t>573211111</t>
  </si>
  <si>
    <t>Postřik živičný spojovací z asfaltu v množství do 0,70 kg/m2</t>
  </si>
  <si>
    <t>1330929660</t>
  </si>
  <si>
    <t>Postřik živičný spojovací bez posypu kamenivem z asfaltu silničního, v množství od 0,50 do 0,70 kg/m2</t>
  </si>
  <si>
    <t>1538*1,15    "pod SMA 11S na celé ploše - most + přechodové oblasti</t>
  </si>
  <si>
    <t>(88+89)-(3*7,5)*2*1,15   "pod vrstvou ACL 16S v přechodových oblastech</t>
  </si>
  <si>
    <t>51</t>
  </si>
  <si>
    <t>576133211</t>
  </si>
  <si>
    <t>Asfaltový koberec mastixový SMA 11 (AKMS) tl 40 mm š do 3 m</t>
  </si>
  <si>
    <t>-770682326</t>
  </si>
  <si>
    <t>Asfaltový koberec mastixový SMA 11 (AKMS) s rozprostřením a se zhutněním v pruhu šířky do 3 m, po zhutnění tl. 40 mm</t>
  </si>
  <si>
    <t xml:space="preserve">Poznámka k položce:
SMA 11 S - obrusná vrstva na mostě </t>
  </si>
  <si>
    <t>1538*1,15   "plocha dle v.č.C1.05</t>
  </si>
  <si>
    <t>52</t>
  </si>
  <si>
    <t>577145132</t>
  </si>
  <si>
    <t>Asfaltový beton vrstva ložní ACL 16 (ABH) tl 50 mm š do 3 m z modifikovaného asfaltu</t>
  </si>
  <si>
    <t>-1439543743</t>
  </si>
  <si>
    <t>Asfaltový beton vrstva ložní ACL 16 (ABH) s rozprostřením a zhutněním z modifikovaného asfaltu v pruhu šířky do 3 m, po zhutnění tl. 50 mm</t>
  </si>
  <si>
    <t>Poznámka k položce:
ložná vrstva na mostě dle v.č. C1.07</t>
  </si>
  <si>
    <t>(1538-88-89)*1,15   "plocha dle v.č.C1.05 - odečet ploch v přechodových oblastech)</t>
  </si>
  <si>
    <t>53</t>
  </si>
  <si>
    <t>577155132</t>
  </si>
  <si>
    <t>Asfaltový beton vrstva ložní ACL 16 (ABH) tl 60 mm š do 3 m z modifikovaného asfaltu</t>
  </si>
  <si>
    <t>517891715</t>
  </si>
  <si>
    <t>Asfaltový beton vrstva ložní ACL 16 (ABH) s rozprostřením a zhutněním z modifikovaného asfaltu v pruhu šířky do 3 m, po zhutnění tl. 60 mm</t>
  </si>
  <si>
    <t xml:space="preserve">Poznámka k položce:
ložná vrstva ACL 16S  v části přechodových oblastí </t>
  </si>
  <si>
    <t xml:space="preserve">((88+89)-2*(3,0*7,5))*1,15   "plocha přechodových oblastí dle v.č.C1.05 - odečet části bez ACL 16S </t>
  </si>
  <si>
    <t>54</t>
  </si>
  <si>
    <t>578143133</t>
  </si>
  <si>
    <t>Litý asfalt MA 11 (LAS) tl 40 mm š do 3 m z modifikovaného asfaltu</t>
  </si>
  <si>
    <t>-175930862</t>
  </si>
  <si>
    <t>Litý asfalt MA 11 (LAS) s rozprostřením z modifikovaného asfaltu v pruhu šířky do 3 m tl. 40 mm</t>
  </si>
  <si>
    <t>Poznámka k položce:
vrstva MA 11 IV na mostě a oprava objízdných tras</t>
  </si>
  <si>
    <t>(1538-88-89)*1,15      "plocha dle v.č.C.1.05</t>
  </si>
  <si>
    <t>55</t>
  </si>
  <si>
    <t>584121111</t>
  </si>
  <si>
    <t>Osazení silničních dílců z ŽB do lože z kameniva těženého tl 40 mm</t>
  </si>
  <si>
    <t>-1791134721</t>
  </si>
  <si>
    <t>Osazení silničních dílců ze železového betonu s podkladem z kameniva těženého do tl. 40 mm jakéhokoliv druhu a velikosti</t>
  </si>
  <si>
    <t>10*20   "odhad</t>
  </si>
  <si>
    <t>56</t>
  </si>
  <si>
    <t>593811360</t>
  </si>
  <si>
    <t>panel silniční 6 t 200x100x15 cm</t>
  </si>
  <si>
    <t>-1311844191</t>
  </si>
  <si>
    <t>prefabrikáty silniční betonové a železobetonové panely silniční IZD 200/100/15 JP 6 t    200 x 100 x 15</t>
  </si>
  <si>
    <t>Poznámka k položce:
dohodou</t>
  </si>
  <si>
    <t>20/2   "odhad - panely délky 2m na délku 20m</t>
  </si>
  <si>
    <t>10/1   "odhad - panely šířky 1m na délku 10m</t>
  </si>
  <si>
    <t>10*10   "celkem</t>
  </si>
  <si>
    <t>57</t>
  </si>
  <si>
    <t>591111111</t>
  </si>
  <si>
    <t>Kladení dlažby z kostek velkých z kamene do lože z kameniva těženého tl 50 mm</t>
  </si>
  <si>
    <t>1245284391</t>
  </si>
  <si>
    <t>Kladení dlažby z kostek s provedením lože do tl. 50 mm, s vyplněním spár, s dvojím beraněním a se smetením přebytečného materiálu na krajnici velkých z kamene, do lože z kameniva těženého</t>
  </si>
  <si>
    <t>Poznámka k položce:
kamenná dlažba tl. 80mm v chodnících</t>
  </si>
  <si>
    <t>(301+296)*1,15    "plocha odměřená ze situace</t>
  </si>
  <si>
    <t>58</t>
  </si>
  <si>
    <t>583801200</t>
  </si>
  <si>
    <t>kostka dlažební drobná, žula velikost 8/10 cm</t>
  </si>
  <si>
    <t>-343389769</t>
  </si>
  <si>
    <t>výrobky lomařské a kamenické pro komunikace (kostky dlažební, krajníky a obrubníky) kostka dlažební drobná žula (skupina materiálu I/2) vel. 8/10 cm šedá  (1t = cca 5 m2)</t>
  </si>
  <si>
    <t>Poznámka k položce:
1t = cca 5 m2</t>
  </si>
  <si>
    <t>686,55/5    "1t je cca 5 m2</t>
  </si>
  <si>
    <t>137,31*1,02 'Přepočtené koeficientem množství</t>
  </si>
  <si>
    <t>Úpravy povrchů, podlahy a osazování výplní</t>
  </si>
  <si>
    <t>59</t>
  </si>
  <si>
    <t>628611102</t>
  </si>
  <si>
    <t>Nátěr betonu mostu epoxidový 2x ochranný nepružný OS-B</t>
  </si>
  <si>
    <t>1899466103</t>
  </si>
  <si>
    <t>Nátěr mostních betonových konstrukcí epoxidový 2x ochranný nepružný OS-B</t>
  </si>
  <si>
    <t>390/2*(0,5*0,5)    "délka zábradlí - sloupky po 2 m - odhad nátěru v ploše 0,5m x 0,5m</t>
  </si>
  <si>
    <t>60</t>
  </si>
  <si>
    <t>628612201</t>
  </si>
  <si>
    <t>Nátěr mostního zábradlí polyuretanový jednonásobný vrchní</t>
  </si>
  <si>
    <t>-1023442579</t>
  </si>
  <si>
    <t>Nátěr mostního zábradlí polyuretanový 1x vrchní</t>
  </si>
  <si>
    <t>((3,14*0,05*0,05)*(390+3000*1,1))*1,15   "plocha horní tyče na celou délku zábradlí+plocha jednotlivých tyčí - počet kusů dle pol. 553912090</t>
  </si>
  <si>
    <t>61</t>
  </si>
  <si>
    <t>632664111</t>
  </si>
  <si>
    <t>Nátěr betonové podlahy mostu epoxidový 2x penetrační</t>
  </si>
  <si>
    <t>-910934411</t>
  </si>
  <si>
    <t>Poznámka k položce:
Pečetící vrstva pod asfaltové pásy</t>
  </si>
  <si>
    <t>195*11*1,15</t>
  </si>
  <si>
    <t>Trubní vedení</t>
  </si>
  <si>
    <t>62</t>
  </si>
  <si>
    <t>871275211</t>
  </si>
  <si>
    <t>Kanalizační potrubí z tvrdého PVC-systém KG tuhost třídy SN4 DN125</t>
  </si>
  <si>
    <t>-692610699</t>
  </si>
  <si>
    <t>Kanalizační potrubí z tvrdého PVC systém KG v otevřeném výkopu ve sklonu do 20 %, tuhost třídy SN 4 DN 125</t>
  </si>
  <si>
    <t>(1,5+2)*18   "vyústění z vpustí</t>
  </si>
  <si>
    <t>(7,0+2,0+1,5)*21   "odvodnění vozovky</t>
  </si>
  <si>
    <t>Ostatní konstrukce a práce, bourání</t>
  </si>
  <si>
    <t>63</t>
  </si>
  <si>
    <t>915121111</t>
  </si>
  <si>
    <t>Vodorovné dopravní značení šířky 250 mm bílou barvou vodící čáry</t>
  </si>
  <si>
    <t>-2069951870</t>
  </si>
  <si>
    <t>Vodorovné dopravní značení stříkané barvou vodící čára bílá šířky 250 mm základní</t>
  </si>
  <si>
    <t>Poznámka k položce:
první fáze vodorovného značení vč.předznačení</t>
  </si>
  <si>
    <t>220*2  "dle v.č.C.1.05-půdorys</t>
  </si>
  <si>
    <t>64</t>
  </si>
  <si>
    <t>915221111</t>
  </si>
  <si>
    <t>Vodorovné dopravní značení bílým plastem vodící čáry šířky 250 mm</t>
  </si>
  <si>
    <t>-487602402</t>
  </si>
  <si>
    <t>Vodorovné dopravní značení stříkaným plastem vodící čára bílá šířky 250 mm základní</t>
  </si>
  <si>
    <t>Poznámka k položce:
2.fáze VDZ - dle pol. 915121111</t>
  </si>
  <si>
    <t>65</t>
  </si>
  <si>
    <t>916242112R</t>
  </si>
  <si>
    <t>Montáž chodníkového obrubníku žulového s ložem z plastbetonu</t>
  </si>
  <si>
    <t>1535422828</t>
  </si>
  <si>
    <t>Montáž chodníkového žulového obrubníku kotveného do mostní římsy s ložem z plastbetonu</t>
  </si>
  <si>
    <t>Poznámka k položce:
zdrsnění drážkováním</t>
  </si>
  <si>
    <t>195*2   "dle v.č.C1.05</t>
  </si>
  <si>
    <t>66</t>
  </si>
  <si>
    <t>583803440</t>
  </si>
  <si>
    <t>obrubník kamenný přímý, žula, OP4 20x25</t>
  </si>
  <si>
    <t>-638087213</t>
  </si>
  <si>
    <t>výrobky lomařské a kamenické pro komunikace (kostky dlažební, krajníky a obrubníky) obrubníky kamenné žula (skupina mat. I/2) přímé OP 4  20 x 25</t>
  </si>
  <si>
    <t>67</t>
  </si>
  <si>
    <t>919112114</t>
  </si>
  <si>
    <t>Řezání dilatačních spár š 4 mm hl do 100 mm příčných nebo podélných v živičném krytu</t>
  </si>
  <si>
    <t>-1109938847</t>
  </si>
  <si>
    <t>Řezání dilatačních spár v živičném krytu příčných nebo podélných, šířky 4 mm, hloubky přes 90 do 100 mm</t>
  </si>
  <si>
    <t>17*8,0   "dle pol. 931994161</t>
  </si>
  <si>
    <t>68</t>
  </si>
  <si>
    <t>919112233</t>
  </si>
  <si>
    <t>Řezání spár pro vytvoření komůrky š 20 mm hl 40 mm pro těsnící zálivku v živičném krytu</t>
  </si>
  <si>
    <t>848678491</t>
  </si>
  <si>
    <t>Řezání dilatačních spár v živičném krytu vytvoření komůrky pro těsnící zálivku šířky 20 mm, hloubky 40 mm</t>
  </si>
  <si>
    <t>2*8   "řezaná spára 15x40mm mezi mostem a přechodovou oblastí</t>
  </si>
  <si>
    <t>69</t>
  </si>
  <si>
    <t>919121132</t>
  </si>
  <si>
    <t>Těsnění spár zálivkou za studena pro komůrky š 20 mm hl 40 mm s těsnicím profilem</t>
  </si>
  <si>
    <t>641945058</t>
  </si>
  <si>
    <t>Utěsnění dilatačních spár zálivkou za studena v cementobetonovém nebo živičném krytu včetně adhezního nátěru s těsnicím profilem pod zálivkou, pro komůrky šířky 20 mm, hloubky 40 mm</t>
  </si>
  <si>
    <t>2*8   "dle pol. 919112233 - u přechodových oblastí</t>
  </si>
  <si>
    <t>195*2    "dle pol. 916242112 - podél obrubníků na obou stranách</t>
  </si>
  <si>
    <t>195*2    "podél odvodňovacího žlábku na obou stranách</t>
  </si>
  <si>
    <t>70</t>
  </si>
  <si>
    <t>919131111</t>
  </si>
  <si>
    <t xml:space="preserve">Vyztužení dilatačních spár kluznými trny D 25 mm dl 500 mm </t>
  </si>
  <si>
    <t>172059111</t>
  </si>
  <si>
    <t>Vyztužení dilatačních spár v cementobetonovém krytu kluznými trny průměru 25 mm, délky 500 mm</t>
  </si>
  <si>
    <t>23*21   "23 spár po 21 trnech</t>
  </si>
  <si>
    <t>71</t>
  </si>
  <si>
    <t>931992114</t>
  </si>
  <si>
    <t>Výplň dilatačních spár z pěnového polystyrénu tl 50 mm</t>
  </si>
  <si>
    <t>-969305133</t>
  </si>
  <si>
    <t>Výplň dilatačních spár z polystyrenu pěnového, tloušťky 50 mm</t>
  </si>
  <si>
    <t>Poznámka k položce:
polystyren na vyrovnávacím betonu</t>
  </si>
  <si>
    <t>(195*0,45*0,05)*2*1,15   "délka*šířka*tl.*dvě strany</t>
  </si>
  <si>
    <t>72</t>
  </si>
  <si>
    <t>931992121</t>
  </si>
  <si>
    <t>Výplň dilatačních spár z extrudovaného polystyrénu tl 20 mm</t>
  </si>
  <si>
    <t>-774580605</t>
  </si>
  <si>
    <t>Výplň dilatačních spár z polystyrenu extrudovaného, tloušťky 20 mm</t>
  </si>
  <si>
    <t>32*6*0,31  "délka x počet x hloubka</t>
  </si>
  <si>
    <t>(17*8,0)*0,31</t>
  </si>
  <si>
    <t>73</t>
  </si>
  <si>
    <t>931994141</t>
  </si>
  <si>
    <t>Těsnění pracovní spáry betonové konstrukce polyuretanovým tmelem do pl 1,5 cm2</t>
  </si>
  <si>
    <t>540311252</t>
  </si>
  <si>
    <t>Těsnění spáry betonové konstrukce pásy, profily, tmely tmelem polyuretanovým spáry pracovní do 1,5 cm2</t>
  </si>
  <si>
    <t>74</t>
  </si>
  <si>
    <t>931994161</t>
  </si>
  <si>
    <t>Těsnění smrštitelných spár betonové konstrukce pásem "waterstop" a polystyrénem</t>
  </si>
  <si>
    <t>669880205</t>
  </si>
  <si>
    <t>Těsnění spáry betonové konstrukce pásy, profily, tmely pásem izolačním „waterstop“ a polystyrenem spáry smrštitelné</t>
  </si>
  <si>
    <t>75</t>
  </si>
  <si>
    <t>936911111</t>
  </si>
  <si>
    <t>Montáž chrliče žlabového z kamene žulového š 300 x hl 100 x dl 500 mm</t>
  </si>
  <si>
    <t>-708285907</t>
  </si>
  <si>
    <t>Montáž chrliče žlabového ze žulového kamene šířky x hloubky x délky 300 x 100 x 500 mm</t>
  </si>
  <si>
    <t>76</t>
  </si>
  <si>
    <t>900000001R</t>
  </si>
  <si>
    <t>Chrliče z kamene</t>
  </si>
  <si>
    <t>1546760316</t>
  </si>
  <si>
    <t>77</t>
  </si>
  <si>
    <t>936942122</t>
  </si>
  <si>
    <t>Osazení mostní vpusti 300/500 mm</t>
  </si>
  <si>
    <t>564095807</t>
  </si>
  <si>
    <t>Osazení mostní vpusti a prodlužovací tvarovky vpusti, velikosti 300/500 mm</t>
  </si>
  <si>
    <t>18*2   "obrubníkové vpusti dle v.č.C1.05</t>
  </si>
  <si>
    <t>78</t>
  </si>
  <si>
    <t>500000000R</t>
  </si>
  <si>
    <t>Mostní obrubníková vpust</t>
  </si>
  <si>
    <t>-1411632857</t>
  </si>
  <si>
    <t>Poznámka k položce:
kompletní dodávka vč. potřebných materiálů a prací nezbytných k osazení vpustí</t>
  </si>
  <si>
    <t>79</t>
  </si>
  <si>
    <t>936942211</t>
  </si>
  <si>
    <t>Zhotovení tabulky s letopočtem opravy mostu vložením šablony do bednění</t>
  </si>
  <si>
    <t>-1976420105</t>
  </si>
  <si>
    <t>Zhotovení tabulky s letopočtem opravy nebo větší údržby vložením šablony do bednění</t>
  </si>
  <si>
    <t>80</t>
  </si>
  <si>
    <t>938111111</t>
  </si>
  <si>
    <t>Čištění zdiva opěr, pilířů, křídel od mechu a jiné vegetace</t>
  </si>
  <si>
    <t>1165085628</t>
  </si>
  <si>
    <t>Poznámka k položce:
odhad 20 % z celkových ploch dle pol.985131111 a 985132111</t>
  </si>
  <si>
    <t xml:space="preserve">(299,805+610)*0,20    </t>
  </si>
  <si>
    <t>81</t>
  </si>
  <si>
    <t>948511111</t>
  </si>
  <si>
    <t>Podpěrné skruže dočasné ze dřeva - výroba vzepětí oblouku nebo klenby</t>
  </si>
  <si>
    <t>-316761641</t>
  </si>
  <si>
    <t>Podpěrné skruže vzepětí oblouku nebo klenby dočasné ze dřeva výroba</t>
  </si>
  <si>
    <t>(3*9,1*10)   "3 klenby*plocha pod klenbou v řezu dle PP v.č.C.1.06.1*šířka klenby dle v.č.C.1.07</t>
  </si>
  <si>
    <t>2,0*3,0*200,0   "hloubka*výška*délka obestavěného prostoru vyztužení pod římsou</t>
  </si>
  <si>
    <t>82</t>
  </si>
  <si>
    <t>948511112</t>
  </si>
  <si>
    <t>Podpěrné skruže dočasné ze dřeva - montáž vzepětí oblouku nebo klenby</t>
  </si>
  <si>
    <t>908551207</t>
  </si>
  <si>
    <t>Podpěrné skruže vzepětí oblouku nebo klenby dočasné ze dřeva montáž</t>
  </si>
  <si>
    <t>1473   "dle pol. 948511111</t>
  </si>
  <si>
    <t>83</t>
  </si>
  <si>
    <t>948511122</t>
  </si>
  <si>
    <t>Podpěrné skruže dočasné ze dřeva - demontáž vzepětí oblouku nebo klenby</t>
  </si>
  <si>
    <t>-1544074635</t>
  </si>
  <si>
    <t>Podpěrné skruže vzepětí oblouku nebo klenby dočasné ze dřeva demontáž</t>
  </si>
  <si>
    <t>84</t>
  </si>
  <si>
    <t>952904152</t>
  </si>
  <si>
    <t>Čištění mostních objektů - pročištění vtoků a výtoků ručně</t>
  </si>
  <si>
    <t>-334579341</t>
  </si>
  <si>
    <t>Čištění mostních objektů pročištění vtoků a výtoků ručně</t>
  </si>
  <si>
    <t>(3*(2*10*3,2*0,3))*1,15   "3 klenby*2 strany-vtok a výtok*odhadnutá délka*šířka *tloušťka nánosu</t>
  </si>
  <si>
    <t>85</t>
  </si>
  <si>
    <t>962051111</t>
  </si>
  <si>
    <t>Bourání mostních zdí a pilířů z ŽB</t>
  </si>
  <si>
    <t>-690045181</t>
  </si>
  <si>
    <t>Bourání mostních konstrukcí zdiva a pilířů ze železového betonu</t>
  </si>
  <si>
    <t>Poznámka k položce:
bourání stávajícího zábradlí, počítáno na m3 betonu vč. kovových trubek. Kov bude odvezen do sběrných surovin, beton na skládku nebo do recyklačního střediska, změněna hmotnost sutě z 2,4 na 1,2!</t>
  </si>
  <si>
    <t>(194+195)*1,1*0,20    "délka * výška * šířka</t>
  </si>
  <si>
    <t>86</t>
  </si>
  <si>
    <t>963051111</t>
  </si>
  <si>
    <t>Bourání mostní nosné konstrukce z ŽB</t>
  </si>
  <si>
    <t>1113937508</t>
  </si>
  <si>
    <t>Bourání mostních konstrukcí nosných konstrukcí ze železového betonu</t>
  </si>
  <si>
    <t>Poznámka k položce:
bourání stáv. římsy (desky) vlevo a konzoly vpravo vč.odstranění kotvení</t>
  </si>
  <si>
    <t>((0,9*0,28)-(0,14*0,62))*195   "římsa vlevo-dle v.č.C1.04 - výška*šířka (odečet části chodníku) * délka</t>
  </si>
  <si>
    <t>(2*0,35)*194    "konzola vpravo-dle v.č.C1.04-odhad výška*šířka*délka</t>
  </si>
  <si>
    <t>87</t>
  </si>
  <si>
    <t>985131111</t>
  </si>
  <si>
    <t>Očištění ploch stěn, rubu kleneb a podlah tlakovou vodou</t>
  </si>
  <si>
    <t>1159932162</t>
  </si>
  <si>
    <t>Poznámka k položce:
všechna nutné očištění kleneb i dlažby</t>
  </si>
  <si>
    <t>((3,9*3)+(2*0,7)+(2*1,2)+(2*1,4))*9*1,15   "délka klenby 3x + délky stěn v klenbách * šířka kleneb</t>
  </si>
  <si>
    <t>3,2*3*10*1,15    "šířka kleneb 3x*délka dna pod klenbou</t>
  </si>
  <si>
    <t>88</t>
  </si>
  <si>
    <t>985132111</t>
  </si>
  <si>
    <t>Očištění ploch líce kleneb a podhledů tlakovou vodou</t>
  </si>
  <si>
    <t>-71767616</t>
  </si>
  <si>
    <t>305*2  "plocha z PP-v.č.C1.06.1 * z obou stran</t>
  </si>
  <si>
    <t>89</t>
  </si>
  <si>
    <t>985142212</t>
  </si>
  <si>
    <t>Vysekání spojovací hmoty ze spár zdiva hl přes 40 mm dl do 12 m/m2</t>
  </si>
  <si>
    <t>1478878394</t>
  </si>
  <si>
    <t>Vysekání spojovací hmoty ze spár zdiva včetně vyčištění hloubky spáry přes 40 mm délky spáry na 1 m2 upravované plochy přes 6 do 12 m</t>
  </si>
  <si>
    <t>Poznámka k položce:
vč. čištění spár</t>
  </si>
  <si>
    <t>2*305*0,3+189,5*0,8   "30% z ploch zdí a 80% z ploch kleneb</t>
  </si>
  <si>
    <t>90</t>
  </si>
  <si>
    <t>985221112</t>
  </si>
  <si>
    <t>Doplnění zdiva kamenem do aktivované malty ve zdivu se spárami dl do 12 m/m2</t>
  </si>
  <si>
    <t>-1806225315</t>
  </si>
  <si>
    <t>Doplnění kamenného zdiva ručně kamenem osazeným do aktivované malty délky spáry na 1 m2 upravované plochy přes 6 do 12 m</t>
  </si>
  <si>
    <t>(305*2*0,30+189,5*0,8)*0,2   "(30%plochy zdiva + 80%ploch kleneb) x předpokládaná tl. 20 cm</t>
  </si>
  <si>
    <t>91</t>
  </si>
  <si>
    <t>583810900</t>
  </si>
  <si>
    <t>kopák hrubý (1 t =1,3 m2)</t>
  </si>
  <si>
    <t>-39799592</t>
  </si>
  <si>
    <t>kámen přírodní pro zdivo (kámen lomový, kopáky, haklíky, kvádry) kámen lomový upravený ČSN 72 1860, ON 72 1861 žula (materiálová skupina I/2) kopáky hrubé 1t = 1,3 m2</t>
  </si>
  <si>
    <t>66,92*5 'Přepočtené koeficientem množství</t>
  </si>
  <si>
    <t>92</t>
  </si>
  <si>
    <t>985231112</t>
  </si>
  <si>
    <t>Spárování zdiva aktivovanou maltou spára hl do 40 mm dl do 12 m/m2</t>
  </si>
  <si>
    <t>-1137037167</t>
  </si>
  <si>
    <t>Spárování zdiva hloubky do 40 mm aktivovanou maltou délky spáry na 1 m2 upravované plochy přes 6 do 12 m</t>
  </si>
  <si>
    <t>305*2*0,30    "plocha z PP*dvě strany * odhad 30% potřeba vyspárovat</t>
  </si>
  <si>
    <t>189,5*0,80   "klenby-plocha dle pol. 985131111-odhad doplnění spárování 80%</t>
  </si>
  <si>
    <t>93</t>
  </si>
  <si>
    <t>985233121</t>
  </si>
  <si>
    <t>Úprava spár po spárování zdiva uhlazením spára dl do 12 m/m2</t>
  </si>
  <si>
    <t>389293799</t>
  </si>
  <si>
    <t>Úprava spár po spárování zdiva kamenného nebo cihelného délky spáry na 1 m2 upravované plochy přes 6 do 12 m uhlazením</t>
  </si>
  <si>
    <t>334,6   "dle pol. 985231112</t>
  </si>
  <si>
    <t>997</t>
  </si>
  <si>
    <t>Přesun sutě</t>
  </si>
  <si>
    <t>94</t>
  </si>
  <si>
    <t>997211511</t>
  </si>
  <si>
    <t>Vodorovná doprava suti po suchu na vzdálenost do 1 km</t>
  </si>
  <si>
    <t>-648196372</t>
  </si>
  <si>
    <t>Vodorovná doprava suti nebo vybouraných hmot suti se složením a hrubým urovnáním, na vzdálenost do 1 km</t>
  </si>
  <si>
    <t>Poznámka k položce:
odvoz asfaltových materiálů - bude odkoupeno zhotovitelem</t>
  </si>
  <si>
    <t>2040,46-943,122   "odečet odvozu vybouraných hmot dle pol. 997211521</t>
  </si>
  <si>
    <t>95</t>
  </si>
  <si>
    <t>997211519</t>
  </si>
  <si>
    <t>Příplatek ZKD 1 km u vodorovné dopravy suti</t>
  </si>
  <si>
    <t>743743638</t>
  </si>
  <si>
    <t>Vodorovná doprava suti nebo vybouraných hmot suti se složením a hrubým urovnáním, na vzdálenost Příplatek k ceně za každý další i započatý 1 km přes 1 km</t>
  </si>
  <si>
    <t xml:space="preserve">Poznámka k položce:
odhad skládky cca 20km
</t>
  </si>
  <si>
    <t>1097,338*19 'Přepočtené koeficientem množství</t>
  </si>
  <si>
    <t>96</t>
  </si>
  <si>
    <t>997211521</t>
  </si>
  <si>
    <t>Vodorovná doprava vybouraných hmot po suchu na vzdálenost do 1 km</t>
  </si>
  <si>
    <t>-1327220248</t>
  </si>
  <si>
    <t>Vodorovná doprava suti nebo vybouraných hmot vybouraných hmot se složením a hrubým urovnáním nebo s přeložením na jiný dopravní prostředek kromě lodi, na vzdálenost do 1 km</t>
  </si>
  <si>
    <t>138,631+724,746+79,745   "dle pol.113106111, 113106511 a 113202111</t>
  </si>
  <si>
    <t>97</t>
  </si>
  <si>
    <t>997211529</t>
  </si>
  <si>
    <t>Příplatek ZKD 1 km u vodorovné dopravy vybouraných hmot</t>
  </si>
  <si>
    <t>389387127</t>
  </si>
  <si>
    <t>Vodorovná doprava suti nebo vybouraných hmot vybouraných hmot se složením a hrubým urovnáním nebo s přeložením na jiný dopravní prostředek kromě lodi, na vzdálenost Příplatek k ceně za každý další i započatý 1 km přes 1 km</t>
  </si>
  <si>
    <t>Poznámka k položce:
odhad celkové vzdálenosti skládky 20 km</t>
  </si>
  <si>
    <t>943,122*19 'Přepočtené koeficientem množství</t>
  </si>
  <si>
    <t>98</t>
  </si>
  <si>
    <t>997221815</t>
  </si>
  <si>
    <t>Poplatek za uložení betonového odpadu na skládce (skládkovné)</t>
  </si>
  <si>
    <t>-1019908479</t>
  </si>
  <si>
    <t>Poplatek za uložení stavebního odpadu na skládce (skládkovné) betonového</t>
  </si>
  <si>
    <t>99</t>
  </si>
  <si>
    <t>997221825</t>
  </si>
  <si>
    <t>Poplatek za uložení železobetonového odpadu na skládce (skládkovné)</t>
  </si>
  <si>
    <t>1420366003</t>
  </si>
  <si>
    <t>Poplatek za uložení stavebního odpadu na skládce (skládkovné) železobetonového</t>
  </si>
  <si>
    <t>Poznámka k položce:
ŽB ze stáv. mostu</t>
  </si>
  <si>
    <t>102,696+403,234</t>
  </si>
  <si>
    <t>997221855</t>
  </si>
  <si>
    <t>Poplatek za uložení odpadu z kameniva na skládce (skládkovné)</t>
  </si>
  <si>
    <t>898721146</t>
  </si>
  <si>
    <t>Poplatek za uložení stavebního odpadu na skládce (skládkovné) z kameniva</t>
  </si>
  <si>
    <t xml:space="preserve">Poznámka k položce:
vybourané podkladní vrstvy z komunikací pro pěší
</t>
  </si>
  <si>
    <t>998</t>
  </si>
  <si>
    <t>Přesun hmot</t>
  </si>
  <si>
    <t>101</t>
  </si>
  <si>
    <t>998212111</t>
  </si>
  <si>
    <t>Přesun hmot pro mosty zděné, monolitické betonové nebo ocelové v do 20 m</t>
  </si>
  <si>
    <t>1261831211</t>
  </si>
  <si>
    <t>Přesun hmot pro mosty zděné, betonové monolitické, spřažené ocelobetonové nebo kovové vodorovná dopravní vzdálenost do 100 m výška mostu do 20 m</t>
  </si>
  <si>
    <t>102</t>
  </si>
  <si>
    <t>998212191</t>
  </si>
  <si>
    <t>Příplatek k přesunu hmot pro mosty zděné nebo monolitické za zvětšený přesun do 1000 m</t>
  </si>
  <si>
    <t>-1311690334</t>
  </si>
  <si>
    <t>Přesun hmot pro mosty zděné, betonové monolitické, spřažené ocelobetonové nebo kovové Příplatek k cenám za zvětšený přesun přes přes vymezenou největší dopravní vzdálenost do 1000 m</t>
  </si>
  <si>
    <t>PSV</t>
  </si>
  <si>
    <t>Práce a dodávky PSV</t>
  </si>
  <si>
    <t>711</t>
  </si>
  <si>
    <t>Izolace proti vodě, vlhkosti a plynům</t>
  </si>
  <si>
    <t>103</t>
  </si>
  <si>
    <t>711331382</t>
  </si>
  <si>
    <t>Provedení hydroizolace mostovek pásy na sucho AIP nebo tkaniny</t>
  </si>
  <si>
    <t>989771904</t>
  </si>
  <si>
    <t>Provedení izolace mostovek pásy na sucho AIP nebo tkaniny</t>
  </si>
  <si>
    <t>Poznámka k položce:
spodní hydroizolace</t>
  </si>
  <si>
    <t xml:space="preserve">9,8*3*7    "hydroizolace dle v.č.C1.07 a C1.06.1 - nad třemi klenbami </t>
  </si>
  <si>
    <t>104</t>
  </si>
  <si>
    <t>628311160</t>
  </si>
  <si>
    <t xml:space="preserve">pás těžký asfaltovaný </t>
  </si>
  <si>
    <t>492647008</t>
  </si>
  <si>
    <t>pásy těžké asfaltované vložka strojní lepenka IPA400/H-PE S40 role/10m2</t>
  </si>
  <si>
    <t>205,8*1,15 'Přepočtené koeficientem množství</t>
  </si>
  <si>
    <t>105</t>
  </si>
  <si>
    <t>711341564</t>
  </si>
  <si>
    <t>Provedení hydroizolace mostovek pásy přitavením NAIP</t>
  </si>
  <si>
    <t>1954974372</t>
  </si>
  <si>
    <t>Provedení izolace mostovek pásy přitavením NAIP</t>
  </si>
  <si>
    <t xml:space="preserve">(10,5*195+(301+296))*1,15   "šířka * délka + pod chodníkem dvě vrstvy </t>
  </si>
  <si>
    <t>8*0,5*2   "přetažení izolace k přechodové oblasti dle detail 02</t>
  </si>
  <si>
    <t>106</t>
  </si>
  <si>
    <t>628321340</t>
  </si>
  <si>
    <t>pás těžký asfaltovaný</t>
  </si>
  <si>
    <t>1338413238</t>
  </si>
  <si>
    <t>pásy asfaltované těžké vložka skleněná rohož BITAGIT 40 MINERAL (V 60 S 40)</t>
  </si>
  <si>
    <t>3049,175*1,15 'Přepočtené koeficientem množství</t>
  </si>
  <si>
    <t>107</t>
  </si>
  <si>
    <t>711411001</t>
  </si>
  <si>
    <t>Provedení izolace proti tlakové vodě vodorovné za studena nátěrem penetračním</t>
  </si>
  <si>
    <t>776025135</t>
  </si>
  <si>
    <t>Provedení izolace proti povrchové a podpovrchové tlakové vodě natěradly a tmely za studena na ploše vodorovné V nátěrem penetračním</t>
  </si>
  <si>
    <t>6*32,0*0,5   "penetrační nátěr na dilatační spáře - 6ks x dl. x š.</t>
  </si>
  <si>
    <t>108</t>
  </si>
  <si>
    <t>111631650</t>
  </si>
  <si>
    <t>penetrační nátěr na mostní závěr</t>
  </si>
  <si>
    <t>-1951001881</t>
  </si>
  <si>
    <t>výrobky asfaltové izolační a zálivkové hmoty asfalty oxidované stavebně-izolační penetrační nátěr na mostní závěr Bitmas Primer</t>
  </si>
  <si>
    <t>Poznámka k položce:
Spotřeba: 0,3 kg/m2</t>
  </si>
  <si>
    <t>96,000*2,5*0,001</t>
  </si>
  <si>
    <t>Práce a dodávky M</t>
  </si>
  <si>
    <t>23-M</t>
  </si>
  <si>
    <t>Montáže potrubí</t>
  </si>
  <si>
    <t>109</t>
  </si>
  <si>
    <t>230210030</t>
  </si>
  <si>
    <t>Ochrana opláštění kladením pytlů plněných pískem - provizorní hrázky pro odvedení vody</t>
  </si>
  <si>
    <t>-618777111</t>
  </si>
  <si>
    <t>Montáž ochrany opláštění kladením pytlů plněných pískem</t>
  </si>
  <si>
    <t>500   "odhad</t>
  </si>
  <si>
    <t>VRN</t>
  </si>
  <si>
    <t>Vedlejší rozpočtové náklady</t>
  </si>
  <si>
    <t>VRN1</t>
  </si>
  <si>
    <t>Průzkumné, geodetické a projektové práce</t>
  </si>
  <si>
    <t>110</t>
  </si>
  <si>
    <t>012203000</t>
  </si>
  <si>
    <t>Geodetické práce při provádění stavby</t>
  </si>
  <si>
    <t>kpl</t>
  </si>
  <si>
    <t>1024</t>
  </si>
  <si>
    <t>-1068497417</t>
  </si>
  <si>
    <t>Průzkumné, geodetické a projektové práce geodetické práce při provádění stavby</t>
  </si>
  <si>
    <t>111</t>
  </si>
  <si>
    <t>013244001R</t>
  </si>
  <si>
    <t>Realizační dokumentace stavby</t>
  </si>
  <si>
    <t>-1760167188</t>
  </si>
  <si>
    <t>Průzkumné, geodetické a projektové práce projektové práce dokumentace stavby (výkresová a textová) pro provádění stavby</t>
  </si>
  <si>
    <t>Poznámka k položce:
počet 4 tištěné výtisky + 1x v el. podobě</t>
  </si>
  <si>
    <t>112</t>
  </si>
  <si>
    <t>013254000</t>
  </si>
  <si>
    <t>Dokumentace skutečného provedení stavby</t>
  </si>
  <si>
    <t>-114889728</t>
  </si>
  <si>
    <t>Průzkumné, geodetické a projektové práce projektové práce dokumentace stavby (výkresová a textová) skutečného provedení stavby</t>
  </si>
  <si>
    <t>VRN3</t>
  </si>
  <si>
    <t>Zařízení staveniště</t>
  </si>
  <si>
    <t>113</t>
  </si>
  <si>
    <t>034503000</t>
  </si>
  <si>
    <t>Informační tabule na staveništi</t>
  </si>
  <si>
    <t>-1886211717</t>
  </si>
  <si>
    <t>Zařízení staveniště zabezpečení staveniště informační tabule</t>
  </si>
  <si>
    <t>VRN4</t>
  </si>
  <si>
    <t>Inženýrská činnost</t>
  </si>
  <si>
    <t>115</t>
  </si>
  <si>
    <t>042002000</t>
  </si>
  <si>
    <t>Posudky</t>
  </si>
  <si>
    <t>-85811911</t>
  </si>
  <si>
    <t>Hlavní tituly průvodních činností a nákladů inženýrská činnost posudky</t>
  </si>
  <si>
    <t>Poznámka k položce:
1. hlavní prohlídka</t>
  </si>
  <si>
    <t>117</t>
  </si>
  <si>
    <t>043002000</t>
  </si>
  <si>
    <t>Zkoušky a ostatní měření</t>
  </si>
  <si>
    <t>541358611</t>
  </si>
  <si>
    <t>Hlavní tituly průvodních činností a nákladů inženýrská činnost zkoušky a ostatní měření</t>
  </si>
  <si>
    <t>Poznámka k položce:
Zkoušení konstrukcí a prací nezávislou zkušebnou</t>
  </si>
  <si>
    <t>SO 901 - DIO - Dopravně inženýrská opatření</t>
  </si>
  <si>
    <t>VPÚ DECO PRAHA, a.s. - Ing. Popp</t>
  </si>
  <si>
    <t>113154322</t>
  </si>
  <si>
    <t>Frézování živičného krytu tl 40 mm pruh š 1 m pl do 10000 m2 bez překážek v trase</t>
  </si>
  <si>
    <t>1661628534</t>
  </si>
  <si>
    <t>Frézování živičného podkladu nebo krytu s naložením na dopravní prostředek plochy přes 1 000 do 10 000 m2 bez překážek v trase pruhu šířky do 1 m, tloušťky vrstvy 40 mm</t>
  </si>
  <si>
    <t>Poznámka k položce:
Oprava objízdných tras - položka bude čerpána po odsouhlasení investorem (TDI)</t>
  </si>
  <si>
    <t>(6*4700)*0,25   "šířka x délka objízdné trasy x odhad v % pro opravu - trasa Prčice - Na Františku</t>
  </si>
  <si>
    <t>(5*3000)*0,8    "šířka x délka objízdné trasy x odhad v % pro opravu - trasa Na Františku - Jetřichovice</t>
  </si>
  <si>
    <t>(5*2500)*0,6    "šířka x délka objízdné trasy x odhad v % pro opravu - trasa Jetřichovice - Sedlec</t>
  </si>
  <si>
    <t>113154333</t>
  </si>
  <si>
    <t>Frézování živičného krytu tl 60 mm pruh š 2 m pl do 10000 m2 bez překážek v trase</t>
  </si>
  <si>
    <t>-427284587</t>
  </si>
  <si>
    <t>Frézování živičného podkladu nebo krytu s naložením na dopravní prostředek plochy přes 1 000 do 10 000 m2 bez překážek v trase pruhu šířky přes 1 m do 2 m, tloušťky vrstvy 50 mm</t>
  </si>
  <si>
    <t>(5*3000)*0,25    "šířka x délka objízdné trasy x odhad v % pro opravu - trasa Na Františku - Jetřichovice</t>
  </si>
  <si>
    <t>(5*2500)*0,2    "šířka x délka objízdné trasy x odhad v % pro opravu - trasa Jetřichovice - Sedlec</t>
  </si>
  <si>
    <t>131201101</t>
  </si>
  <si>
    <t>Hloubení jam nezapažených v hornině tř. 3 objemu do 100 m3 - pro patky značek</t>
  </si>
  <si>
    <t>-1594499067</t>
  </si>
  <si>
    <t>Hloubení nezapažených jam a zářezů s urovnáním dna do předepsaného profilu a spádu v hornině tř. 3 do 100 m3</t>
  </si>
  <si>
    <t>193*(0,3*0,3*0,5)</t>
  </si>
  <si>
    <t>1854279783</t>
  </si>
  <si>
    <t>171201201</t>
  </si>
  <si>
    <t>Uložení sypaniny na skládky</t>
  </si>
  <si>
    <t>229977330</t>
  </si>
  <si>
    <t>-823842657</t>
  </si>
  <si>
    <t>8,685*1,9</t>
  </si>
  <si>
    <t>275313711</t>
  </si>
  <si>
    <t>Základové patky z betonu tř. C 20/25</t>
  </si>
  <si>
    <t>-1166237014</t>
  </si>
  <si>
    <t>Základy z betonu prostého patky a bloky z betonu kamenem neprokládaného tř. C 20/25</t>
  </si>
  <si>
    <t>193*(0,5*0,3*0,3)</t>
  </si>
  <si>
    <t>577134121</t>
  </si>
  <si>
    <t>Asfaltový beton vrstva obrusná ACO 11 (ABS) tř. I tl 40 mm š přes 3 m z nemodifikovaného asfaltu</t>
  </si>
  <si>
    <t>-1762529533</t>
  </si>
  <si>
    <t>Asfaltový beton vrstva obrusná ACO 11 (ABS) s rozprostřením a se zhutněním z nemodifikovaného asfaltu v pruhu šířky přes 3 m tř. I, po zhutnění tl. 40 mm</t>
  </si>
  <si>
    <t>Poznámka k položce:
ACO 11+, obrusná vrstva na objízdných trasách - položka bude čerpána po odsouhlasení investorem (TDI)</t>
  </si>
  <si>
    <t>7050+12000+7500     "plocha opravy objízdných tras dle pol.113154322</t>
  </si>
  <si>
    <t>1494841492</t>
  </si>
  <si>
    <t>Poznámka k položce:
ložná vrstva ACL 16S  na objízdných trasách - položka bude čerpána po odsouhlasení investorem (TDI)</t>
  </si>
  <si>
    <t>3750+2500       "plocha objízdných tras dle pol. 113154333</t>
  </si>
  <si>
    <t>913111112</t>
  </si>
  <si>
    <t>Montáž a demontáž sloupku délky do 2 m dočasné dopravní značky</t>
  </si>
  <si>
    <t>-1830045227</t>
  </si>
  <si>
    <t>Montáž a demontáž dočasných dopravních značek zařízení pro upevnění samostatných značek sloupku délky do 2 m</t>
  </si>
  <si>
    <t>Poznámka k položce:
značky E12 a B1 jsou osazeny  na Z2</t>
  </si>
  <si>
    <t>197-(2+2)   "odečet značek E12 a B1</t>
  </si>
  <si>
    <t>913111115</t>
  </si>
  <si>
    <t>Montáž a demontáž dočasné dopravní značky samostatné základní</t>
  </si>
  <si>
    <t>-456427959</t>
  </si>
  <si>
    <t>Montáž a demontáž dočasných dopravních značek samostatných značek základních</t>
  </si>
  <si>
    <t>Poznámka k položce:
montáž a demontáž značek na sloupky v jednotlivých křižovatkách - dle tabulka Seznam použitých značek v TZ</t>
  </si>
  <si>
    <t>2       "B1 - trasa 1</t>
  </si>
  <si>
    <t>2       "E12 - trasa 1</t>
  </si>
  <si>
    <t>28+4   "E9 - trasa 1 + trasa 2</t>
  </si>
  <si>
    <t>8+11   "IS11a  - trasa 1 + trasa 2</t>
  </si>
  <si>
    <t>15+68   "IS11b - trasa 1 + trasa 2</t>
  </si>
  <si>
    <t>13+46   "IS11c   trasa 1 + trasa 2</t>
  </si>
  <si>
    <t>913121211</t>
  </si>
  <si>
    <t>Příplatek k dočasné dopravní značce kompletní základní za první a ZKD den použití</t>
  </si>
  <si>
    <t>-1501006998</t>
  </si>
  <si>
    <t>Montáž a demontáž dočasných dopravních značek Příplatek za první a každý další den použití dočasných dopravních značek k ceně 12-1111</t>
  </si>
  <si>
    <t>197*(9*30)    "38 kusů*9 měsíců po 30-ti dnech</t>
  </si>
  <si>
    <t>913221112</t>
  </si>
  <si>
    <t>Montáž a demontáž dočasné dopravní zábrany Z2 světelné šířky 2,5 m s 5 světly</t>
  </si>
  <si>
    <t>873792266</t>
  </si>
  <si>
    <t>Montáž a demontáž dočasných dopravních zábran Z2 světelných včetně zásobníku na akumulátor, šířky 2,5 m, 5 světel</t>
  </si>
  <si>
    <t>Poznámka k položce:
na začátku a na konci objízdné trasy 1</t>
  </si>
  <si>
    <t>913221212</t>
  </si>
  <si>
    <t>Příplatek k dočasné dopravní zábraně Z2 světelné šířky 2,5m s 5 světly za první a ZKD den použití</t>
  </si>
  <si>
    <t>-139168375</t>
  </si>
  <si>
    <t>Montáž a demontáž dočasných dopravních zábran Z2 Příplatek za první a každý další den použití dočasných dopravních zábran Z2 k ceně 22-1112</t>
  </si>
  <si>
    <t>2*(9*30)    "2 kusy*9 měsíců po 30-ti dnech</t>
  </si>
  <si>
    <t>913921131</t>
  </si>
  <si>
    <t>Dočasné omezení platnosti zakrytí základní dopravní značky</t>
  </si>
  <si>
    <t>260377481</t>
  </si>
  <si>
    <t>Dočasné omezení platnosti základní dopravní značky zakrytí značky</t>
  </si>
  <si>
    <t>Poznámka k položce:
pro stávající dopravní značení u mostu a na objízdných trasách</t>
  </si>
  <si>
    <t>15     "odhad</t>
  </si>
  <si>
    <t>913921132</t>
  </si>
  <si>
    <t>Dočasné omezení platnosti odkrytí základní dopravní značky</t>
  </si>
  <si>
    <t>1179891957</t>
  </si>
  <si>
    <t>Dočasné omezení platnosti základní dopravní značky odkrytí značky</t>
  </si>
  <si>
    <t>15    "dle pol. 913921132</t>
  </si>
  <si>
    <t>550893162</t>
  </si>
  <si>
    <t>Poznámka k položce:
odvoz vybouraných asfaltových vrstev z objízdných tras - bude odkoupeno zhotovitelem</t>
  </si>
  <si>
    <t>3534,65      "odvoz odfrézovaných vrstev dle pol. 113154322 a 113154333</t>
  </si>
  <si>
    <t>-251707158</t>
  </si>
  <si>
    <t>3534,65*19 'Přepočtené koeficientem množství</t>
  </si>
  <si>
    <t>998212112</t>
  </si>
  <si>
    <t>Přesun hmot pro mosty zděné, monolitické betonové nebo ocelové v do 45 m</t>
  </si>
  <si>
    <t>-1548331359</t>
  </si>
  <si>
    <t>Přesun hmot pro mosty zděné, betonové monolitické, spřažené ocelobetonové nebo kovové vodorovná dopravní vzdálenost do 100 m výška mostu přes 20 do 45 m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</si>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</sst>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%"/>
    <numFmt numFmtId="173" formatCode="dd\.mm\.yyyy"/>
    <numFmt numFmtId="174" formatCode="#,##0.00000"/>
    <numFmt numFmtId="175" formatCode="#,##0.000"/>
  </numFmts>
  <fonts count="105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8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b/>
      <sz val="1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name val="Trebuchet MS"/>
      <family val="2"/>
    </font>
    <font>
      <b/>
      <sz val="11"/>
      <name val="Trebuchet MS"/>
      <family val="2"/>
    </font>
    <font>
      <b/>
      <sz val="8"/>
      <name val="Trebuchet MS"/>
      <family val="2"/>
    </font>
    <font>
      <sz val="7"/>
      <name val="Trebuchet MS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color indexed="55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56"/>
      <name val="Trebuchet MS"/>
      <family val="2"/>
    </font>
    <font>
      <sz val="8"/>
      <color indexed="63"/>
      <name val="Trebuchet MS"/>
      <family val="2"/>
    </font>
    <font>
      <sz val="8"/>
      <color indexed="10"/>
      <name val="Trebuchet MS"/>
      <family val="2"/>
    </font>
    <font>
      <sz val="8"/>
      <color indexed="43"/>
      <name val="Trebuchet MS"/>
      <family val="2"/>
    </font>
    <font>
      <sz val="8"/>
      <color indexed="48"/>
      <name val="Trebuchet MS"/>
      <family val="2"/>
    </font>
    <font>
      <b/>
      <sz val="12"/>
      <color indexed="55"/>
      <name val="Trebuchet MS"/>
      <family val="2"/>
    </font>
    <font>
      <sz val="9"/>
      <color indexed="55"/>
      <name val="Trebuchet MS"/>
      <family val="2"/>
    </font>
    <font>
      <b/>
      <sz val="8"/>
      <color indexed="55"/>
      <name val="Trebuchet MS"/>
      <family val="2"/>
    </font>
    <font>
      <sz val="12"/>
      <color indexed="55"/>
      <name val="Trebuchet MS"/>
      <family val="2"/>
    </font>
    <font>
      <b/>
      <sz val="12"/>
      <color indexed="16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sz val="11"/>
      <color indexed="55"/>
      <name val="Trebuchet MS"/>
      <family val="2"/>
    </font>
    <font>
      <sz val="9"/>
      <color indexed="8"/>
      <name val="Trebuchet MS"/>
      <family val="2"/>
    </font>
    <font>
      <sz val="8"/>
      <color indexed="16"/>
      <name val="Trebuchet MS"/>
      <family val="2"/>
    </font>
    <font>
      <sz val="7"/>
      <color indexed="55"/>
      <name val="Trebuchet MS"/>
      <family val="2"/>
    </font>
    <font>
      <i/>
      <sz val="7"/>
      <color indexed="55"/>
      <name val="Trebuchet MS"/>
      <family val="2"/>
    </font>
    <font>
      <i/>
      <sz val="8"/>
      <color indexed="12"/>
      <name val="Trebuchet MS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12"/>
      <name val="Wingdings 2"/>
      <family val="1"/>
    </font>
    <font>
      <sz val="10"/>
      <color indexed="16"/>
      <name val="Trebuchet MS"/>
      <family val="2"/>
    </font>
    <font>
      <sz val="10"/>
      <name val="Trebuchet MS"/>
      <family val="2"/>
    </font>
    <font>
      <u val="single"/>
      <sz val="10"/>
      <color indexed="12"/>
      <name val="Trebuchet MS"/>
      <family val="2"/>
    </font>
    <font>
      <sz val="8"/>
      <name val="Tahoma"/>
      <family val="2"/>
    </font>
    <font>
      <i/>
      <sz val="9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969696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color rgb="FF969696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sz val="7"/>
      <color rgb="FF969696"/>
      <name val="Trebuchet MS"/>
      <family val="2"/>
    </font>
    <font>
      <i/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b/>
      <sz val="8"/>
      <color rgb="FF969696"/>
      <name val="Trebuchet MS"/>
      <family val="2"/>
    </font>
    <font>
      <sz val="18"/>
      <color theme="10"/>
      <name val="Wingdings 2"/>
      <family val="1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45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dotted">
        <color rgb="FF000000"/>
      </top>
      <bottom/>
    </border>
    <border>
      <left/>
      <right/>
      <top/>
      <bottom style="dotted">
        <color rgb="FF000000"/>
      </bottom>
    </border>
    <border>
      <left style="dotted">
        <color rgb="FF000000"/>
      </left>
      <right/>
      <top style="dotted">
        <color rgb="FF000000"/>
      </top>
      <bottom style="dotted">
        <color rgb="FF000000"/>
      </bottom>
    </border>
    <border>
      <left/>
      <right/>
      <top style="dotted">
        <color rgb="FF000000"/>
      </top>
      <bottom style="dotted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dotted">
        <color rgb="FF969696"/>
      </top>
      <bottom/>
    </border>
    <border>
      <left/>
      <right style="dotted">
        <color rgb="FF969696"/>
      </right>
      <top style="dotted">
        <color rgb="FF969696"/>
      </top>
      <bottom/>
    </border>
    <border>
      <left style="dotted">
        <color rgb="FF969696"/>
      </left>
      <right/>
      <top/>
      <bottom/>
    </border>
    <border>
      <left/>
      <right style="dotted">
        <color rgb="FF969696"/>
      </right>
      <top/>
      <bottom/>
    </border>
    <border>
      <left/>
      <right style="dotted">
        <color rgb="FF000000"/>
      </right>
      <top style="dotted">
        <color rgb="FF000000"/>
      </top>
      <bottom style="dotted">
        <color rgb="FF000000"/>
      </bottom>
    </border>
    <border>
      <left style="dotted">
        <color rgb="FF969696"/>
      </left>
      <right/>
      <top style="dotted">
        <color rgb="FF969696"/>
      </top>
      <bottom style="dotted">
        <color rgb="FF969696"/>
      </bottom>
    </border>
    <border>
      <left/>
      <right/>
      <top style="dotted">
        <color rgb="FF969696"/>
      </top>
      <bottom style="dotted">
        <color rgb="FF969696"/>
      </bottom>
    </border>
    <border>
      <left/>
      <right style="dotted">
        <color rgb="FF969696"/>
      </right>
      <top style="dotted">
        <color rgb="FF969696"/>
      </top>
      <bottom style="dotted">
        <color rgb="FF969696"/>
      </bottom>
    </border>
    <border>
      <left style="dotted">
        <color rgb="FF969696"/>
      </left>
      <right/>
      <top style="dotted">
        <color rgb="FF969696"/>
      </top>
      <bottom/>
    </border>
    <border>
      <left style="dotted">
        <color rgb="FF969696"/>
      </left>
      <right/>
      <top/>
      <bottom style="dotted">
        <color rgb="FF969696"/>
      </bottom>
    </border>
    <border>
      <left/>
      <right/>
      <top/>
      <bottom style="dotted">
        <color rgb="FF969696"/>
      </bottom>
    </border>
    <border>
      <left/>
      <right style="dotted">
        <color rgb="FF969696"/>
      </right>
      <top/>
      <bottom style="dotted">
        <color rgb="FF969696"/>
      </bottom>
    </border>
    <border>
      <left/>
      <right style="thin">
        <color rgb="FF000000"/>
      </right>
      <top style="dotted">
        <color rgb="FF969696"/>
      </top>
      <bottom/>
    </border>
    <border>
      <left/>
      <right style="thin">
        <color rgb="FF000000"/>
      </right>
      <top style="dotted">
        <color rgb="FF000000"/>
      </top>
      <bottom style="dotted">
        <color rgb="FF000000"/>
      </bottom>
    </border>
    <border>
      <left style="dotted">
        <color rgb="FF969696"/>
      </left>
      <right style="dotted">
        <color rgb="FF969696"/>
      </right>
      <top style="dotted">
        <color rgb="FF969696"/>
      </top>
      <bottom style="dotted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0" borderId="1" applyNumberFormat="0" applyFill="0" applyAlignment="0" applyProtection="0"/>
    <xf numFmtId="170" fontId="61" fillId="0" borderId="0" applyFont="0" applyFill="0" applyBorder="0" applyAlignment="0" applyProtection="0"/>
    <xf numFmtId="168" fontId="61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20" borderId="0" applyNumberFormat="0" applyBorder="0" applyAlignment="0" applyProtection="0"/>
    <xf numFmtId="0" fontId="66" fillId="21" borderId="2" applyNumberFormat="0" applyAlignment="0" applyProtection="0"/>
    <xf numFmtId="171" fontId="61" fillId="0" borderId="0" applyFont="0" applyFill="0" applyBorder="0" applyAlignment="0" applyProtection="0"/>
    <xf numFmtId="169" fontId="61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2" borderId="0" applyNumberFormat="0" applyBorder="0" applyAlignment="0" applyProtection="0"/>
    <xf numFmtId="0" fontId="4" fillId="0" borderId="0" applyAlignment="0">
      <protection locked="0"/>
    </xf>
    <xf numFmtId="0" fontId="72" fillId="0" borderId="0" applyNumberFormat="0" applyFill="0" applyBorder="0" applyAlignment="0" applyProtection="0"/>
    <xf numFmtId="0" fontId="61" fillId="23" borderId="6" applyNumberFormat="0" applyFont="0" applyAlignment="0" applyProtection="0"/>
    <xf numFmtId="9" fontId="61" fillId="0" borderId="0" applyFont="0" applyFill="0" applyBorder="0" applyAlignment="0" applyProtection="0"/>
    <xf numFmtId="0" fontId="73" fillId="0" borderId="7" applyNumberFormat="0" applyFill="0" applyAlignment="0" applyProtection="0"/>
    <xf numFmtId="0" fontId="74" fillId="24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25" borderId="8" applyNumberFormat="0" applyAlignment="0" applyProtection="0"/>
    <xf numFmtId="0" fontId="77" fillId="26" borderId="8" applyNumberFormat="0" applyAlignment="0" applyProtection="0"/>
    <xf numFmtId="0" fontId="78" fillId="26" borderId="9" applyNumberFormat="0" applyAlignment="0" applyProtection="0"/>
    <xf numFmtId="0" fontId="79" fillId="0" borderId="0" applyNumberFormat="0" applyFill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</cellStyleXfs>
  <cellXfs count="360"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8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81" fillId="0" borderId="0" xfId="0" applyFont="1" applyAlignment="1">
      <alignment vertical="center"/>
    </xf>
    <xf numFmtId="0" fontId="82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83" fillId="0" borderId="0" xfId="0" applyFont="1" applyAlignment="1">
      <alignment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6" fillId="33" borderId="0" xfId="0" applyFont="1" applyFill="1" applyAlignment="1">
      <alignment horizontal="left" vertical="center"/>
    </xf>
    <xf numFmtId="0" fontId="4" fillId="33" borderId="0" xfId="0" applyFont="1" applyFill="1" applyAlignment="1">
      <alignment/>
    </xf>
    <xf numFmtId="0" fontId="8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/>
    </xf>
    <xf numFmtId="0" fontId="87" fillId="0" borderId="0" xfId="0" applyFont="1" applyAlignment="1">
      <alignment horizontal="left" vertical="center"/>
    </xf>
    <xf numFmtId="0" fontId="88" fillId="0" borderId="0" xfId="0" applyFont="1" applyAlignment="1">
      <alignment horizontal="left" vertical="center"/>
    </xf>
    <xf numFmtId="0" fontId="89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top"/>
    </xf>
    <xf numFmtId="0" fontId="89" fillId="0" borderId="0" xfId="0" applyFont="1" applyBorder="1" applyAlignment="1">
      <alignment horizontal="left" vertical="center"/>
    </xf>
    <xf numFmtId="0" fontId="5" fillId="23" borderId="0" xfId="0" applyFont="1" applyFill="1" applyBorder="1" applyAlignment="1" applyProtection="1">
      <alignment horizontal="left" vertical="center"/>
      <protection locked="0"/>
    </xf>
    <xf numFmtId="49" fontId="5" fillId="23" borderId="0" xfId="0" applyNumberFormat="1" applyFont="1" applyFill="1" applyBorder="1" applyAlignment="1" applyProtection="1">
      <alignment horizontal="left" vertical="center"/>
      <protection locked="0"/>
    </xf>
    <xf numFmtId="0" fontId="4" fillId="0" borderId="15" xfId="0" applyFont="1" applyBorder="1" applyAlignment="1">
      <alignment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16" xfId="0" applyFont="1" applyBorder="1" applyAlignment="1">
      <alignment horizontal="left" vertical="center"/>
    </xf>
    <xf numFmtId="0" fontId="4" fillId="0" borderId="16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80" fillId="0" borderId="0" xfId="0" applyFont="1" applyBorder="1" applyAlignment="1">
      <alignment horizontal="right" vertical="center"/>
    </xf>
    <xf numFmtId="0" fontId="80" fillId="0" borderId="13" xfId="0" applyFont="1" applyBorder="1" applyAlignment="1">
      <alignment vertical="center"/>
    </xf>
    <xf numFmtId="0" fontId="80" fillId="0" borderId="0" xfId="0" applyFont="1" applyBorder="1" applyAlignment="1">
      <alignment vertical="center"/>
    </xf>
    <xf numFmtId="0" fontId="80" fillId="0" borderId="0" xfId="0" applyFont="1" applyBorder="1" applyAlignment="1">
      <alignment horizontal="left" vertical="center"/>
    </xf>
    <xf numFmtId="0" fontId="80" fillId="0" borderId="14" xfId="0" applyFont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6" fillId="34" borderId="17" xfId="0" applyFont="1" applyFill="1" applyBorder="1" applyAlignment="1">
      <alignment horizontal="left" vertical="center"/>
    </xf>
    <xf numFmtId="0" fontId="4" fillId="34" borderId="18" xfId="0" applyFont="1" applyFill="1" applyBorder="1" applyAlignment="1">
      <alignment vertical="center"/>
    </xf>
    <xf numFmtId="0" fontId="6" fillId="34" borderId="18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5" fillId="0" borderId="13" xfId="0" applyFont="1" applyBorder="1" applyAlignment="1">
      <alignment vertical="center"/>
    </xf>
    <xf numFmtId="0" fontId="89" fillId="0" borderId="0" xfId="0" applyFont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173" fontId="5" fillId="0" borderId="0" xfId="0" applyNumberFormat="1" applyFont="1" applyAlignment="1">
      <alignment horizontal="left"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35" borderId="18" xfId="0" applyFont="1" applyFill="1" applyBorder="1" applyAlignment="1">
      <alignment vertical="center"/>
    </xf>
    <xf numFmtId="0" fontId="5" fillId="35" borderId="26" xfId="0" applyFont="1" applyFill="1" applyBorder="1" applyAlignment="1">
      <alignment horizontal="center" vertical="center"/>
    </xf>
    <xf numFmtId="0" fontId="89" fillId="0" borderId="27" xfId="0" applyFont="1" applyBorder="1" applyAlignment="1">
      <alignment horizontal="center" vertical="center" wrapText="1"/>
    </xf>
    <xf numFmtId="0" fontId="89" fillId="0" borderId="28" xfId="0" applyFont="1" applyBorder="1" applyAlignment="1">
      <alignment horizontal="center" vertical="center" wrapText="1"/>
    </xf>
    <xf numFmtId="0" fontId="89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vertical="center"/>
    </xf>
    <xf numFmtId="0" fontId="90" fillId="0" borderId="0" xfId="0" applyFont="1" applyAlignment="1">
      <alignment horizontal="left" vertical="center"/>
    </xf>
    <xf numFmtId="0" fontId="90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4" fontId="91" fillId="0" borderId="24" xfId="0" applyNumberFormat="1" applyFont="1" applyBorder="1" applyAlignment="1">
      <alignment vertical="center"/>
    </xf>
    <xf numFmtId="4" fontId="91" fillId="0" borderId="0" xfId="0" applyNumberFormat="1" applyFont="1" applyBorder="1" applyAlignment="1">
      <alignment vertical="center"/>
    </xf>
    <xf numFmtId="174" fontId="91" fillId="0" borderId="0" xfId="0" applyNumberFormat="1" applyFont="1" applyBorder="1" applyAlignment="1">
      <alignment vertical="center"/>
    </xf>
    <xf numFmtId="4" fontId="91" fillId="0" borderId="25" xfId="0" applyNumberFormat="1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7" fillId="0" borderId="13" xfId="0" applyFont="1" applyBorder="1" applyAlignment="1">
      <alignment vertical="center"/>
    </xf>
    <xf numFmtId="0" fontId="92" fillId="0" borderId="0" xfId="0" applyFont="1" applyAlignment="1">
      <alignment vertical="center"/>
    </xf>
    <xf numFmtId="0" fontId="93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4" fontId="94" fillId="0" borderId="24" xfId="0" applyNumberFormat="1" applyFont="1" applyBorder="1" applyAlignment="1">
      <alignment vertical="center"/>
    </xf>
    <xf numFmtId="4" fontId="94" fillId="0" borderId="0" xfId="0" applyNumberFormat="1" applyFont="1" applyBorder="1" applyAlignment="1">
      <alignment vertical="center"/>
    </xf>
    <xf numFmtId="174" fontId="94" fillId="0" borderId="0" xfId="0" applyNumberFormat="1" applyFont="1" applyBorder="1" applyAlignment="1">
      <alignment vertical="center"/>
    </xf>
    <xf numFmtId="4" fontId="94" fillId="0" borderId="25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4" fontId="94" fillId="0" borderId="31" xfId="0" applyNumberFormat="1" applyFont="1" applyBorder="1" applyAlignment="1">
      <alignment vertical="center"/>
    </xf>
    <xf numFmtId="4" fontId="94" fillId="0" borderId="32" xfId="0" applyNumberFormat="1" applyFont="1" applyBorder="1" applyAlignment="1">
      <alignment vertical="center"/>
    </xf>
    <xf numFmtId="174" fontId="94" fillId="0" borderId="32" xfId="0" applyNumberFormat="1" applyFont="1" applyBorder="1" applyAlignment="1">
      <alignment vertical="center"/>
    </xf>
    <xf numFmtId="4" fontId="94" fillId="0" borderId="33" xfId="0" applyNumberFormat="1" applyFont="1" applyBorder="1" applyAlignment="1">
      <alignment vertical="center"/>
    </xf>
    <xf numFmtId="0" fontId="4" fillId="0" borderId="0" xfId="0" applyFont="1" applyAlignment="1" applyProtection="1">
      <alignment/>
      <protection locked="0"/>
    </xf>
    <xf numFmtId="0" fontId="4" fillId="0" borderId="11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89" fillId="0" borderId="0" xfId="0" applyFont="1" applyBorder="1" applyAlignment="1" applyProtection="1">
      <alignment horizontal="left" vertical="center"/>
      <protection locked="0"/>
    </xf>
    <xf numFmtId="173" fontId="5" fillId="0" borderId="0" xfId="0" applyNumberFormat="1" applyFont="1" applyBorder="1" applyAlignment="1">
      <alignment horizontal="left" vertical="center"/>
    </xf>
    <xf numFmtId="0" fontId="4" fillId="0" borderId="13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14" xfId="0" applyFont="1" applyBorder="1" applyAlignment="1">
      <alignment vertical="center" wrapText="1"/>
    </xf>
    <xf numFmtId="0" fontId="4" fillId="0" borderId="22" xfId="0" applyFont="1" applyBorder="1" applyAlignment="1" applyProtection="1">
      <alignment vertical="center"/>
      <protection locked="0"/>
    </xf>
    <xf numFmtId="0" fontId="4" fillId="0" borderId="34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4" fontId="90" fillId="0" borderId="0" xfId="0" applyNumberFormat="1" applyFont="1" applyBorder="1" applyAlignment="1">
      <alignment vertical="center"/>
    </xf>
    <xf numFmtId="0" fontId="80" fillId="0" borderId="0" xfId="0" applyFont="1" applyBorder="1" applyAlignment="1" applyProtection="1">
      <alignment horizontal="right" vertical="center"/>
      <protection locked="0"/>
    </xf>
    <xf numFmtId="4" fontId="80" fillId="0" borderId="0" xfId="0" applyNumberFormat="1" applyFont="1" applyBorder="1" applyAlignment="1">
      <alignment vertical="center"/>
    </xf>
    <xf numFmtId="172" fontId="80" fillId="0" borderId="0" xfId="0" applyNumberFormat="1" applyFont="1" applyBorder="1" applyAlignment="1" applyProtection="1">
      <alignment horizontal="right" vertical="center"/>
      <protection locked="0"/>
    </xf>
    <xf numFmtId="0" fontId="4" fillId="35" borderId="0" xfId="0" applyFont="1" applyFill="1" applyBorder="1" applyAlignment="1">
      <alignment vertical="center"/>
    </xf>
    <xf numFmtId="0" fontId="6" fillId="35" borderId="17" xfId="0" applyFont="1" applyFill="1" applyBorder="1" applyAlignment="1">
      <alignment horizontal="left" vertical="center"/>
    </xf>
    <xf numFmtId="0" fontId="6" fillId="35" borderId="18" xfId="0" applyFont="1" applyFill="1" applyBorder="1" applyAlignment="1">
      <alignment horizontal="right" vertical="center"/>
    </xf>
    <xf numFmtId="0" fontId="6" fillId="35" borderId="18" xfId="0" applyFont="1" applyFill="1" applyBorder="1" applyAlignment="1">
      <alignment horizontal="center" vertical="center"/>
    </xf>
    <xf numFmtId="0" fontId="4" fillId="35" borderId="18" xfId="0" applyFont="1" applyFill="1" applyBorder="1" applyAlignment="1" applyProtection="1">
      <alignment vertical="center"/>
      <protection locked="0"/>
    </xf>
    <xf numFmtId="4" fontId="6" fillId="35" borderId="18" xfId="0" applyNumberFormat="1" applyFont="1" applyFill="1" applyBorder="1" applyAlignment="1">
      <alignment vertical="center"/>
    </xf>
    <xf numFmtId="0" fontId="4" fillId="35" borderId="35" xfId="0" applyFont="1" applyFill="1" applyBorder="1" applyAlignment="1">
      <alignment vertical="center"/>
    </xf>
    <xf numFmtId="0" fontId="4" fillId="0" borderId="2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4" fillId="0" borderId="12" xfId="0" applyFont="1" applyBorder="1" applyAlignment="1">
      <alignment vertical="center"/>
    </xf>
    <xf numFmtId="0" fontId="5" fillId="35" borderId="0" xfId="0" applyFont="1" applyFill="1" applyBorder="1" applyAlignment="1">
      <alignment horizontal="left" vertical="center"/>
    </xf>
    <xf numFmtId="0" fontId="4" fillId="35" borderId="0" xfId="0" applyFont="1" applyFill="1" applyBorder="1" applyAlignment="1" applyProtection="1">
      <alignment vertical="center"/>
      <protection locked="0"/>
    </xf>
    <xf numFmtId="0" fontId="5" fillId="35" borderId="0" xfId="0" applyFont="1" applyFill="1" applyBorder="1" applyAlignment="1">
      <alignment horizontal="right" vertical="center"/>
    </xf>
    <xf numFmtId="0" fontId="4" fillId="35" borderId="14" xfId="0" applyFont="1" applyFill="1" applyBorder="1" applyAlignment="1">
      <alignment vertical="center"/>
    </xf>
    <xf numFmtId="0" fontId="95" fillId="0" borderId="0" xfId="0" applyFont="1" applyBorder="1" applyAlignment="1">
      <alignment horizontal="left" vertical="center"/>
    </xf>
    <xf numFmtId="0" fontId="81" fillId="0" borderId="13" xfId="0" applyFont="1" applyBorder="1" applyAlignment="1">
      <alignment vertical="center"/>
    </xf>
    <xf numFmtId="0" fontId="81" fillId="0" borderId="0" xfId="0" applyFont="1" applyBorder="1" applyAlignment="1">
      <alignment vertical="center"/>
    </xf>
    <xf numFmtId="0" fontId="81" fillId="0" borderId="32" xfId="0" applyFont="1" applyBorder="1" applyAlignment="1">
      <alignment horizontal="left" vertical="center"/>
    </xf>
    <xf numFmtId="0" fontId="81" fillId="0" borderId="32" xfId="0" applyFont="1" applyBorder="1" applyAlignment="1">
      <alignment vertical="center"/>
    </xf>
    <xf numFmtId="0" fontId="81" fillId="0" borderId="32" xfId="0" applyFont="1" applyBorder="1" applyAlignment="1" applyProtection="1">
      <alignment vertical="center"/>
      <protection locked="0"/>
    </xf>
    <xf numFmtId="4" fontId="81" fillId="0" borderId="32" xfId="0" applyNumberFormat="1" applyFont="1" applyBorder="1" applyAlignment="1">
      <alignment vertical="center"/>
    </xf>
    <xf numFmtId="0" fontId="81" fillId="0" borderId="14" xfId="0" applyFont="1" applyBorder="1" applyAlignment="1">
      <alignment vertical="center"/>
    </xf>
    <xf numFmtId="0" fontId="82" fillId="0" borderId="13" xfId="0" applyFont="1" applyBorder="1" applyAlignment="1">
      <alignment vertical="center"/>
    </xf>
    <xf numFmtId="0" fontId="82" fillId="0" borderId="0" xfId="0" applyFont="1" applyBorder="1" applyAlignment="1">
      <alignment vertical="center"/>
    </xf>
    <xf numFmtId="0" fontId="82" fillId="0" borderId="32" xfId="0" applyFont="1" applyBorder="1" applyAlignment="1">
      <alignment horizontal="left" vertical="center"/>
    </xf>
    <xf numFmtId="0" fontId="82" fillId="0" borderId="32" xfId="0" applyFont="1" applyBorder="1" applyAlignment="1">
      <alignment vertical="center"/>
    </xf>
    <xf numFmtId="0" fontId="82" fillId="0" borderId="32" xfId="0" applyFont="1" applyBorder="1" applyAlignment="1" applyProtection="1">
      <alignment vertical="center"/>
      <protection locked="0"/>
    </xf>
    <xf numFmtId="4" fontId="82" fillId="0" borderId="32" xfId="0" applyNumberFormat="1" applyFont="1" applyBorder="1" applyAlignment="1">
      <alignment vertical="center"/>
    </xf>
    <xf numFmtId="0" fontId="82" fillId="0" borderId="14" xfId="0" applyFont="1" applyBorder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5" fillId="0" borderId="0" xfId="0" applyFont="1" applyAlignment="1">
      <alignment horizontal="left" vertical="center"/>
    </xf>
    <xf numFmtId="0" fontId="89" fillId="0" borderId="0" xfId="0" applyFont="1" applyAlignment="1" applyProtection="1">
      <alignment horizontal="left" vertical="center"/>
      <protection locked="0"/>
    </xf>
    <xf numFmtId="0" fontId="4" fillId="0" borderId="13" xfId="0" applyFont="1" applyBorder="1" applyAlignment="1">
      <alignment horizontal="center" vertical="center" wrapText="1"/>
    </xf>
    <xf numFmtId="0" fontId="5" fillId="35" borderId="27" xfId="0" applyFont="1" applyFill="1" applyBorder="1" applyAlignment="1">
      <alignment horizontal="center" vertical="center" wrapText="1"/>
    </xf>
    <xf numFmtId="0" fontId="5" fillId="35" borderId="28" xfId="0" applyFont="1" applyFill="1" applyBorder="1" applyAlignment="1">
      <alignment horizontal="center" vertical="center" wrapText="1"/>
    </xf>
    <xf numFmtId="0" fontId="96" fillId="35" borderId="28" xfId="0" applyFont="1" applyFill="1" applyBorder="1" applyAlignment="1" applyProtection="1">
      <alignment horizontal="center" vertical="center" wrapText="1"/>
      <protection locked="0"/>
    </xf>
    <xf numFmtId="0" fontId="5" fillId="35" borderId="29" xfId="0" applyFont="1" applyFill="1" applyBorder="1" applyAlignment="1">
      <alignment horizontal="center" vertical="center" wrapText="1"/>
    </xf>
    <xf numFmtId="4" fontId="90" fillId="0" borderId="0" xfId="0" applyNumberFormat="1" applyFont="1" applyAlignment="1">
      <alignment/>
    </xf>
    <xf numFmtId="174" fontId="97" fillId="0" borderId="22" xfId="0" applyNumberFormat="1" applyFont="1" applyBorder="1" applyAlignment="1">
      <alignment/>
    </xf>
    <xf numFmtId="174" fontId="97" fillId="0" borderId="23" xfId="0" applyNumberFormat="1" applyFont="1" applyBorder="1" applyAlignment="1">
      <alignment/>
    </xf>
    <xf numFmtId="4" fontId="13" fillId="0" borderId="0" xfId="0" applyNumberFormat="1" applyFont="1" applyAlignment="1">
      <alignment vertical="center"/>
    </xf>
    <xf numFmtId="0" fontId="83" fillId="0" borderId="13" xfId="0" applyFont="1" applyBorder="1" applyAlignment="1">
      <alignment/>
    </xf>
    <xf numFmtId="0" fontId="83" fillId="0" borderId="0" xfId="0" applyFont="1" applyAlignment="1">
      <alignment horizontal="left"/>
    </xf>
    <xf numFmtId="0" fontId="81" fillId="0" borderId="0" xfId="0" applyFont="1" applyAlignment="1">
      <alignment horizontal="left"/>
    </xf>
    <xf numFmtId="0" fontId="83" fillId="0" borderId="0" xfId="0" applyFont="1" applyAlignment="1" applyProtection="1">
      <alignment/>
      <protection locked="0"/>
    </xf>
    <xf numFmtId="4" fontId="81" fillId="0" borderId="0" xfId="0" applyNumberFormat="1" applyFont="1" applyAlignment="1">
      <alignment/>
    </xf>
    <xf numFmtId="0" fontId="83" fillId="0" borderId="24" xfId="0" applyFont="1" applyBorder="1" applyAlignment="1">
      <alignment/>
    </xf>
    <xf numFmtId="0" fontId="83" fillId="0" borderId="0" xfId="0" applyFont="1" applyBorder="1" applyAlignment="1">
      <alignment/>
    </xf>
    <xf numFmtId="174" fontId="83" fillId="0" borderId="0" xfId="0" applyNumberFormat="1" applyFont="1" applyBorder="1" applyAlignment="1">
      <alignment/>
    </xf>
    <xf numFmtId="174" fontId="83" fillId="0" borderId="25" xfId="0" applyNumberFormat="1" applyFont="1" applyBorder="1" applyAlignment="1">
      <alignment/>
    </xf>
    <xf numFmtId="0" fontId="83" fillId="0" borderId="0" xfId="0" applyFont="1" applyAlignment="1">
      <alignment horizontal="center"/>
    </xf>
    <xf numFmtId="4" fontId="83" fillId="0" borderId="0" xfId="0" applyNumberFormat="1" applyFont="1" applyAlignment="1">
      <alignment vertical="center"/>
    </xf>
    <xf numFmtId="0" fontId="83" fillId="0" borderId="0" xfId="0" applyFont="1" applyBorder="1" applyAlignment="1">
      <alignment horizontal="left"/>
    </xf>
    <xf numFmtId="0" fontId="82" fillId="0" borderId="0" xfId="0" applyFont="1" applyBorder="1" applyAlignment="1">
      <alignment horizontal="left"/>
    </xf>
    <xf numFmtId="4" fontId="82" fillId="0" borderId="0" xfId="0" applyNumberFormat="1" applyFont="1" applyBorder="1" applyAlignment="1">
      <alignment/>
    </xf>
    <xf numFmtId="0" fontId="4" fillId="0" borderId="13" xfId="0" applyFont="1" applyBorder="1" applyAlignment="1" applyProtection="1">
      <alignment vertical="center"/>
      <protection/>
    </xf>
    <xf numFmtId="0" fontId="4" fillId="0" borderId="36" xfId="0" applyFont="1" applyBorder="1" applyAlignment="1" applyProtection="1">
      <alignment horizontal="center" vertical="center"/>
      <protection/>
    </xf>
    <xf numFmtId="49" fontId="4" fillId="0" borderId="36" xfId="0" applyNumberFormat="1" applyFont="1" applyBorder="1" applyAlignment="1" applyProtection="1">
      <alignment horizontal="left" vertical="center" wrapText="1"/>
      <protection/>
    </xf>
    <xf numFmtId="0" fontId="4" fillId="0" borderId="36" xfId="0" applyFont="1" applyBorder="1" applyAlignment="1" applyProtection="1">
      <alignment horizontal="left" vertical="center" wrapText="1"/>
      <protection/>
    </xf>
    <xf numFmtId="0" fontId="4" fillId="0" borderId="36" xfId="0" applyFont="1" applyBorder="1" applyAlignment="1" applyProtection="1">
      <alignment horizontal="center" vertical="center" wrapText="1"/>
      <protection/>
    </xf>
    <xf numFmtId="175" fontId="4" fillId="0" borderId="36" xfId="0" applyNumberFormat="1" applyFont="1" applyBorder="1" applyAlignment="1" applyProtection="1">
      <alignment vertical="center"/>
      <protection/>
    </xf>
    <xf numFmtId="4" fontId="4" fillId="23" borderId="36" xfId="0" applyNumberFormat="1" applyFont="1" applyFill="1" applyBorder="1" applyAlignment="1" applyProtection="1">
      <alignment vertical="center"/>
      <protection locked="0"/>
    </xf>
    <xf numFmtId="4" fontId="4" fillId="0" borderId="36" xfId="0" applyNumberFormat="1" applyFont="1" applyBorder="1" applyAlignment="1" applyProtection="1">
      <alignment vertical="center"/>
      <protection/>
    </xf>
    <xf numFmtId="0" fontId="80" fillId="23" borderId="36" xfId="0" applyFont="1" applyFill="1" applyBorder="1" applyAlignment="1" applyProtection="1">
      <alignment horizontal="left" vertical="center"/>
      <protection locked="0"/>
    </xf>
    <xf numFmtId="0" fontId="80" fillId="0" borderId="0" xfId="0" applyFont="1" applyBorder="1" applyAlignment="1">
      <alignment horizontal="center" vertical="center"/>
    </xf>
    <xf numFmtId="174" fontId="80" fillId="0" borderId="0" xfId="0" applyNumberFormat="1" applyFont="1" applyBorder="1" applyAlignment="1">
      <alignment vertical="center"/>
    </xf>
    <xf numFmtId="174" fontId="80" fillId="0" borderId="25" xfId="0" applyNumberFormat="1" applyFont="1" applyBorder="1" applyAlignment="1">
      <alignment vertical="center"/>
    </xf>
    <xf numFmtId="4" fontId="4" fillId="0" borderId="0" xfId="0" applyNumberFormat="1" applyFont="1" applyAlignment="1">
      <alignment vertical="center"/>
    </xf>
    <xf numFmtId="0" fontId="98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99" fillId="0" borderId="0" xfId="0" applyFont="1" applyAlignment="1">
      <alignment vertical="center" wrapText="1"/>
    </xf>
    <xf numFmtId="0" fontId="84" fillId="0" borderId="13" xfId="0" applyFont="1" applyBorder="1" applyAlignment="1">
      <alignment vertical="center"/>
    </xf>
    <xf numFmtId="0" fontId="98" fillId="0" borderId="0" xfId="0" applyFont="1" applyBorder="1" applyAlignment="1">
      <alignment horizontal="left" vertical="center"/>
    </xf>
    <xf numFmtId="0" fontId="84" fillId="0" borderId="0" xfId="0" applyFont="1" applyBorder="1" applyAlignment="1">
      <alignment horizontal="left" vertical="center"/>
    </xf>
    <xf numFmtId="0" fontId="84" fillId="0" borderId="0" xfId="0" applyFont="1" applyBorder="1" applyAlignment="1">
      <alignment horizontal="left" vertical="center" wrapText="1"/>
    </xf>
    <xf numFmtId="175" fontId="84" fillId="0" borderId="0" xfId="0" applyNumberFormat="1" applyFont="1" applyBorder="1" applyAlignment="1">
      <alignment vertical="center"/>
    </xf>
    <xf numFmtId="0" fontId="84" fillId="0" borderId="0" xfId="0" applyFont="1" applyAlignment="1" applyProtection="1">
      <alignment vertical="center"/>
      <protection locked="0"/>
    </xf>
    <xf numFmtId="0" fontId="84" fillId="0" borderId="24" xfId="0" applyFont="1" applyBorder="1" applyAlignment="1">
      <alignment vertical="center"/>
    </xf>
    <xf numFmtId="0" fontId="84" fillId="0" borderId="0" xfId="0" applyFont="1" applyBorder="1" applyAlignment="1">
      <alignment vertical="center"/>
    </xf>
    <xf numFmtId="0" fontId="84" fillId="0" borderId="25" xfId="0" applyFont="1" applyBorder="1" applyAlignment="1">
      <alignment vertical="center"/>
    </xf>
    <xf numFmtId="0" fontId="84" fillId="0" borderId="0" xfId="0" applyFont="1" applyAlignment="1">
      <alignment horizontal="left" vertical="center"/>
    </xf>
    <xf numFmtId="0" fontId="99" fillId="0" borderId="0" xfId="0" applyFont="1" applyBorder="1" applyAlignment="1">
      <alignment vertical="center" wrapText="1"/>
    </xf>
    <xf numFmtId="0" fontId="84" fillId="0" borderId="0" xfId="0" applyFont="1" applyAlignment="1">
      <alignment horizontal="left" vertical="center" wrapText="1"/>
    </xf>
    <xf numFmtId="175" fontId="84" fillId="0" borderId="0" xfId="0" applyNumberFormat="1" applyFont="1" applyAlignment="1">
      <alignment vertical="center"/>
    </xf>
    <xf numFmtId="0" fontId="85" fillId="0" borderId="13" xfId="0" applyFont="1" applyBorder="1" applyAlignment="1">
      <alignment vertical="center"/>
    </xf>
    <xf numFmtId="0" fontId="85" fillId="0" borderId="0" xfId="0" applyFont="1" applyBorder="1" applyAlignment="1">
      <alignment horizontal="left" vertical="center"/>
    </xf>
    <xf numFmtId="0" fontId="85" fillId="0" borderId="0" xfId="0" applyFont="1" applyBorder="1" applyAlignment="1">
      <alignment horizontal="left" vertical="center" wrapText="1"/>
    </xf>
    <xf numFmtId="175" fontId="85" fillId="0" borderId="0" xfId="0" applyNumberFormat="1" applyFont="1" applyBorder="1" applyAlignment="1">
      <alignment vertical="center"/>
    </xf>
    <xf numFmtId="0" fontId="85" fillId="0" borderId="0" xfId="0" applyFont="1" applyAlignment="1" applyProtection="1">
      <alignment vertical="center"/>
      <protection locked="0"/>
    </xf>
    <xf numFmtId="0" fontId="85" fillId="0" borderId="24" xfId="0" applyFont="1" applyBorder="1" applyAlignment="1">
      <alignment vertical="center"/>
    </xf>
    <xf numFmtId="0" fontId="85" fillId="0" borderId="0" xfId="0" applyFont="1" applyBorder="1" applyAlignment="1">
      <alignment vertical="center"/>
    </xf>
    <xf numFmtId="0" fontId="85" fillId="0" borderId="25" xfId="0" applyFont="1" applyBorder="1" applyAlignment="1">
      <alignment vertical="center"/>
    </xf>
    <xf numFmtId="0" fontId="85" fillId="0" borderId="0" xfId="0" applyFont="1" applyAlignment="1">
      <alignment horizontal="left" vertical="center"/>
    </xf>
    <xf numFmtId="0" fontId="100" fillId="0" borderId="36" xfId="0" applyFont="1" applyBorder="1" applyAlignment="1" applyProtection="1">
      <alignment horizontal="center" vertical="center"/>
      <protection/>
    </xf>
    <xf numFmtId="49" fontId="100" fillId="0" borderId="36" xfId="0" applyNumberFormat="1" applyFont="1" applyBorder="1" applyAlignment="1" applyProtection="1">
      <alignment horizontal="left" vertical="center" wrapText="1"/>
      <protection/>
    </xf>
    <xf numFmtId="0" fontId="100" fillId="0" borderId="36" xfId="0" applyFont="1" applyBorder="1" applyAlignment="1" applyProtection="1">
      <alignment horizontal="left" vertical="center" wrapText="1"/>
      <protection/>
    </xf>
    <xf numFmtId="0" fontId="100" fillId="0" borderId="36" xfId="0" applyFont="1" applyBorder="1" applyAlignment="1" applyProtection="1">
      <alignment horizontal="center" vertical="center" wrapText="1"/>
      <protection/>
    </xf>
    <xf numFmtId="175" fontId="100" fillId="0" borderId="36" xfId="0" applyNumberFormat="1" applyFont="1" applyBorder="1" applyAlignment="1" applyProtection="1">
      <alignment vertical="center"/>
      <protection/>
    </xf>
    <xf numFmtId="4" fontId="100" fillId="23" borderId="36" xfId="0" applyNumberFormat="1" applyFont="1" applyFill="1" applyBorder="1" applyAlignment="1" applyProtection="1">
      <alignment vertical="center"/>
      <protection locked="0"/>
    </xf>
    <xf numFmtId="4" fontId="100" fillId="0" borderId="36" xfId="0" applyNumberFormat="1" applyFont="1" applyBorder="1" applyAlignment="1" applyProtection="1">
      <alignment vertical="center"/>
      <protection/>
    </xf>
    <xf numFmtId="0" fontId="100" fillId="0" borderId="13" xfId="0" applyFont="1" applyBorder="1" applyAlignment="1">
      <alignment vertical="center"/>
    </xf>
    <xf numFmtId="0" fontId="100" fillId="23" borderId="36" xfId="0" applyFont="1" applyFill="1" applyBorder="1" applyAlignment="1" applyProtection="1">
      <alignment horizontal="left" vertical="center"/>
      <protection locked="0"/>
    </xf>
    <xf numFmtId="0" fontId="100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 wrapText="1"/>
    </xf>
    <xf numFmtId="0" fontId="85" fillId="0" borderId="0" xfId="0" applyFont="1" applyAlignment="1">
      <alignment horizontal="left" vertical="center"/>
    </xf>
    <xf numFmtId="0" fontId="85" fillId="0" borderId="0" xfId="0" applyFont="1" applyAlignment="1">
      <alignment horizontal="left" vertical="center" wrapText="1"/>
    </xf>
    <xf numFmtId="175" fontId="85" fillId="0" borderId="0" xfId="0" applyNumberFormat="1" applyFont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0" xfId="0" applyFont="1" applyAlignment="1">
      <alignment/>
    </xf>
    <xf numFmtId="0" fontId="101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80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horizontal="left" vertical="top" wrapText="1"/>
    </xf>
    <xf numFmtId="49" fontId="5" fillId="23" borderId="0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Border="1" applyAlignment="1">
      <alignment horizontal="left" vertical="center" wrapText="1"/>
    </xf>
    <xf numFmtId="4" fontId="9" fillId="0" borderId="16" xfId="0" applyNumberFormat="1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80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172" fontId="80" fillId="0" borderId="0" xfId="0" applyNumberFormat="1" applyFont="1" applyBorder="1" applyAlignment="1">
      <alignment horizontal="center" vertical="center"/>
    </xf>
    <xf numFmtId="0" fontId="80" fillId="0" borderId="0" xfId="0" applyFont="1" applyBorder="1" applyAlignment="1">
      <alignment vertical="center"/>
    </xf>
    <xf numFmtId="4" fontId="101" fillId="0" borderId="0" xfId="0" applyNumberFormat="1" applyFont="1" applyBorder="1" applyAlignment="1">
      <alignment vertical="center"/>
    </xf>
    <xf numFmtId="0" fontId="6" fillId="34" borderId="18" xfId="0" applyFont="1" applyFill="1" applyBorder="1" applyAlignment="1">
      <alignment horizontal="left" vertical="center"/>
    </xf>
    <xf numFmtId="0" fontId="4" fillId="34" borderId="18" xfId="0" applyFont="1" applyFill="1" applyBorder="1" applyAlignment="1">
      <alignment vertical="center"/>
    </xf>
    <xf numFmtId="4" fontId="6" fillId="34" borderId="18" xfId="0" applyNumberFormat="1" applyFont="1" applyFill="1" applyBorder="1" applyAlignment="1">
      <alignment vertical="center"/>
    </xf>
    <xf numFmtId="0" fontId="4" fillId="34" borderId="26" xfId="0" applyFont="1" applyFill="1" applyBorder="1" applyAlignment="1">
      <alignment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  <xf numFmtId="173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91" fillId="0" borderId="30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5" fillId="35" borderId="17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vertical="center"/>
    </xf>
    <xf numFmtId="0" fontId="5" fillId="35" borderId="18" xfId="0" applyFont="1" applyFill="1" applyBorder="1" applyAlignment="1">
      <alignment horizontal="center" vertical="center"/>
    </xf>
    <xf numFmtId="0" fontId="5" fillId="35" borderId="18" xfId="0" applyFont="1" applyFill="1" applyBorder="1" applyAlignment="1">
      <alignment horizontal="right" vertical="center"/>
    </xf>
    <xf numFmtId="4" fontId="93" fillId="0" borderId="0" xfId="0" applyNumberFormat="1" applyFont="1" applyAlignment="1">
      <alignment vertical="center"/>
    </xf>
    <xf numFmtId="0" fontId="93" fillId="0" borderId="0" xfId="0" applyFont="1" applyAlignment="1">
      <alignment vertical="center"/>
    </xf>
    <xf numFmtId="0" fontId="92" fillId="0" borderId="0" xfId="0" applyFont="1" applyAlignment="1">
      <alignment horizontal="left" vertical="center" wrapText="1"/>
    </xf>
    <xf numFmtId="4" fontId="90" fillId="0" borderId="0" xfId="0" applyNumberFormat="1" applyFont="1" applyAlignment="1">
      <alignment horizontal="right" vertical="center"/>
    </xf>
    <xf numFmtId="4" fontId="90" fillId="0" borderId="0" xfId="0" applyNumberFormat="1" applyFont="1" applyAlignment="1">
      <alignment vertical="center"/>
    </xf>
    <xf numFmtId="0" fontId="89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89" fillId="0" borderId="0" xfId="0" applyFont="1" applyAlignment="1">
      <alignment horizontal="left" vertical="center" wrapText="1"/>
    </xf>
    <xf numFmtId="0" fontId="64" fillId="33" borderId="0" xfId="36" applyFill="1" applyAlignment="1">
      <alignment/>
    </xf>
    <xf numFmtId="0" fontId="102" fillId="0" borderId="0" xfId="36" applyFont="1" applyAlignment="1">
      <alignment horizontal="center" vertical="center"/>
    </xf>
    <xf numFmtId="0" fontId="103" fillId="33" borderId="0" xfId="0" applyFont="1" applyFill="1" applyAlignment="1">
      <alignment horizontal="left" vertical="center"/>
    </xf>
    <xf numFmtId="0" fontId="57" fillId="33" borderId="0" xfId="0" applyFont="1" applyFill="1" applyAlignment="1">
      <alignment vertical="center"/>
    </xf>
    <xf numFmtId="0" fontId="104" fillId="33" borderId="0" xfId="36" applyFont="1" applyFill="1" applyAlignment="1">
      <alignment vertical="center"/>
    </xf>
    <xf numFmtId="0" fontId="86" fillId="33" borderId="0" xfId="0" applyFont="1" applyFill="1" applyAlignment="1" applyProtection="1">
      <alignment horizontal="left" vertical="center"/>
      <protection/>
    </xf>
    <xf numFmtId="0" fontId="57" fillId="33" borderId="0" xfId="0" applyFont="1" applyFill="1" applyAlignment="1" applyProtection="1">
      <alignment vertical="center"/>
      <protection/>
    </xf>
    <xf numFmtId="0" fontId="103" fillId="33" borderId="0" xfId="0" applyFont="1" applyFill="1" applyAlignment="1" applyProtection="1">
      <alignment horizontal="left" vertical="center"/>
      <protection/>
    </xf>
    <xf numFmtId="0" fontId="104" fillId="33" borderId="0" xfId="36" applyFont="1" applyFill="1" applyAlignment="1" applyProtection="1">
      <alignment vertical="center"/>
      <protection/>
    </xf>
    <xf numFmtId="0" fontId="104" fillId="33" borderId="0" xfId="36" applyFont="1" applyFill="1" applyAlignment="1">
      <alignment vertical="center"/>
    </xf>
    <xf numFmtId="0" fontId="57" fillId="33" borderId="0" xfId="0" applyFont="1" applyFill="1" applyAlignment="1" applyProtection="1">
      <alignment vertical="center"/>
      <protection locked="0"/>
    </xf>
    <xf numFmtId="0" fontId="4" fillId="0" borderId="0" xfId="47" applyAlignment="1">
      <alignment vertical="top"/>
      <protection locked="0"/>
    </xf>
    <xf numFmtId="0" fontId="4" fillId="0" borderId="37" xfId="47" applyFont="1" applyBorder="1" applyAlignment="1">
      <alignment vertical="center" wrapText="1"/>
      <protection locked="0"/>
    </xf>
    <xf numFmtId="0" fontId="4" fillId="0" borderId="38" xfId="47" applyFont="1" applyBorder="1" applyAlignment="1">
      <alignment vertical="center" wrapText="1"/>
      <protection locked="0"/>
    </xf>
    <xf numFmtId="0" fontId="4" fillId="0" borderId="39" xfId="47" applyFont="1" applyBorder="1" applyAlignment="1">
      <alignment vertical="center" wrapText="1"/>
      <protection locked="0"/>
    </xf>
    <xf numFmtId="0" fontId="4" fillId="0" borderId="40" xfId="47" applyFont="1" applyBorder="1" applyAlignment="1">
      <alignment horizontal="center" vertical="center" wrapText="1"/>
      <protection locked="0"/>
    </xf>
    <xf numFmtId="0" fontId="8" fillId="0" borderId="0" xfId="47" applyFont="1" applyBorder="1" applyAlignment="1">
      <alignment horizontal="center" vertical="center" wrapText="1"/>
      <protection locked="0"/>
    </xf>
    <xf numFmtId="0" fontId="4" fillId="0" borderId="41" xfId="47" applyFont="1" applyBorder="1" applyAlignment="1">
      <alignment horizontal="center" vertical="center" wrapText="1"/>
      <protection locked="0"/>
    </xf>
    <xf numFmtId="0" fontId="4" fillId="0" borderId="0" xfId="47" applyAlignment="1">
      <alignment horizontal="center" vertical="center"/>
      <protection locked="0"/>
    </xf>
    <xf numFmtId="0" fontId="4" fillId="0" borderId="40" xfId="47" applyFont="1" applyBorder="1" applyAlignment="1">
      <alignment vertical="center" wrapText="1"/>
      <protection locked="0"/>
    </xf>
    <xf numFmtId="0" fontId="12" fillId="0" borderId="42" xfId="47" applyFont="1" applyBorder="1" applyAlignment="1">
      <alignment horizontal="left" wrapText="1"/>
      <protection locked="0"/>
    </xf>
    <xf numFmtId="0" fontId="4" fillId="0" borderId="41" xfId="47" applyFont="1" applyBorder="1" applyAlignment="1">
      <alignment vertical="center" wrapText="1"/>
      <protection locked="0"/>
    </xf>
    <xf numFmtId="0" fontId="12" fillId="0" borderId="0" xfId="47" applyFont="1" applyBorder="1" applyAlignment="1">
      <alignment horizontal="left" vertical="center" wrapText="1"/>
      <protection locked="0"/>
    </xf>
    <xf numFmtId="0" fontId="5" fillId="0" borderId="0" xfId="47" applyFont="1" applyBorder="1" applyAlignment="1">
      <alignment horizontal="left" vertical="center" wrapText="1"/>
      <protection locked="0"/>
    </xf>
    <xf numFmtId="0" fontId="5" fillId="0" borderId="40" xfId="47" applyFont="1" applyBorder="1" applyAlignment="1">
      <alignment vertical="center" wrapText="1"/>
      <protection locked="0"/>
    </xf>
    <xf numFmtId="0" fontId="5" fillId="0" borderId="0" xfId="47" applyFont="1" applyBorder="1" applyAlignment="1">
      <alignment horizontal="left" vertical="center" wrapText="1"/>
      <protection locked="0"/>
    </xf>
    <xf numFmtId="0" fontId="5" fillId="0" borderId="0" xfId="47" applyFont="1" applyBorder="1" applyAlignment="1">
      <alignment vertical="center" wrapText="1"/>
      <protection locked="0"/>
    </xf>
    <xf numFmtId="0" fontId="5" fillId="0" borderId="0" xfId="47" applyFont="1" applyBorder="1" applyAlignment="1">
      <alignment vertical="center"/>
      <protection locked="0"/>
    </xf>
    <xf numFmtId="0" fontId="5" fillId="0" borderId="0" xfId="47" applyFont="1" applyBorder="1" applyAlignment="1">
      <alignment horizontal="left" vertical="center"/>
      <protection locked="0"/>
    </xf>
    <xf numFmtId="49" fontId="5" fillId="0" borderId="0" xfId="47" applyNumberFormat="1" applyFont="1" applyBorder="1" applyAlignment="1">
      <alignment horizontal="left" vertical="center" wrapText="1"/>
      <protection locked="0"/>
    </xf>
    <xf numFmtId="49" fontId="5" fillId="0" borderId="0" xfId="47" applyNumberFormat="1" applyFont="1" applyBorder="1" applyAlignment="1">
      <alignment vertical="center" wrapText="1"/>
      <protection locked="0"/>
    </xf>
    <xf numFmtId="0" fontId="4" fillId="0" borderId="43" xfId="47" applyFont="1" applyBorder="1" applyAlignment="1">
      <alignment vertical="center" wrapText="1"/>
      <protection locked="0"/>
    </xf>
    <xf numFmtId="0" fontId="57" fillId="0" borderId="42" xfId="47" applyFont="1" applyBorder="1" applyAlignment="1">
      <alignment vertical="center" wrapText="1"/>
      <protection locked="0"/>
    </xf>
    <xf numFmtId="0" fontId="4" fillId="0" borderId="44" xfId="47" applyFont="1" applyBorder="1" applyAlignment="1">
      <alignment vertical="center" wrapText="1"/>
      <protection locked="0"/>
    </xf>
    <xf numFmtId="0" fontId="4" fillId="0" borderId="0" xfId="47" applyFont="1" applyBorder="1" applyAlignment="1">
      <alignment vertical="top"/>
      <protection locked="0"/>
    </xf>
    <xf numFmtId="0" fontId="4" fillId="0" borderId="0" xfId="47" applyFont="1" applyAlignment="1">
      <alignment vertical="top"/>
      <protection locked="0"/>
    </xf>
    <xf numFmtId="0" fontId="4" fillId="0" borderId="37" xfId="47" applyFont="1" applyBorder="1" applyAlignment="1">
      <alignment horizontal="left" vertical="center"/>
      <protection locked="0"/>
    </xf>
    <xf numFmtId="0" fontId="4" fillId="0" borderId="38" xfId="47" applyFont="1" applyBorder="1" applyAlignment="1">
      <alignment horizontal="left" vertical="center"/>
      <protection locked="0"/>
    </xf>
    <xf numFmtId="0" fontId="4" fillId="0" borderId="39" xfId="47" applyFont="1" applyBorder="1" applyAlignment="1">
      <alignment horizontal="left" vertical="center"/>
      <protection locked="0"/>
    </xf>
    <xf numFmtId="0" fontId="4" fillId="0" borderId="40" xfId="47" applyFont="1" applyBorder="1" applyAlignment="1">
      <alignment horizontal="left" vertical="center"/>
      <protection locked="0"/>
    </xf>
    <xf numFmtId="0" fontId="8" fillId="0" borderId="0" xfId="47" applyFont="1" applyBorder="1" applyAlignment="1">
      <alignment horizontal="center" vertical="center"/>
      <protection locked="0"/>
    </xf>
    <xf numFmtId="0" fontId="4" fillId="0" borderId="41" xfId="47" applyFont="1" applyBorder="1" applyAlignment="1">
      <alignment horizontal="left" vertical="center"/>
      <protection locked="0"/>
    </xf>
    <xf numFmtId="0" fontId="12" fillId="0" borderId="0" xfId="47" applyFont="1" applyBorder="1" applyAlignment="1">
      <alignment horizontal="left" vertical="center"/>
      <protection locked="0"/>
    </xf>
    <xf numFmtId="0" fontId="7" fillId="0" borderId="0" xfId="47" applyFont="1" applyAlignment="1">
      <alignment horizontal="left" vertical="center"/>
      <protection locked="0"/>
    </xf>
    <xf numFmtId="0" fontId="12" fillId="0" borderId="42" xfId="47" applyFont="1" applyBorder="1" applyAlignment="1">
      <alignment horizontal="left" vertical="center"/>
      <protection locked="0"/>
    </xf>
    <xf numFmtId="0" fontId="12" fillId="0" borderId="42" xfId="47" applyFont="1" applyBorder="1" applyAlignment="1">
      <alignment horizontal="center" vertical="center"/>
      <protection locked="0"/>
    </xf>
    <xf numFmtId="0" fontId="7" fillId="0" borderId="42" xfId="47" applyFont="1" applyBorder="1" applyAlignment="1">
      <alignment horizontal="left" vertical="center"/>
      <protection locked="0"/>
    </xf>
    <xf numFmtId="0" fontId="10" fillId="0" borderId="0" xfId="47" applyFont="1" applyBorder="1" applyAlignment="1">
      <alignment horizontal="left" vertical="center"/>
      <protection locked="0"/>
    </xf>
    <xf numFmtId="0" fontId="5" fillId="0" borderId="0" xfId="47" applyFont="1" applyAlignment="1">
      <alignment horizontal="left" vertical="center"/>
      <protection locked="0"/>
    </xf>
    <xf numFmtId="0" fontId="5" fillId="0" borderId="0" xfId="47" applyFont="1" applyBorder="1" applyAlignment="1">
      <alignment horizontal="center" vertical="center"/>
      <protection locked="0"/>
    </xf>
    <xf numFmtId="0" fontId="5" fillId="0" borderId="40" xfId="47" applyFont="1" applyBorder="1" applyAlignment="1">
      <alignment horizontal="left" vertical="center"/>
      <protection locked="0"/>
    </xf>
    <xf numFmtId="0" fontId="5" fillId="0" borderId="0" xfId="47" applyFont="1" applyFill="1" applyBorder="1" applyAlignment="1">
      <alignment horizontal="left" vertical="center"/>
      <protection locked="0"/>
    </xf>
    <xf numFmtId="0" fontId="5" fillId="0" borderId="0" xfId="47" applyFont="1" applyFill="1" applyBorder="1" applyAlignment="1">
      <alignment horizontal="center" vertical="center"/>
      <protection locked="0"/>
    </xf>
    <xf numFmtId="0" fontId="4" fillId="0" borderId="43" xfId="47" applyFont="1" applyBorder="1" applyAlignment="1">
      <alignment horizontal="left" vertical="center"/>
      <protection locked="0"/>
    </xf>
    <xf numFmtId="0" fontId="57" fillId="0" borderId="42" xfId="47" applyFont="1" applyBorder="1" applyAlignment="1">
      <alignment horizontal="left" vertical="center"/>
      <protection locked="0"/>
    </xf>
    <xf numFmtId="0" fontId="4" fillId="0" borderId="44" xfId="47" applyFont="1" applyBorder="1" applyAlignment="1">
      <alignment horizontal="left" vertical="center"/>
      <protection locked="0"/>
    </xf>
    <xf numFmtId="0" fontId="4" fillId="0" borderId="0" xfId="47" applyFont="1" applyBorder="1" applyAlignment="1">
      <alignment horizontal="left" vertical="center"/>
      <protection locked="0"/>
    </xf>
    <xf numFmtId="0" fontId="57" fillId="0" borderId="0" xfId="47" applyFont="1" applyBorder="1" applyAlignment="1">
      <alignment horizontal="left" vertical="center"/>
      <protection locked="0"/>
    </xf>
    <xf numFmtId="0" fontId="7" fillId="0" borderId="0" xfId="47" applyFont="1" applyBorder="1" applyAlignment="1">
      <alignment horizontal="left" vertical="center"/>
      <protection locked="0"/>
    </xf>
    <xf numFmtId="0" fontId="5" fillId="0" borderId="42" xfId="47" applyFont="1" applyBorder="1" applyAlignment="1">
      <alignment horizontal="left" vertical="center"/>
      <protection locked="0"/>
    </xf>
    <xf numFmtId="0" fontId="4" fillId="0" borderId="0" xfId="47" applyFont="1" applyBorder="1" applyAlignment="1">
      <alignment horizontal="left" vertical="center" wrapText="1"/>
      <protection locked="0"/>
    </xf>
    <xf numFmtId="0" fontId="5" fillId="0" borderId="0" xfId="47" applyFont="1" applyBorder="1" applyAlignment="1">
      <alignment horizontal="center" vertical="center" wrapText="1"/>
      <protection locked="0"/>
    </xf>
    <xf numFmtId="0" fontId="4" fillId="0" borderId="37" xfId="47" applyFont="1" applyBorder="1" applyAlignment="1">
      <alignment horizontal="left" vertical="center" wrapText="1"/>
      <protection locked="0"/>
    </xf>
    <xf numFmtId="0" fontId="4" fillId="0" borderId="38" xfId="47" applyFont="1" applyBorder="1" applyAlignment="1">
      <alignment horizontal="left" vertical="center" wrapText="1"/>
      <protection locked="0"/>
    </xf>
    <xf numFmtId="0" fontId="4" fillId="0" borderId="39" xfId="47" applyFont="1" applyBorder="1" applyAlignment="1">
      <alignment horizontal="left" vertical="center" wrapText="1"/>
      <protection locked="0"/>
    </xf>
    <xf numFmtId="0" fontId="4" fillId="0" borderId="40" xfId="47" applyFont="1" applyBorder="1" applyAlignment="1">
      <alignment horizontal="left" vertical="center" wrapText="1"/>
      <protection locked="0"/>
    </xf>
    <xf numFmtId="0" fontId="4" fillId="0" borderId="41" xfId="47" applyFont="1" applyBorder="1" applyAlignment="1">
      <alignment horizontal="left" vertical="center" wrapText="1"/>
      <protection locked="0"/>
    </xf>
    <xf numFmtId="0" fontId="7" fillId="0" borderId="40" xfId="47" applyFont="1" applyBorder="1" applyAlignment="1">
      <alignment horizontal="left" vertical="center" wrapText="1"/>
      <protection locked="0"/>
    </xf>
    <xf numFmtId="0" fontId="7" fillId="0" borderId="41" xfId="47" applyFont="1" applyBorder="1" applyAlignment="1">
      <alignment horizontal="left" vertical="center" wrapText="1"/>
      <protection locked="0"/>
    </xf>
    <xf numFmtId="0" fontId="5" fillId="0" borderId="40" xfId="47" applyFont="1" applyBorder="1" applyAlignment="1">
      <alignment horizontal="left" vertical="center" wrapText="1"/>
      <protection locked="0"/>
    </xf>
    <xf numFmtId="0" fontId="5" fillId="0" borderId="41" xfId="47" applyFont="1" applyBorder="1" applyAlignment="1">
      <alignment horizontal="left" vertical="center" wrapText="1"/>
      <protection locked="0"/>
    </xf>
    <xf numFmtId="0" fontId="5" fillId="0" borderId="41" xfId="47" applyFont="1" applyBorder="1" applyAlignment="1">
      <alignment horizontal="left" vertical="center"/>
      <protection locked="0"/>
    </xf>
    <xf numFmtId="0" fontId="5" fillId="0" borderId="43" xfId="47" applyFont="1" applyBorder="1" applyAlignment="1">
      <alignment horizontal="left" vertical="center" wrapText="1"/>
      <protection locked="0"/>
    </xf>
    <xf numFmtId="0" fontId="5" fillId="0" borderId="42" xfId="47" applyFont="1" applyBorder="1" applyAlignment="1">
      <alignment horizontal="left" vertical="center" wrapText="1"/>
      <protection locked="0"/>
    </xf>
    <xf numFmtId="0" fontId="5" fillId="0" borderId="44" xfId="47" applyFont="1" applyBorder="1" applyAlignment="1">
      <alignment horizontal="left" vertical="center" wrapText="1"/>
      <protection locked="0"/>
    </xf>
    <xf numFmtId="0" fontId="5" fillId="0" borderId="0" xfId="47" applyFont="1" applyBorder="1" applyAlignment="1">
      <alignment horizontal="left" vertical="top"/>
      <protection locked="0"/>
    </xf>
    <xf numFmtId="0" fontId="5" fillId="0" borderId="0" xfId="47" applyFont="1" applyBorder="1" applyAlignment="1">
      <alignment horizontal="center" vertical="top"/>
      <protection locked="0"/>
    </xf>
    <xf numFmtId="0" fontId="5" fillId="0" borderId="43" xfId="47" applyFont="1" applyBorder="1" applyAlignment="1">
      <alignment horizontal="left" vertical="center"/>
      <protection locked="0"/>
    </xf>
    <xf numFmtId="0" fontId="5" fillId="0" borderId="44" xfId="47" applyFont="1" applyBorder="1" applyAlignment="1">
      <alignment horizontal="left" vertical="center"/>
      <protection locked="0"/>
    </xf>
    <xf numFmtId="0" fontId="7" fillId="0" borderId="0" xfId="47" applyFont="1" applyAlignment="1">
      <alignment vertical="center"/>
      <protection locked="0"/>
    </xf>
    <xf numFmtId="0" fontId="12" fillId="0" borderId="0" xfId="47" applyFont="1" applyBorder="1" applyAlignment="1">
      <alignment vertical="center"/>
      <protection locked="0"/>
    </xf>
    <xf numFmtId="0" fontId="7" fillId="0" borderId="42" xfId="47" applyFont="1" applyBorder="1" applyAlignment="1">
      <alignment vertical="center"/>
      <protection locked="0"/>
    </xf>
    <xf numFmtId="0" fontId="12" fillId="0" borderId="42" xfId="47" applyFont="1" applyBorder="1" applyAlignment="1">
      <alignment vertical="center"/>
      <protection locked="0"/>
    </xf>
    <xf numFmtId="0" fontId="4" fillId="0" borderId="0" xfId="47" applyBorder="1" applyAlignment="1">
      <alignment vertical="top"/>
      <protection locked="0"/>
    </xf>
    <xf numFmtId="49" fontId="5" fillId="0" borderId="0" xfId="47" applyNumberFormat="1" applyFont="1" applyBorder="1" applyAlignment="1">
      <alignment horizontal="left" vertical="center"/>
      <protection locked="0"/>
    </xf>
    <xf numFmtId="0" fontId="4" fillId="0" borderId="42" xfId="47" applyBorder="1" applyAlignment="1">
      <alignment vertical="top"/>
      <protection locked="0"/>
    </xf>
    <xf numFmtId="0" fontId="5" fillId="0" borderId="38" xfId="47" applyFont="1" applyBorder="1" applyAlignment="1">
      <alignment horizontal="left" vertical="center" wrapText="1"/>
      <protection locked="0"/>
    </xf>
    <xf numFmtId="0" fontId="5" fillId="0" borderId="38" xfId="47" applyFont="1" applyBorder="1" applyAlignment="1">
      <alignment horizontal="left" vertical="center"/>
      <protection locked="0"/>
    </xf>
    <xf numFmtId="0" fontId="5" fillId="0" borderId="38" xfId="47" applyFont="1" applyBorder="1" applyAlignment="1">
      <alignment horizontal="center" vertical="center"/>
      <protection locked="0"/>
    </xf>
    <xf numFmtId="0" fontId="12" fillId="0" borderId="42" xfId="47" applyFont="1" applyBorder="1" applyAlignment="1">
      <alignment horizontal="left"/>
      <protection locked="0"/>
    </xf>
    <xf numFmtId="0" fontId="7" fillId="0" borderId="42" xfId="47" applyFont="1" applyBorder="1" applyAlignment="1">
      <alignment/>
      <protection locked="0"/>
    </xf>
    <xf numFmtId="0" fontId="12" fillId="0" borderId="42" xfId="47" applyFont="1" applyBorder="1" applyAlignment="1">
      <alignment horizontal="left"/>
      <protection locked="0"/>
    </xf>
    <xf numFmtId="0" fontId="5" fillId="0" borderId="0" xfId="47" applyFont="1" applyBorder="1" applyAlignment="1">
      <alignment horizontal="left" vertical="center"/>
      <protection locked="0"/>
    </xf>
    <xf numFmtId="0" fontId="4" fillId="0" borderId="40" xfId="47" applyFont="1" applyBorder="1" applyAlignment="1">
      <alignment vertical="top"/>
      <protection locked="0"/>
    </xf>
    <xf numFmtId="0" fontId="5" fillId="0" borderId="0" xfId="47" applyFont="1" applyBorder="1" applyAlignment="1">
      <alignment horizontal="left" vertical="top"/>
      <protection locked="0"/>
    </xf>
    <xf numFmtId="0" fontId="4" fillId="0" borderId="41" xfId="47" applyFont="1" applyBorder="1" applyAlignment="1">
      <alignment vertical="top"/>
      <protection locked="0"/>
    </xf>
    <xf numFmtId="0" fontId="4" fillId="0" borderId="0" xfId="47" applyFont="1" applyBorder="1" applyAlignment="1">
      <alignment horizontal="center" vertical="center"/>
      <protection locked="0"/>
    </xf>
    <xf numFmtId="0" fontId="4" fillId="0" borderId="0" xfId="47" applyFont="1" applyBorder="1" applyAlignment="1">
      <alignment horizontal="left" vertical="top"/>
      <protection locked="0"/>
    </xf>
    <xf numFmtId="0" fontId="4" fillId="0" borderId="43" xfId="47" applyFont="1" applyBorder="1" applyAlignment="1">
      <alignment vertical="top"/>
      <protection locked="0"/>
    </xf>
    <xf numFmtId="0" fontId="4" fillId="0" borderId="42" xfId="47" applyFont="1" applyBorder="1" applyAlignment="1">
      <alignment vertical="top"/>
      <protection locked="0"/>
    </xf>
    <xf numFmtId="0" fontId="4" fillId="0" borderId="44" xfId="47" applyFont="1" applyBorder="1" applyAlignment="1">
      <alignment vertical="top"/>
      <protection locked="0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96F23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67945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DD2E6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5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28125" defaultRowHeight="13.5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customWidth="1"/>
    <col min="44" max="44" width="13.7109375" style="0" customWidth="1"/>
    <col min="45" max="47" width="25.8515625" style="0" hidden="1" customWidth="1"/>
    <col min="48" max="52" width="21.7109375" style="0" hidden="1" customWidth="1"/>
    <col min="53" max="53" width="19.140625" style="0" hidden="1" customWidth="1"/>
    <col min="54" max="54" width="25.00390625" style="0" hidden="1" customWidth="1"/>
    <col min="55" max="56" width="19.140625" style="0" hidden="1" customWidth="1"/>
    <col min="57" max="57" width="66.421875" style="0" customWidth="1"/>
    <col min="58" max="70" width="9.28125" style="0" customWidth="1"/>
    <col min="71" max="91" width="0" style="0" hidden="1" customWidth="1"/>
  </cols>
  <sheetData>
    <row r="1" spans="1:74" ht="21" customHeight="1">
      <c r="A1" s="264" t="s">
        <v>0</v>
      </c>
      <c r="B1" s="265"/>
      <c r="C1" s="265"/>
      <c r="D1" s="266" t="s">
        <v>1</v>
      </c>
      <c r="E1" s="265"/>
      <c r="F1" s="265"/>
      <c r="G1" s="265"/>
      <c r="H1" s="265"/>
      <c r="I1" s="265"/>
      <c r="J1" s="265"/>
      <c r="K1" s="267" t="s">
        <v>995</v>
      </c>
      <c r="L1" s="267"/>
      <c r="M1" s="267"/>
      <c r="N1" s="267"/>
      <c r="O1" s="267"/>
      <c r="P1" s="267"/>
      <c r="Q1" s="267"/>
      <c r="R1" s="267"/>
      <c r="S1" s="267"/>
      <c r="T1" s="265"/>
      <c r="U1" s="265"/>
      <c r="V1" s="265"/>
      <c r="W1" s="267" t="s">
        <v>996</v>
      </c>
      <c r="X1" s="267"/>
      <c r="Y1" s="267"/>
      <c r="Z1" s="267"/>
      <c r="AA1" s="267"/>
      <c r="AB1" s="267"/>
      <c r="AC1" s="267"/>
      <c r="AD1" s="267"/>
      <c r="AE1" s="267"/>
      <c r="AF1" s="267"/>
      <c r="AG1" s="267"/>
      <c r="AH1" s="267"/>
      <c r="AI1" s="259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3" t="s">
        <v>2</v>
      </c>
      <c r="BB1" s="13" t="s">
        <v>3</v>
      </c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T1" s="15" t="s">
        <v>4</v>
      </c>
      <c r="BU1" s="15" t="s">
        <v>4</v>
      </c>
      <c r="BV1" s="15" t="s">
        <v>5</v>
      </c>
    </row>
    <row r="2" spans="3:72" ht="36.75" customHeight="1">
      <c r="AR2" s="220"/>
      <c r="AS2" s="220"/>
      <c r="AT2" s="220"/>
      <c r="AU2" s="220"/>
      <c r="AV2" s="220"/>
      <c r="AW2" s="220"/>
      <c r="AX2" s="220"/>
      <c r="AY2" s="220"/>
      <c r="AZ2" s="220"/>
      <c r="BA2" s="220"/>
      <c r="BB2" s="220"/>
      <c r="BC2" s="220"/>
      <c r="BD2" s="220"/>
      <c r="BE2" s="220"/>
      <c r="BS2" s="16" t="s">
        <v>6</v>
      </c>
      <c r="BT2" s="16" t="s">
        <v>7</v>
      </c>
    </row>
    <row r="3" spans="2:72" ht="6.7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9"/>
      <c r="BS3" s="16" t="s">
        <v>6</v>
      </c>
      <c r="BT3" s="16" t="s">
        <v>8</v>
      </c>
    </row>
    <row r="4" spans="2:71" ht="36.7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3"/>
      <c r="AS4" s="24" t="s">
        <v>10</v>
      </c>
      <c r="BE4" s="25" t="s">
        <v>11</v>
      </c>
      <c r="BS4" s="16" t="s">
        <v>12</v>
      </c>
    </row>
    <row r="5" spans="2:71" ht="14.25" customHeight="1">
      <c r="B5" s="20"/>
      <c r="C5" s="21"/>
      <c r="D5" s="26" t="s">
        <v>13</v>
      </c>
      <c r="E5" s="21"/>
      <c r="F5" s="21"/>
      <c r="G5" s="21"/>
      <c r="H5" s="21"/>
      <c r="I5" s="21"/>
      <c r="J5" s="21"/>
      <c r="K5" s="223" t="s">
        <v>14</v>
      </c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24"/>
      <c r="Z5" s="224"/>
      <c r="AA5" s="224"/>
      <c r="AB5" s="224"/>
      <c r="AC5" s="224"/>
      <c r="AD5" s="224"/>
      <c r="AE5" s="224"/>
      <c r="AF5" s="224"/>
      <c r="AG5" s="224"/>
      <c r="AH5" s="224"/>
      <c r="AI5" s="224"/>
      <c r="AJ5" s="224"/>
      <c r="AK5" s="224"/>
      <c r="AL5" s="224"/>
      <c r="AM5" s="224"/>
      <c r="AN5" s="224"/>
      <c r="AO5" s="224"/>
      <c r="AP5" s="21"/>
      <c r="AQ5" s="23"/>
      <c r="BE5" s="219" t="s">
        <v>15</v>
      </c>
      <c r="BS5" s="16" t="s">
        <v>6</v>
      </c>
    </row>
    <row r="6" spans="2:71" ht="36.7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25" t="s">
        <v>17</v>
      </c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4"/>
      <c r="AL6" s="224"/>
      <c r="AM6" s="224"/>
      <c r="AN6" s="224"/>
      <c r="AO6" s="224"/>
      <c r="AP6" s="21"/>
      <c r="AQ6" s="23"/>
      <c r="BE6" s="220"/>
      <c r="BS6" s="16" t="s">
        <v>18</v>
      </c>
    </row>
    <row r="7" spans="2:71" ht="14.25" customHeight="1">
      <c r="B7" s="20"/>
      <c r="C7" s="21"/>
      <c r="D7" s="29" t="s">
        <v>19</v>
      </c>
      <c r="E7" s="21"/>
      <c r="F7" s="21"/>
      <c r="G7" s="21"/>
      <c r="H7" s="21"/>
      <c r="I7" s="21"/>
      <c r="J7" s="21"/>
      <c r="K7" s="27" t="s">
        <v>20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9" t="s">
        <v>21</v>
      </c>
      <c r="AL7" s="21"/>
      <c r="AM7" s="21"/>
      <c r="AN7" s="27" t="s">
        <v>20</v>
      </c>
      <c r="AO7" s="21"/>
      <c r="AP7" s="21"/>
      <c r="AQ7" s="23"/>
      <c r="BE7" s="220"/>
      <c r="BS7" s="16" t="s">
        <v>22</v>
      </c>
    </row>
    <row r="8" spans="2:71" ht="14.25" customHeight="1">
      <c r="B8" s="20"/>
      <c r="C8" s="21"/>
      <c r="D8" s="29" t="s">
        <v>23</v>
      </c>
      <c r="E8" s="21"/>
      <c r="F8" s="21"/>
      <c r="G8" s="21"/>
      <c r="H8" s="21"/>
      <c r="I8" s="21"/>
      <c r="J8" s="21"/>
      <c r="K8" s="27" t="s">
        <v>24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9" t="s">
        <v>25</v>
      </c>
      <c r="AL8" s="21"/>
      <c r="AM8" s="21"/>
      <c r="AN8" s="30" t="s">
        <v>26</v>
      </c>
      <c r="AO8" s="21"/>
      <c r="AP8" s="21"/>
      <c r="AQ8" s="23"/>
      <c r="BE8" s="220"/>
      <c r="BS8" s="16" t="s">
        <v>27</v>
      </c>
    </row>
    <row r="9" spans="2:71" ht="14.25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3"/>
      <c r="BE9" s="220"/>
      <c r="BS9" s="16" t="s">
        <v>28</v>
      </c>
    </row>
    <row r="10" spans="2:71" ht="14.25" customHeight="1">
      <c r="B10" s="20"/>
      <c r="C10" s="21"/>
      <c r="D10" s="29" t="s">
        <v>29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9" t="s">
        <v>30</v>
      </c>
      <c r="AL10" s="21"/>
      <c r="AM10" s="21"/>
      <c r="AN10" s="27" t="s">
        <v>20</v>
      </c>
      <c r="AO10" s="21"/>
      <c r="AP10" s="21"/>
      <c r="AQ10" s="23"/>
      <c r="BE10" s="220"/>
      <c r="BS10" s="16" t="s">
        <v>18</v>
      </c>
    </row>
    <row r="11" spans="2:71" ht="18" customHeight="1">
      <c r="B11" s="20"/>
      <c r="C11" s="21"/>
      <c r="D11" s="21"/>
      <c r="E11" s="27" t="s">
        <v>31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9" t="s">
        <v>32</v>
      </c>
      <c r="AL11" s="21"/>
      <c r="AM11" s="21"/>
      <c r="AN11" s="27" t="s">
        <v>20</v>
      </c>
      <c r="AO11" s="21"/>
      <c r="AP11" s="21"/>
      <c r="AQ11" s="23"/>
      <c r="BE11" s="220"/>
      <c r="BS11" s="16" t="s">
        <v>18</v>
      </c>
    </row>
    <row r="12" spans="2:71" ht="6.7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3"/>
      <c r="BE12" s="220"/>
      <c r="BS12" s="16" t="s">
        <v>18</v>
      </c>
    </row>
    <row r="13" spans="2:71" ht="14.25" customHeight="1">
      <c r="B13" s="20"/>
      <c r="C13" s="21"/>
      <c r="D13" s="29" t="s">
        <v>33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9" t="s">
        <v>30</v>
      </c>
      <c r="AL13" s="21"/>
      <c r="AM13" s="21"/>
      <c r="AN13" s="31" t="s">
        <v>34</v>
      </c>
      <c r="AO13" s="21"/>
      <c r="AP13" s="21"/>
      <c r="AQ13" s="23"/>
      <c r="BE13" s="220"/>
      <c r="BS13" s="16" t="s">
        <v>18</v>
      </c>
    </row>
    <row r="14" spans="2:71" ht="15">
      <c r="B14" s="20"/>
      <c r="C14" s="21"/>
      <c r="D14" s="21"/>
      <c r="E14" s="226" t="s">
        <v>34</v>
      </c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24"/>
      <c r="AB14" s="224"/>
      <c r="AC14" s="224"/>
      <c r="AD14" s="224"/>
      <c r="AE14" s="224"/>
      <c r="AF14" s="224"/>
      <c r="AG14" s="224"/>
      <c r="AH14" s="224"/>
      <c r="AI14" s="224"/>
      <c r="AJ14" s="224"/>
      <c r="AK14" s="29" t="s">
        <v>32</v>
      </c>
      <c r="AL14" s="21"/>
      <c r="AM14" s="21"/>
      <c r="AN14" s="31" t="s">
        <v>34</v>
      </c>
      <c r="AO14" s="21"/>
      <c r="AP14" s="21"/>
      <c r="AQ14" s="23"/>
      <c r="BE14" s="220"/>
      <c r="BS14" s="16" t="s">
        <v>18</v>
      </c>
    </row>
    <row r="15" spans="2:71" ht="6.7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3"/>
      <c r="BE15" s="220"/>
      <c r="BS15" s="16" t="s">
        <v>4</v>
      </c>
    </row>
    <row r="16" spans="2:71" ht="14.25" customHeight="1">
      <c r="B16" s="20"/>
      <c r="C16" s="21"/>
      <c r="D16" s="29" t="s">
        <v>35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9" t="s">
        <v>30</v>
      </c>
      <c r="AL16" s="21"/>
      <c r="AM16" s="21"/>
      <c r="AN16" s="27" t="s">
        <v>20</v>
      </c>
      <c r="AO16" s="21"/>
      <c r="AP16" s="21"/>
      <c r="AQ16" s="23"/>
      <c r="BE16" s="220"/>
      <c r="BS16" s="16" t="s">
        <v>4</v>
      </c>
    </row>
    <row r="17" spans="2:71" ht="18" customHeight="1">
      <c r="B17" s="20"/>
      <c r="C17" s="21"/>
      <c r="D17" s="21"/>
      <c r="E17" s="27" t="s">
        <v>36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9" t="s">
        <v>32</v>
      </c>
      <c r="AL17" s="21"/>
      <c r="AM17" s="21"/>
      <c r="AN17" s="27" t="s">
        <v>20</v>
      </c>
      <c r="AO17" s="21"/>
      <c r="AP17" s="21"/>
      <c r="AQ17" s="23"/>
      <c r="BE17" s="220"/>
      <c r="BS17" s="16" t="s">
        <v>37</v>
      </c>
    </row>
    <row r="18" spans="2:71" ht="6.7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3"/>
      <c r="BE18" s="220"/>
      <c r="BS18" s="16" t="s">
        <v>6</v>
      </c>
    </row>
    <row r="19" spans="2:71" ht="14.25" customHeight="1">
      <c r="B19" s="20"/>
      <c r="C19" s="21"/>
      <c r="D19" s="29" t="s">
        <v>38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3"/>
      <c r="BE19" s="220"/>
      <c r="BS19" s="16" t="s">
        <v>6</v>
      </c>
    </row>
    <row r="20" spans="2:71" ht="22.5" customHeight="1">
      <c r="B20" s="20"/>
      <c r="C20" s="21"/>
      <c r="D20" s="21"/>
      <c r="E20" s="227" t="s">
        <v>20</v>
      </c>
      <c r="F20" s="224"/>
      <c r="G20" s="224"/>
      <c r="H20" s="224"/>
      <c r="I20" s="224"/>
      <c r="J20" s="224"/>
      <c r="K20" s="224"/>
      <c r="L20" s="224"/>
      <c r="M20" s="224"/>
      <c r="N20" s="224"/>
      <c r="O20" s="224"/>
      <c r="P20" s="224"/>
      <c r="Q20" s="224"/>
      <c r="R20" s="224"/>
      <c r="S20" s="224"/>
      <c r="T20" s="224"/>
      <c r="U20" s="224"/>
      <c r="V20" s="224"/>
      <c r="W20" s="224"/>
      <c r="X20" s="224"/>
      <c r="Y20" s="224"/>
      <c r="Z20" s="224"/>
      <c r="AA20" s="224"/>
      <c r="AB20" s="224"/>
      <c r="AC20" s="224"/>
      <c r="AD20" s="224"/>
      <c r="AE20" s="224"/>
      <c r="AF20" s="224"/>
      <c r="AG20" s="224"/>
      <c r="AH20" s="224"/>
      <c r="AI20" s="224"/>
      <c r="AJ20" s="224"/>
      <c r="AK20" s="224"/>
      <c r="AL20" s="224"/>
      <c r="AM20" s="224"/>
      <c r="AN20" s="224"/>
      <c r="AO20" s="21"/>
      <c r="AP20" s="21"/>
      <c r="AQ20" s="23"/>
      <c r="BE20" s="220"/>
      <c r="BS20" s="16" t="s">
        <v>4</v>
      </c>
    </row>
    <row r="21" spans="2:57" ht="6.7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3"/>
      <c r="BE21" s="220"/>
    </row>
    <row r="22" spans="2:57" ht="6.75" customHeight="1">
      <c r="B22" s="20"/>
      <c r="C22" s="21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21"/>
      <c r="AQ22" s="23"/>
      <c r="BE22" s="220"/>
    </row>
    <row r="23" spans="2:57" s="1" customFormat="1" ht="25.5" customHeight="1">
      <c r="B23" s="33"/>
      <c r="C23" s="34"/>
      <c r="D23" s="35" t="s">
        <v>39</v>
      </c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228">
        <f>ROUND(AG51,2)</f>
        <v>0</v>
      </c>
      <c r="AL23" s="229"/>
      <c r="AM23" s="229"/>
      <c r="AN23" s="229"/>
      <c r="AO23" s="229"/>
      <c r="AP23" s="34"/>
      <c r="AQ23" s="37"/>
      <c r="BE23" s="221"/>
    </row>
    <row r="24" spans="2:57" s="1" customFormat="1" ht="6.75" customHeight="1">
      <c r="B24" s="33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7"/>
      <c r="BE24" s="221"/>
    </row>
    <row r="25" spans="2:57" s="1" customFormat="1" ht="13.5"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230" t="s">
        <v>40</v>
      </c>
      <c r="M25" s="231"/>
      <c r="N25" s="231"/>
      <c r="O25" s="231"/>
      <c r="P25" s="34"/>
      <c r="Q25" s="34"/>
      <c r="R25" s="34"/>
      <c r="S25" s="34"/>
      <c r="T25" s="34"/>
      <c r="U25" s="34"/>
      <c r="V25" s="34"/>
      <c r="W25" s="230" t="s">
        <v>41</v>
      </c>
      <c r="X25" s="231"/>
      <c r="Y25" s="231"/>
      <c r="Z25" s="231"/>
      <c r="AA25" s="231"/>
      <c r="AB25" s="231"/>
      <c r="AC25" s="231"/>
      <c r="AD25" s="231"/>
      <c r="AE25" s="231"/>
      <c r="AF25" s="34"/>
      <c r="AG25" s="34"/>
      <c r="AH25" s="34"/>
      <c r="AI25" s="34"/>
      <c r="AJ25" s="34"/>
      <c r="AK25" s="230" t="s">
        <v>42</v>
      </c>
      <c r="AL25" s="231"/>
      <c r="AM25" s="231"/>
      <c r="AN25" s="231"/>
      <c r="AO25" s="231"/>
      <c r="AP25" s="34"/>
      <c r="AQ25" s="37"/>
      <c r="BE25" s="221"/>
    </row>
    <row r="26" spans="2:57" s="2" customFormat="1" ht="14.25" customHeight="1">
      <c r="B26" s="39"/>
      <c r="C26" s="40"/>
      <c r="D26" s="41" t="s">
        <v>43</v>
      </c>
      <c r="E26" s="40"/>
      <c r="F26" s="41" t="s">
        <v>44</v>
      </c>
      <c r="G26" s="40"/>
      <c r="H26" s="40"/>
      <c r="I26" s="40"/>
      <c r="J26" s="40"/>
      <c r="K26" s="40"/>
      <c r="L26" s="232">
        <v>0.21</v>
      </c>
      <c r="M26" s="233"/>
      <c r="N26" s="233"/>
      <c r="O26" s="233"/>
      <c r="P26" s="40"/>
      <c r="Q26" s="40"/>
      <c r="R26" s="40"/>
      <c r="S26" s="40"/>
      <c r="T26" s="40"/>
      <c r="U26" s="40"/>
      <c r="V26" s="40"/>
      <c r="W26" s="234">
        <f>ROUND(AZ51,2)</f>
        <v>0</v>
      </c>
      <c r="X26" s="233"/>
      <c r="Y26" s="233"/>
      <c r="Z26" s="233"/>
      <c r="AA26" s="233"/>
      <c r="AB26" s="233"/>
      <c r="AC26" s="233"/>
      <c r="AD26" s="233"/>
      <c r="AE26" s="233"/>
      <c r="AF26" s="40"/>
      <c r="AG26" s="40"/>
      <c r="AH26" s="40"/>
      <c r="AI26" s="40"/>
      <c r="AJ26" s="40"/>
      <c r="AK26" s="234">
        <f>ROUND(AV51,2)</f>
        <v>0</v>
      </c>
      <c r="AL26" s="233"/>
      <c r="AM26" s="233"/>
      <c r="AN26" s="233"/>
      <c r="AO26" s="233"/>
      <c r="AP26" s="40"/>
      <c r="AQ26" s="42"/>
      <c r="BE26" s="222"/>
    </row>
    <row r="27" spans="2:57" s="2" customFormat="1" ht="14.25" customHeight="1">
      <c r="B27" s="39"/>
      <c r="C27" s="40"/>
      <c r="D27" s="40"/>
      <c r="E27" s="40"/>
      <c r="F27" s="41" t="s">
        <v>45</v>
      </c>
      <c r="G27" s="40"/>
      <c r="H27" s="40"/>
      <c r="I27" s="40"/>
      <c r="J27" s="40"/>
      <c r="K27" s="40"/>
      <c r="L27" s="232">
        <v>0.15</v>
      </c>
      <c r="M27" s="233"/>
      <c r="N27" s="233"/>
      <c r="O27" s="233"/>
      <c r="P27" s="40"/>
      <c r="Q27" s="40"/>
      <c r="R27" s="40"/>
      <c r="S27" s="40"/>
      <c r="T27" s="40"/>
      <c r="U27" s="40"/>
      <c r="V27" s="40"/>
      <c r="W27" s="234">
        <f>ROUND(BA51,2)</f>
        <v>0</v>
      </c>
      <c r="X27" s="233"/>
      <c r="Y27" s="233"/>
      <c r="Z27" s="233"/>
      <c r="AA27" s="233"/>
      <c r="AB27" s="233"/>
      <c r="AC27" s="233"/>
      <c r="AD27" s="233"/>
      <c r="AE27" s="233"/>
      <c r="AF27" s="40"/>
      <c r="AG27" s="40"/>
      <c r="AH27" s="40"/>
      <c r="AI27" s="40"/>
      <c r="AJ27" s="40"/>
      <c r="AK27" s="234">
        <f>ROUND(AW51,2)</f>
        <v>0</v>
      </c>
      <c r="AL27" s="233"/>
      <c r="AM27" s="233"/>
      <c r="AN27" s="233"/>
      <c r="AO27" s="233"/>
      <c r="AP27" s="40"/>
      <c r="AQ27" s="42"/>
      <c r="BE27" s="222"/>
    </row>
    <row r="28" spans="2:57" s="2" customFormat="1" ht="14.25" customHeight="1" hidden="1">
      <c r="B28" s="39"/>
      <c r="C28" s="40"/>
      <c r="D28" s="40"/>
      <c r="E28" s="40"/>
      <c r="F28" s="41" t="s">
        <v>46</v>
      </c>
      <c r="G28" s="40"/>
      <c r="H28" s="40"/>
      <c r="I28" s="40"/>
      <c r="J28" s="40"/>
      <c r="K28" s="40"/>
      <c r="L28" s="232">
        <v>0.21</v>
      </c>
      <c r="M28" s="233"/>
      <c r="N28" s="233"/>
      <c r="O28" s="233"/>
      <c r="P28" s="40"/>
      <c r="Q28" s="40"/>
      <c r="R28" s="40"/>
      <c r="S28" s="40"/>
      <c r="T28" s="40"/>
      <c r="U28" s="40"/>
      <c r="V28" s="40"/>
      <c r="W28" s="234">
        <f>ROUND(BB51,2)</f>
        <v>0</v>
      </c>
      <c r="X28" s="233"/>
      <c r="Y28" s="233"/>
      <c r="Z28" s="233"/>
      <c r="AA28" s="233"/>
      <c r="AB28" s="233"/>
      <c r="AC28" s="233"/>
      <c r="AD28" s="233"/>
      <c r="AE28" s="233"/>
      <c r="AF28" s="40"/>
      <c r="AG28" s="40"/>
      <c r="AH28" s="40"/>
      <c r="AI28" s="40"/>
      <c r="AJ28" s="40"/>
      <c r="AK28" s="234">
        <v>0</v>
      </c>
      <c r="AL28" s="233"/>
      <c r="AM28" s="233"/>
      <c r="AN28" s="233"/>
      <c r="AO28" s="233"/>
      <c r="AP28" s="40"/>
      <c r="AQ28" s="42"/>
      <c r="BE28" s="222"/>
    </row>
    <row r="29" spans="2:57" s="2" customFormat="1" ht="14.25" customHeight="1" hidden="1">
      <c r="B29" s="39"/>
      <c r="C29" s="40"/>
      <c r="D29" s="40"/>
      <c r="E29" s="40"/>
      <c r="F29" s="41" t="s">
        <v>47</v>
      </c>
      <c r="G29" s="40"/>
      <c r="H29" s="40"/>
      <c r="I29" s="40"/>
      <c r="J29" s="40"/>
      <c r="K29" s="40"/>
      <c r="L29" s="232">
        <v>0.15</v>
      </c>
      <c r="M29" s="233"/>
      <c r="N29" s="233"/>
      <c r="O29" s="233"/>
      <c r="P29" s="40"/>
      <c r="Q29" s="40"/>
      <c r="R29" s="40"/>
      <c r="S29" s="40"/>
      <c r="T29" s="40"/>
      <c r="U29" s="40"/>
      <c r="V29" s="40"/>
      <c r="W29" s="234">
        <f>ROUND(BC51,2)</f>
        <v>0</v>
      </c>
      <c r="X29" s="233"/>
      <c r="Y29" s="233"/>
      <c r="Z29" s="233"/>
      <c r="AA29" s="233"/>
      <c r="AB29" s="233"/>
      <c r="AC29" s="233"/>
      <c r="AD29" s="233"/>
      <c r="AE29" s="233"/>
      <c r="AF29" s="40"/>
      <c r="AG29" s="40"/>
      <c r="AH29" s="40"/>
      <c r="AI29" s="40"/>
      <c r="AJ29" s="40"/>
      <c r="AK29" s="234">
        <v>0</v>
      </c>
      <c r="AL29" s="233"/>
      <c r="AM29" s="233"/>
      <c r="AN29" s="233"/>
      <c r="AO29" s="233"/>
      <c r="AP29" s="40"/>
      <c r="AQ29" s="42"/>
      <c r="BE29" s="222"/>
    </row>
    <row r="30" spans="2:57" s="2" customFormat="1" ht="14.25" customHeight="1" hidden="1">
      <c r="B30" s="39"/>
      <c r="C30" s="40"/>
      <c r="D30" s="40"/>
      <c r="E30" s="40"/>
      <c r="F30" s="41" t="s">
        <v>48</v>
      </c>
      <c r="G30" s="40"/>
      <c r="H30" s="40"/>
      <c r="I30" s="40"/>
      <c r="J30" s="40"/>
      <c r="K30" s="40"/>
      <c r="L30" s="232">
        <v>0</v>
      </c>
      <c r="M30" s="233"/>
      <c r="N30" s="233"/>
      <c r="O30" s="233"/>
      <c r="P30" s="40"/>
      <c r="Q30" s="40"/>
      <c r="R30" s="40"/>
      <c r="S30" s="40"/>
      <c r="T30" s="40"/>
      <c r="U30" s="40"/>
      <c r="V30" s="40"/>
      <c r="W30" s="234">
        <f>ROUND(BD51,2)</f>
        <v>0</v>
      </c>
      <c r="X30" s="233"/>
      <c r="Y30" s="233"/>
      <c r="Z30" s="233"/>
      <c r="AA30" s="233"/>
      <c r="AB30" s="233"/>
      <c r="AC30" s="233"/>
      <c r="AD30" s="233"/>
      <c r="AE30" s="233"/>
      <c r="AF30" s="40"/>
      <c r="AG30" s="40"/>
      <c r="AH30" s="40"/>
      <c r="AI30" s="40"/>
      <c r="AJ30" s="40"/>
      <c r="AK30" s="234">
        <v>0</v>
      </c>
      <c r="AL30" s="233"/>
      <c r="AM30" s="233"/>
      <c r="AN30" s="233"/>
      <c r="AO30" s="233"/>
      <c r="AP30" s="40"/>
      <c r="AQ30" s="42"/>
      <c r="BE30" s="222"/>
    </row>
    <row r="31" spans="2:57" s="1" customFormat="1" ht="6.75" customHeight="1">
      <c r="B31" s="33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7"/>
      <c r="BE31" s="221"/>
    </row>
    <row r="32" spans="2:57" s="1" customFormat="1" ht="25.5" customHeight="1">
      <c r="B32" s="33"/>
      <c r="C32" s="43"/>
      <c r="D32" s="44" t="s">
        <v>49</v>
      </c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6" t="s">
        <v>50</v>
      </c>
      <c r="U32" s="45"/>
      <c r="V32" s="45"/>
      <c r="W32" s="45"/>
      <c r="X32" s="235" t="s">
        <v>51</v>
      </c>
      <c r="Y32" s="236"/>
      <c r="Z32" s="236"/>
      <c r="AA32" s="236"/>
      <c r="AB32" s="236"/>
      <c r="AC32" s="45"/>
      <c r="AD32" s="45"/>
      <c r="AE32" s="45"/>
      <c r="AF32" s="45"/>
      <c r="AG32" s="45"/>
      <c r="AH32" s="45"/>
      <c r="AI32" s="45"/>
      <c r="AJ32" s="45"/>
      <c r="AK32" s="237">
        <f>SUM(AK23:AK30)</f>
        <v>0</v>
      </c>
      <c r="AL32" s="236"/>
      <c r="AM32" s="236"/>
      <c r="AN32" s="236"/>
      <c r="AO32" s="238"/>
      <c r="AP32" s="43"/>
      <c r="AQ32" s="47"/>
      <c r="BE32" s="221"/>
    </row>
    <row r="33" spans="2:43" s="1" customFormat="1" ht="6.75" customHeight="1">
      <c r="B33" s="33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7"/>
    </row>
    <row r="34" spans="2:43" s="1" customFormat="1" ht="6.75" customHeight="1">
      <c r="B34" s="48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50"/>
    </row>
    <row r="38" spans="2:44" s="1" customFormat="1" ht="6.75" customHeight="1">
      <c r="B38" s="51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33"/>
    </row>
    <row r="39" spans="2:44" s="1" customFormat="1" ht="36.75" customHeight="1">
      <c r="B39" s="33"/>
      <c r="C39" s="53" t="s">
        <v>52</v>
      </c>
      <c r="AR39" s="33"/>
    </row>
    <row r="40" spans="2:44" s="1" customFormat="1" ht="6.75" customHeight="1">
      <c r="B40" s="33"/>
      <c r="AR40" s="33"/>
    </row>
    <row r="41" spans="2:44" s="3" customFormat="1" ht="14.25" customHeight="1">
      <c r="B41" s="54"/>
      <c r="C41" s="55" t="s">
        <v>13</v>
      </c>
      <c r="L41" s="3" t="str">
        <f>K5</f>
        <v>1-0475-00/40</v>
      </c>
      <c r="AR41" s="54"/>
    </row>
    <row r="42" spans="2:44" s="4" customFormat="1" ht="36.75" customHeight="1">
      <c r="B42" s="56"/>
      <c r="C42" s="57" t="s">
        <v>16</v>
      </c>
      <c r="L42" s="239" t="str">
        <f>K6</f>
        <v>II/120, mosty ev.č. 120-004,005,006 Sedlec-Prčice přes Sedlecký potok - PD</v>
      </c>
      <c r="M42" s="240"/>
      <c r="N42" s="240"/>
      <c r="O42" s="240"/>
      <c r="P42" s="240"/>
      <c r="Q42" s="240"/>
      <c r="R42" s="240"/>
      <c r="S42" s="240"/>
      <c r="T42" s="240"/>
      <c r="U42" s="240"/>
      <c r="V42" s="240"/>
      <c r="W42" s="240"/>
      <c r="X42" s="240"/>
      <c r="Y42" s="240"/>
      <c r="Z42" s="240"/>
      <c r="AA42" s="240"/>
      <c r="AB42" s="240"/>
      <c r="AC42" s="240"/>
      <c r="AD42" s="240"/>
      <c r="AE42" s="240"/>
      <c r="AF42" s="240"/>
      <c r="AG42" s="240"/>
      <c r="AH42" s="240"/>
      <c r="AI42" s="240"/>
      <c r="AJ42" s="240"/>
      <c r="AK42" s="240"/>
      <c r="AL42" s="240"/>
      <c r="AM42" s="240"/>
      <c r="AN42" s="240"/>
      <c r="AO42" s="240"/>
      <c r="AR42" s="56"/>
    </row>
    <row r="43" spans="2:44" s="1" customFormat="1" ht="6.75" customHeight="1">
      <c r="B43" s="33"/>
      <c r="AR43" s="33"/>
    </row>
    <row r="44" spans="2:44" s="1" customFormat="1" ht="15">
      <c r="B44" s="33"/>
      <c r="C44" s="55" t="s">
        <v>23</v>
      </c>
      <c r="L44" s="58" t="str">
        <f>IF(K8="","",K8)</f>
        <v>Sedlec - Prčice</v>
      </c>
      <c r="AI44" s="55" t="s">
        <v>25</v>
      </c>
      <c r="AM44" s="241" t="str">
        <f>IF(AN8="","",AN8)</f>
        <v>10.6.2015</v>
      </c>
      <c r="AN44" s="221"/>
      <c r="AR44" s="33"/>
    </row>
    <row r="45" spans="2:44" s="1" customFormat="1" ht="6.75" customHeight="1">
      <c r="B45" s="33"/>
      <c r="AR45" s="33"/>
    </row>
    <row r="46" spans="2:56" s="1" customFormat="1" ht="15">
      <c r="B46" s="33"/>
      <c r="C46" s="55" t="s">
        <v>29</v>
      </c>
      <c r="L46" s="3" t="str">
        <f>IF(E11="","",E11)</f>
        <v> </v>
      </c>
      <c r="AI46" s="55" t="s">
        <v>35</v>
      </c>
      <c r="AM46" s="242" t="str">
        <f>IF(E17="","",E17)</f>
        <v>Ing.Pelant</v>
      </c>
      <c r="AN46" s="221"/>
      <c r="AO46" s="221"/>
      <c r="AP46" s="221"/>
      <c r="AR46" s="33"/>
      <c r="AS46" s="243" t="s">
        <v>53</v>
      </c>
      <c r="AT46" s="244"/>
      <c r="AU46" s="60"/>
      <c r="AV46" s="60"/>
      <c r="AW46" s="60"/>
      <c r="AX46" s="60"/>
      <c r="AY46" s="60"/>
      <c r="AZ46" s="60"/>
      <c r="BA46" s="60"/>
      <c r="BB46" s="60"/>
      <c r="BC46" s="60"/>
      <c r="BD46" s="61"/>
    </row>
    <row r="47" spans="2:56" s="1" customFormat="1" ht="15">
      <c r="B47" s="33"/>
      <c r="C47" s="55" t="s">
        <v>33</v>
      </c>
      <c r="L47" s="3">
        <f>IF(E14="Vyplň údaj","",E14)</f>
      </c>
      <c r="AR47" s="33"/>
      <c r="AS47" s="245"/>
      <c r="AT47" s="231"/>
      <c r="AU47" s="34"/>
      <c r="AV47" s="34"/>
      <c r="AW47" s="34"/>
      <c r="AX47" s="34"/>
      <c r="AY47" s="34"/>
      <c r="AZ47" s="34"/>
      <c r="BA47" s="34"/>
      <c r="BB47" s="34"/>
      <c r="BC47" s="34"/>
      <c r="BD47" s="63"/>
    </row>
    <row r="48" spans="2:56" s="1" customFormat="1" ht="10.5" customHeight="1">
      <c r="B48" s="33"/>
      <c r="AR48" s="33"/>
      <c r="AS48" s="245"/>
      <c r="AT48" s="231"/>
      <c r="AU48" s="34"/>
      <c r="AV48" s="34"/>
      <c r="AW48" s="34"/>
      <c r="AX48" s="34"/>
      <c r="AY48" s="34"/>
      <c r="AZ48" s="34"/>
      <c r="BA48" s="34"/>
      <c r="BB48" s="34"/>
      <c r="BC48" s="34"/>
      <c r="BD48" s="63"/>
    </row>
    <row r="49" spans="2:56" s="1" customFormat="1" ht="29.25" customHeight="1">
      <c r="B49" s="33"/>
      <c r="C49" s="246" t="s">
        <v>54</v>
      </c>
      <c r="D49" s="247"/>
      <c r="E49" s="247"/>
      <c r="F49" s="247"/>
      <c r="G49" s="247"/>
      <c r="H49" s="64"/>
      <c r="I49" s="248" t="s">
        <v>55</v>
      </c>
      <c r="J49" s="247"/>
      <c r="K49" s="247"/>
      <c r="L49" s="247"/>
      <c r="M49" s="247"/>
      <c r="N49" s="247"/>
      <c r="O49" s="247"/>
      <c r="P49" s="247"/>
      <c r="Q49" s="247"/>
      <c r="R49" s="247"/>
      <c r="S49" s="247"/>
      <c r="T49" s="247"/>
      <c r="U49" s="247"/>
      <c r="V49" s="247"/>
      <c r="W49" s="247"/>
      <c r="X49" s="247"/>
      <c r="Y49" s="247"/>
      <c r="Z49" s="247"/>
      <c r="AA49" s="247"/>
      <c r="AB49" s="247"/>
      <c r="AC49" s="247"/>
      <c r="AD49" s="247"/>
      <c r="AE49" s="247"/>
      <c r="AF49" s="247"/>
      <c r="AG49" s="249" t="s">
        <v>56</v>
      </c>
      <c r="AH49" s="247"/>
      <c r="AI49" s="247"/>
      <c r="AJ49" s="247"/>
      <c r="AK49" s="247"/>
      <c r="AL49" s="247"/>
      <c r="AM49" s="247"/>
      <c r="AN49" s="248" t="s">
        <v>57</v>
      </c>
      <c r="AO49" s="247"/>
      <c r="AP49" s="247"/>
      <c r="AQ49" s="65" t="s">
        <v>58</v>
      </c>
      <c r="AR49" s="33"/>
      <c r="AS49" s="66" t="s">
        <v>59</v>
      </c>
      <c r="AT49" s="67" t="s">
        <v>60</v>
      </c>
      <c r="AU49" s="67" t="s">
        <v>61</v>
      </c>
      <c r="AV49" s="67" t="s">
        <v>62</v>
      </c>
      <c r="AW49" s="67" t="s">
        <v>63</v>
      </c>
      <c r="AX49" s="67" t="s">
        <v>64</v>
      </c>
      <c r="AY49" s="67" t="s">
        <v>65</v>
      </c>
      <c r="AZ49" s="67" t="s">
        <v>66</v>
      </c>
      <c r="BA49" s="67" t="s">
        <v>67</v>
      </c>
      <c r="BB49" s="67" t="s">
        <v>68</v>
      </c>
      <c r="BC49" s="67" t="s">
        <v>69</v>
      </c>
      <c r="BD49" s="68" t="s">
        <v>70</v>
      </c>
    </row>
    <row r="50" spans="2:56" s="1" customFormat="1" ht="10.5" customHeight="1">
      <c r="B50" s="33"/>
      <c r="AR50" s="33"/>
      <c r="AS50" s="69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1"/>
    </row>
    <row r="51" spans="2:90" s="4" customFormat="1" ht="32.25" customHeight="1">
      <c r="B51" s="56"/>
      <c r="C51" s="70" t="s">
        <v>71</v>
      </c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253">
        <f>ROUND(SUM(AG52:AG53),2)</f>
        <v>0</v>
      </c>
      <c r="AH51" s="253"/>
      <c r="AI51" s="253"/>
      <c r="AJ51" s="253"/>
      <c r="AK51" s="253"/>
      <c r="AL51" s="253"/>
      <c r="AM51" s="253"/>
      <c r="AN51" s="254">
        <f>SUM(AG51,AT51)</f>
        <v>0</v>
      </c>
      <c r="AO51" s="254"/>
      <c r="AP51" s="254"/>
      <c r="AQ51" s="72" t="s">
        <v>20</v>
      </c>
      <c r="AR51" s="56"/>
      <c r="AS51" s="73">
        <f>ROUND(SUM(AS52:AS53),2)</f>
        <v>0</v>
      </c>
      <c r="AT51" s="74">
        <f>ROUND(SUM(AV51:AW51),2)</f>
        <v>0</v>
      </c>
      <c r="AU51" s="75">
        <f>ROUND(SUM(AU52:AU53),5)</f>
        <v>0</v>
      </c>
      <c r="AV51" s="74">
        <f>ROUND(AZ51*L26,2)</f>
        <v>0</v>
      </c>
      <c r="AW51" s="74">
        <f>ROUND(BA51*L27,2)</f>
        <v>0</v>
      </c>
      <c r="AX51" s="74">
        <f>ROUND(BB51*L26,2)</f>
        <v>0</v>
      </c>
      <c r="AY51" s="74">
        <f>ROUND(BC51*L27,2)</f>
        <v>0</v>
      </c>
      <c r="AZ51" s="74">
        <f>ROUND(SUM(AZ52:AZ53),2)</f>
        <v>0</v>
      </c>
      <c r="BA51" s="74">
        <f>ROUND(SUM(BA52:BA53),2)</f>
        <v>0</v>
      </c>
      <c r="BB51" s="74">
        <f>ROUND(SUM(BB52:BB53),2)</f>
        <v>0</v>
      </c>
      <c r="BC51" s="74">
        <f>ROUND(SUM(BC52:BC53),2)</f>
        <v>0</v>
      </c>
      <c r="BD51" s="76">
        <f>ROUND(SUM(BD52:BD53),2)</f>
        <v>0</v>
      </c>
      <c r="BS51" s="57" t="s">
        <v>72</v>
      </c>
      <c r="BT51" s="57" t="s">
        <v>73</v>
      </c>
      <c r="BU51" s="77" t="s">
        <v>74</v>
      </c>
      <c r="BV51" s="57" t="s">
        <v>75</v>
      </c>
      <c r="BW51" s="57" t="s">
        <v>5</v>
      </c>
      <c r="BX51" s="57" t="s">
        <v>76</v>
      </c>
      <c r="CL51" s="57" t="s">
        <v>20</v>
      </c>
    </row>
    <row r="52" spans="1:91" s="5" customFormat="1" ht="27" customHeight="1">
      <c r="A52" s="260" t="s">
        <v>997</v>
      </c>
      <c r="B52" s="78"/>
      <c r="C52" s="79"/>
      <c r="D52" s="252" t="s">
        <v>77</v>
      </c>
      <c r="E52" s="251"/>
      <c r="F52" s="251"/>
      <c r="G52" s="251"/>
      <c r="H52" s="251"/>
      <c r="I52" s="80"/>
      <c r="J52" s="252" t="s">
        <v>78</v>
      </c>
      <c r="K52" s="251"/>
      <c r="L52" s="251"/>
      <c r="M52" s="251"/>
      <c r="N52" s="251"/>
      <c r="O52" s="251"/>
      <c r="P52" s="251"/>
      <c r="Q52" s="251"/>
      <c r="R52" s="251"/>
      <c r="S52" s="251"/>
      <c r="T52" s="251"/>
      <c r="U52" s="251"/>
      <c r="V52" s="251"/>
      <c r="W52" s="251"/>
      <c r="X52" s="251"/>
      <c r="Y52" s="251"/>
      <c r="Z52" s="251"/>
      <c r="AA52" s="251"/>
      <c r="AB52" s="251"/>
      <c r="AC52" s="251"/>
      <c r="AD52" s="251"/>
      <c r="AE52" s="251"/>
      <c r="AF52" s="251"/>
      <c r="AG52" s="250">
        <f>'SO 201 - Oprava mostu - S...'!J27</f>
        <v>0</v>
      </c>
      <c r="AH52" s="251"/>
      <c r="AI52" s="251"/>
      <c r="AJ52" s="251"/>
      <c r="AK52" s="251"/>
      <c r="AL52" s="251"/>
      <c r="AM52" s="251"/>
      <c r="AN52" s="250">
        <f>SUM(AG52,AT52)</f>
        <v>0</v>
      </c>
      <c r="AO52" s="251"/>
      <c r="AP52" s="251"/>
      <c r="AQ52" s="81" t="s">
        <v>79</v>
      </c>
      <c r="AR52" s="78"/>
      <c r="AS52" s="82">
        <v>0</v>
      </c>
      <c r="AT52" s="83">
        <f>ROUND(SUM(AV52:AW52),2)</f>
        <v>0</v>
      </c>
      <c r="AU52" s="84">
        <f>'SO 201 - Oprava mostu - S...'!P95</f>
        <v>0</v>
      </c>
      <c r="AV52" s="83">
        <f>'SO 201 - Oprava mostu - S...'!J30</f>
        <v>0</v>
      </c>
      <c r="AW52" s="83">
        <f>'SO 201 - Oprava mostu - S...'!J31</f>
        <v>0</v>
      </c>
      <c r="AX52" s="83">
        <f>'SO 201 - Oprava mostu - S...'!J32</f>
        <v>0</v>
      </c>
      <c r="AY52" s="83">
        <f>'SO 201 - Oprava mostu - S...'!J33</f>
        <v>0</v>
      </c>
      <c r="AZ52" s="83">
        <f>'SO 201 - Oprava mostu - S...'!F30</f>
        <v>0</v>
      </c>
      <c r="BA52" s="83">
        <f>'SO 201 - Oprava mostu - S...'!F31</f>
        <v>0</v>
      </c>
      <c r="BB52" s="83">
        <f>'SO 201 - Oprava mostu - S...'!F32</f>
        <v>0</v>
      </c>
      <c r="BC52" s="83">
        <f>'SO 201 - Oprava mostu - S...'!F33</f>
        <v>0</v>
      </c>
      <c r="BD52" s="85">
        <f>'SO 201 - Oprava mostu - S...'!F34</f>
        <v>0</v>
      </c>
      <c r="BT52" s="86" t="s">
        <v>22</v>
      </c>
      <c r="BV52" s="86" t="s">
        <v>75</v>
      </c>
      <c r="BW52" s="86" t="s">
        <v>80</v>
      </c>
      <c r="BX52" s="86" t="s">
        <v>5</v>
      </c>
      <c r="CL52" s="86" t="s">
        <v>20</v>
      </c>
      <c r="CM52" s="86" t="s">
        <v>81</v>
      </c>
    </row>
    <row r="53" spans="1:91" s="5" customFormat="1" ht="27" customHeight="1">
      <c r="A53" s="260" t="s">
        <v>997</v>
      </c>
      <c r="B53" s="78"/>
      <c r="C53" s="79"/>
      <c r="D53" s="252" t="s">
        <v>82</v>
      </c>
      <c r="E53" s="251"/>
      <c r="F53" s="251"/>
      <c r="G53" s="251"/>
      <c r="H53" s="251"/>
      <c r="I53" s="80"/>
      <c r="J53" s="252" t="s">
        <v>83</v>
      </c>
      <c r="K53" s="251"/>
      <c r="L53" s="251"/>
      <c r="M53" s="251"/>
      <c r="N53" s="251"/>
      <c r="O53" s="251"/>
      <c r="P53" s="251"/>
      <c r="Q53" s="251"/>
      <c r="R53" s="251"/>
      <c r="S53" s="251"/>
      <c r="T53" s="251"/>
      <c r="U53" s="251"/>
      <c r="V53" s="251"/>
      <c r="W53" s="251"/>
      <c r="X53" s="251"/>
      <c r="Y53" s="251"/>
      <c r="Z53" s="251"/>
      <c r="AA53" s="251"/>
      <c r="AB53" s="251"/>
      <c r="AC53" s="251"/>
      <c r="AD53" s="251"/>
      <c r="AE53" s="251"/>
      <c r="AF53" s="251"/>
      <c r="AG53" s="250">
        <f>'SO 901 - DIO - Dopravně i...'!J27</f>
        <v>0</v>
      </c>
      <c r="AH53" s="251"/>
      <c r="AI53" s="251"/>
      <c r="AJ53" s="251"/>
      <c r="AK53" s="251"/>
      <c r="AL53" s="251"/>
      <c r="AM53" s="251"/>
      <c r="AN53" s="250">
        <f>SUM(AG53,AT53)</f>
        <v>0</v>
      </c>
      <c r="AO53" s="251"/>
      <c r="AP53" s="251"/>
      <c r="AQ53" s="81" t="s">
        <v>79</v>
      </c>
      <c r="AR53" s="78"/>
      <c r="AS53" s="87">
        <v>0</v>
      </c>
      <c r="AT53" s="88">
        <f>ROUND(SUM(AV53:AW53),2)</f>
        <v>0</v>
      </c>
      <c r="AU53" s="89">
        <f>'SO 901 - DIO - Dopravně i...'!P83</f>
        <v>0</v>
      </c>
      <c r="AV53" s="88">
        <f>'SO 901 - DIO - Dopravně i...'!J30</f>
        <v>0</v>
      </c>
      <c r="AW53" s="88">
        <f>'SO 901 - DIO - Dopravně i...'!J31</f>
        <v>0</v>
      </c>
      <c r="AX53" s="88">
        <f>'SO 901 - DIO - Dopravně i...'!J32</f>
        <v>0</v>
      </c>
      <c r="AY53" s="88">
        <f>'SO 901 - DIO - Dopravně i...'!J33</f>
        <v>0</v>
      </c>
      <c r="AZ53" s="88">
        <f>'SO 901 - DIO - Dopravně i...'!F30</f>
        <v>0</v>
      </c>
      <c r="BA53" s="88">
        <f>'SO 901 - DIO - Dopravně i...'!F31</f>
        <v>0</v>
      </c>
      <c r="BB53" s="88">
        <f>'SO 901 - DIO - Dopravně i...'!F32</f>
        <v>0</v>
      </c>
      <c r="BC53" s="88">
        <f>'SO 901 - DIO - Dopravně i...'!F33</f>
        <v>0</v>
      </c>
      <c r="BD53" s="90">
        <f>'SO 901 - DIO - Dopravně i...'!F34</f>
        <v>0</v>
      </c>
      <c r="BT53" s="86" t="s">
        <v>22</v>
      </c>
      <c r="BV53" s="86" t="s">
        <v>75</v>
      </c>
      <c r="BW53" s="86" t="s">
        <v>84</v>
      </c>
      <c r="BX53" s="86" t="s">
        <v>5</v>
      </c>
      <c r="CL53" s="86" t="s">
        <v>20</v>
      </c>
      <c r="CM53" s="86" t="s">
        <v>81</v>
      </c>
    </row>
    <row r="54" spans="2:44" s="1" customFormat="1" ht="30" customHeight="1">
      <c r="B54" s="33"/>
      <c r="AR54" s="33"/>
    </row>
    <row r="55" spans="2:44" s="1" customFormat="1" ht="6.75" customHeight="1">
      <c r="B55" s="48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33"/>
    </row>
  </sheetData>
  <sheetProtection password="CC35" sheet="1" objects="1" scenarios="1" formatColumns="0" formatRows="0" sort="0" autoFilter="0"/>
  <mergeCells count="45">
    <mergeCell ref="AR2:BE2"/>
    <mergeCell ref="AN53:AP53"/>
    <mergeCell ref="AG53:AM53"/>
    <mergeCell ref="D53:H53"/>
    <mergeCell ref="J53:AF53"/>
    <mergeCell ref="AG51:AM51"/>
    <mergeCell ref="AN51:AP51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X32:AB32"/>
    <mergeCell ref="AK32:AO32"/>
    <mergeCell ref="L42:AO42"/>
    <mergeCell ref="AM44:AN44"/>
    <mergeCell ref="AM46:AP46"/>
    <mergeCell ref="AS46:AT48"/>
    <mergeCell ref="L29:O29"/>
    <mergeCell ref="W29:AE29"/>
    <mergeCell ref="AK29:AO29"/>
    <mergeCell ref="L30:O30"/>
    <mergeCell ref="W30:AE30"/>
    <mergeCell ref="AK30:AO30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SO 201 - Oprava mostu - S...'!C2" tooltip="SO 201 - Oprava mostu - S..." display="/"/>
    <hyperlink ref="A53" location="'SO 901 - DIO - Dopravně i...'!C2" tooltip="SO 901 - DIO - Dopravně i..." display="/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532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28125" defaultRowHeight="13.5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75.00390625" style="0" customWidth="1"/>
    <col min="7" max="7" width="8.7109375" style="0" customWidth="1"/>
    <col min="8" max="8" width="11.140625" style="0" customWidth="1"/>
    <col min="9" max="9" width="12.7109375" style="91" customWidth="1"/>
    <col min="10" max="10" width="23.421875" style="0" customWidth="1"/>
    <col min="11" max="11" width="15.421875" style="0" customWidth="1"/>
    <col min="12" max="12" width="9.28125" style="0" customWidth="1"/>
    <col min="13" max="18" width="0" style="0" hidden="1" customWidth="1"/>
    <col min="19" max="19" width="8.140625" style="0" hidden="1" customWidth="1"/>
    <col min="20" max="20" width="29.710937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32" max="43" width="9.28125" style="0" customWidth="1"/>
    <col min="44" max="65" width="0" style="0" hidden="1" customWidth="1"/>
  </cols>
  <sheetData>
    <row r="1" spans="1:70" ht="21.75" customHeight="1">
      <c r="A1" s="14"/>
      <c r="B1" s="262"/>
      <c r="C1" s="262"/>
      <c r="D1" s="261" t="s">
        <v>1</v>
      </c>
      <c r="E1" s="262"/>
      <c r="F1" s="263" t="s">
        <v>998</v>
      </c>
      <c r="G1" s="268" t="s">
        <v>999</v>
      </c>
      <c r="H1" s="268"/>
      <c r="I1" s="269"/>
      <c r="J1" s="263" t="s">
        <v>1000</v>
      </c>
      <c r="K1" s="261" t="s">
        <v>85</v>
      </c>
      <c r="L1" s="263" t="s">
        <v>1001</v>
      </c>
      <c r="M1" s="263"/>
      <c r="N1" s="263"/>
      <c r="O1" s="263"/>
      <c r="P1" s="263"/>
      <c r="Q1" s="263"/>
      <c r="R1" s="263"/>
      <c r="S1" s="263"/>
      <c r="T1" s="263"/>
      <c r="U1" s="259"/>
      <c r="V1" s="259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</row>
    <row r="2" spans="3:46" ht="36.75" customHeight="1"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AT2" s="16" t="s">
        <v>80</v>
      </c>
    </row>
    <row r="3" spans="2:46" ht="6.75" customHeight="1">
      <c r="B3" s="17"/>
      <c r="C3" s="18"/>
      <c r="D3" s="18"/>
      <c r="E3" s="18"/>
      <c r="F3" s="18"/>
      <c r="G3" s="18"/>
      <c r="H3" s="18"/>
      <c r="I3" s="92"/>
      <c r="J3" s="18"/>
      <c r="K3" s="19"/>
      <c r="AT3" s="16" t="s">
        <v>81</v>
      </c>
    </row>
    <row r="4" spans="2:46" ht="36.75" customHeight="1">
      <c r="B4" s="20"/>
      <c r="C4" s="21"/>
      <c r="D4" s="22" t="s">
        <v>86</v>
      </c>
      <c r="E4" s="21"/>
      <c r="F4" s="21"/>
      <c r="G4" s="21"/>
      <c r="H4" s="21"/>
      <c r="I4" s="93"/>
      <c r="J4" s="21"/>
      <c r="K4" s="23"/>
      <c r="M4" s="24" t="s">
        <v>10</v>
      </c>
      <c r="AT4" s="16" t="s">
        <v>4</v>
      </c>
    </row>
    <row r="5" spans="2:11" ht="6.75" customHeight="1">
      <c r="B5" s="20"/>
      <c r="C5" s="21"/>
      <c r="D5" s="21"/>
      <c r="E5" s="21"/>
      <c r="F5" s="21"/>
      <c r="G5" s="21"/>
      <c r="H5" s="21"/>
      <c r="I5" s="93"/>
      <c r="J5" s="21"/>
      <c r="K5" s="23"/>
    </row>
    <row r="6" spans="2:11" ht="15">
      <c r="B6" s="20"/>
      <c r="C6" s="21"/>
      <c r="D6" s="29" t="s">
        <v>16</v>
      </c>
      <c r="E6" s="21"/>
      <c r="F6" s="21"/>
      <c r="G6" s="21"/>
      <c r="H6" s="21"/>
      <c r="I6" s="93"/>
      <c r="J6" s="21"/>
      <c r="K6" s="23"/>
    </row>
    <row r="7" spans="2:11" ht="22.5" customHeight="1">
      <c r="B7" s="20"/>
      <c r="C7" s="21"/>
      <c r="D7" s="21"/>
      <c r="E7" s="255" t="str">
        <f>'Rekapitulace stavby'!K6</f>
        <v>II/120, mosty ev.č. 120-004,005,006 Sedlec-Prčice přes Sedlecký potok - PD</v>
      </c>
      <c r="F7" s="224"/>
      <c r="G7" s="224"/>
      <c r="H7" s="224"/>
      <c r="I7" s="93"/>
      <c r="J7" s="21"/>
      <c r="K7" s="23"/>
    </row>
    <row r="8" spans="2:11" s="1" customFormat="1" ht="15">
      <c r="B8" s="33"/>
      <c r="C8" s="34"/>
      <c r="D8" s="29" t="s">
        <v>87</v>
      </c>
      <c r="E8" s="34"/>
      <c r="F8" s="34"/>
      <c r="G8" s="34"/>
      <c r="H8" s="34"/>
      <c r="I8" s="94"/>
      <c r="J8" s="34"/>
      <c r="K8" s="37"/>
    </row>
    <row r="9" spans="2:11" s="1" customFormat="1" ht="36.75" customHeight="1">
      <c r="B9" s="33"/>
      <c r="C9" s="34"/>
      <c r="D9" s="34"/>
      <c r="E9" s="256" t="s">
        <v>88</v>
      </c>
      <c r="F9" s="231"/>
      <c r="G9" s="231"/>
      <c r="H9" s="231"/>
      <c r="I9" s="94"/>
      <c r="J9" s="34"/>
      <c r="K9" s="37"/>
    </row>
    <row r="10" spans="2:11" s="1" customFormat="1" ht="13.5">
      <c r="B10" s="33"/>
      <c r="C10" s="34"/>
      <c r="D10" s="34"/>
      <c r="E10" s="34"/>
      <c r="F10" s="34"/>
      <c r="G10" s="34"/>
      <c r="H10" s="34"/>
      <c r="I10" s="94"/>
      <c r="J10" s="34"/>
      <c r="K10" s="37"/>
    </row>
    <row r="11" spans="2:11" s="1" customFormat="1" ht="14.25" customHeight="1">
      <c r="B11" s="33"/>
      <c r="C11" s="34"/>
      <c r="D11" s="29" t="s">
        <v>19</v>
      </c>
      <c r="E11" s="34"/>
      <c r="F11" s="27" t="s">
        <v>20</v>
      </c>
      <c r="G11" s="34"/>
      <c r="H11" s="34"/>
      <c r="I11" s="95" t="s">
        <v>21</v>
      </c>
      <c r="J11" s="27" t="s">
        <v>20</v>
      </c>
      <c r="K11" s="37"/>
    </row>
    <row r="12" spans="2:11" s="1" customFormat="1" ht="14.25" customHeight="1">
      <c r="B12" s="33"/>
      <c r="C12" s="34"/>
      <c r="D12" s="29" t="s">
        <v>23</v>
      </c>
      <c r="E12" s="34"/>
      <c r="F12" s="27" t="s">
        <v>24</v>
      </c>
      <c r="G12" s="34"/>
      <c r="H12" s="34"/>
      <c r="I12" s="95" t="s">
        <v>25</v>
      </c>
      <c r="J12" s="96" t="str">
        <f>'Rekapitulace stavby'!AN8</f>
        <v>10.6.2015</v>
      </c>
      <c r="K12" s="37"/>
    </row>
    <row r="13" spans="2:11" s="1" customFormat="1" ht="10.5" customHeight="1">
      <c r="B13" s="33"/>
      <c r="C13" s="34"/>
      <c r="D13" s="34"/>
      <c r="E13" s="34"/>
      <c r="F13" s="34"/>
      <c r="G13" s="34"/>
      <c r="H13" s="34"/>
      <c r="I13" s="94"/>
      <c r="J13" s="34"/>
      <c r="K13" s="37"/>
    </row>
    <row r="14" spans="2:11" s="1" customFormat="1" ht="14.25" customHeight="1">
      <c r="B14" s="33"/>
      <c r="C14" s="34"/>
      <c r="D14" s="29" t="s">
        <v>29</v>
      </c>
      <c r="E14" s="34"/>
      <c r="F14" s="34"/>
      <c r="G14" s="34"/>
      <c r="H14" s="34"/>
      <c r="I14" s="95" t="s">
        <v>30</v>
      </c>
      <c r="J14" s="27">
        <f>IF('Rekapitulace stavby'!AN10="","",'Rekapitulace stavby'!AN10)</f>
      </c>
      <c r="K14" s="37"/>
    </row>
    <row r="15" spans="2:11" s="1" customFormat="1" ht="18" customHeight="1">
      <c r="B15" s="33"/>
      <c r="C15" s="34"/>
      <c r="D15" s="34"/>
      <c r="E15" s="27" t="str">
        <f>IF('Rekapitulace stavby'!E11="","",'Rekapitulace stavby'!E11)</f>
        <v> </v>
      </c>
      <c r="F15" s="34"/>
      <c r="G15" s="34"/>
      <c r="H15" s="34"/>
      <c r="I15" s="95" t="s">
        <v>32</v>
      </c>
      <c r="J15" s="27">
        <f>IF('Rekapitulace stavby'!AN11="","",'Rekapitulace stavby'!AN11)</f>
      </c>
      <c r="K15" s="37"/>
    </row>
    <row r="16" spans="2:11" s="1" customFormat="1" ht="6.75" customHeight="1">
      <c r="B16" s="33"/>
      <c r="C16" s="34"/>
      <c r="D16" s="34"/>
      <c r="E16" s="34"/>
      <c r="F16" s="34"/>
      <c r="G16" s="34"/>
      <c r="H16" s="34"/>
      <c r="I16" s="94"/>
      <c r="J16" s="34"/>
      <c r="K16" s="37"/>
    </row>
    <row r="17" spans="2:11" s="1" customFormat="1" ht="14.25" customHeight="1">
      <c r="B17" s="33"/>
      <c r="C17" s="34"/>
      <c r="D17" s="29" t="s">
        <v>33</v>
      </c>
      <c r="E17" s="34"/>
      <c r="F17" s="34"/>
      <c r="G17" s="34"/>
      <c r="H17" s="34"/>
      <c r="I17" s="95" t="s">
        <v>30</v>
      </c>
      <c r="J17" s="27">
        <f>IF('Rekapitulace stavby'!AN13="Vyplň údaj","",IF('Rekapitulace stavby'!AN13="","",'Rekapitulace stavby'!AN13))</f>
      </c>
      <c r="K17" s="37"/>
    </row>
    <row r="18" spans="2:11" s="1" customFormat="1" ht="18" customHeight="1">
      <c r="B18" s="33"/>
      <c r="C18" s="34"/>
      <c r="D18" s="34"/>
      <c r="E18" s="27">
        <f>IF('Rekapitulace stavby'!E14="Vyplň údaj","",IF('Rekapitulace stavby'!E14="","",'Rekapitulace stavby'!E14))</f>
      </c>
      <c r="F18" s="34"/>
      <c r="G18" s="34"/>
      <c r="H18" s="34"/>
      <c r="I18" s="95" t="s">
        <v>32</v>
      </c>
      <c r="J18" s="27">
        <f>IF('Rekapitulace stavby'!AN14="Vyplň údaj","",IF('Rekapitulace stavby'!AN14="","",'Rekapitulace stavby'!AN14))</f>
      </c>
      <c r="K18" s="37"/>
    </row>
    <row r="19" spans="2:11" s="1" customFormat="1" ht="6.75" customHeight="1">
      <c r="B19" s="33"/>
      <c r="C19" s="34"/>
      <c r="D19" s="34"/>
      <c r="E19" s="34"/>
      <c r="F19" s="34"/>
      <c r="G19" s="34"/>
      <c r="H19" s="34"/>
      <c r="I19" s="94"/>
      <c r="J19" s="34"/>
      <c r="K19" s="37"/>
    </row>
    <row r="20" spans="2:11" s="1" customFormat="1" ht="14.25" customHeight="1">
      <c r="B20" s="33"/>
      <c r="C20" s="34"/>
      <c r="D20" s="29" t="s">
        <v>35</v>
      </c>
      <c r="E20" s="34"/>
      <c r="F20" s="34"/>
      <c r="G20" s="34"/>
      <c r="H20" s="34"/>
      <c r="I20" s="95" t="s">
        <v>30</v>
      </c>
      <c r="J20" s="27" t="s">
        <v>20</v>
      </c>
      <c r="K20" s="37"/>
    </row>
    <row r="21" spans="2:11" s="1" customFormat="1" ht="18" customHeight="1">
      <c r="B21" s="33"/>
      <c r="C21" s="34"/>
      <c r="D21" s="34"/>
      <c r="E21" s="27" t="s">
        <v>89</v>
      </c>
      <c r="F21" s="34"/>
      <c r="G21" s="34"/>
      <c r="H21" s="34"/>
      <c r="I21" s="95" t="s">
        <v>32</v>
      </c>
      <c r="J21" s="27" t="s">
        <v>20</v>
      </c>
      <c r="K21" s="37"/>
    </row>
    <row r="22" spans="2:11" s="1" customFormat="1" ht="6.75" customHeight="1">
      <c r="B22" s="33"/>
      <c r="C22" s="34"/>
      <c r="D22" s="34"/>
      <c r="E22" s="34"/>
      <c r="F22" s="34"/>
      <c r="G22" s="34"/>
      <c r="H22" s="34"/>
      <c r="I22" s="94"/>
      <c r="J22" s="34"/>
      <c r="K22" s="37"/>
    </row>
    <row r="23" spans="2:11" s="1" customFormat="1" ht="14.25" customHeight="1">
      <c r="B23" s="33"/>
      <c r="C23" s="34"/>
      <c r="D23" s="29" t="s">
        <v>38</v>
      </c>
      <c r="E23" s="34"/>
      <c r="F23" s="34"/>
      <c r="G23" s="34"/>
      <c r="H23" s="34"/>
      <c r="I23" s="94"/>
      <c r="J23" s="34"/>
      <c r="K23" s="37"/>
    </row>
    <row r="24" spans="2:11" s="6" customFormat="1" ht="22.5" customHeight="1">
      <c r="B24" s="97"/>
      <c r="C24" s="98"/>
      <c r="D24" s="98"/>
      <c r="E24" s="227" t="s">
        <v>20</v>
      </c>
      <c r="F24" s="257"/>
      <c r="G24" s="257"/>
      <c r="H24" s="257"/>
      <c r="I24" s="99"/>
      <c r="J24" s="98"/>
      <c r="K24" s="100"/>
    </row>
    <row r="25" spans="2:11" s="1" customFormat="1" ht="6.75" customHeight="1">
      <c r="B25" s="33"/>
      <c r="C25" s="34"/>
      <c r="D25" s="34"/>
      <c r="E25" s="34"/>
      <c r="F25" s="34"/>
      <c r="G25" s="34"/>
      <c r="H25" s="34"/>
      <c r="I25" s="94"/>
      <c r="J25" s="34"/>
      <c r="K25" s="37"/>
    </row>
    <row r="26" spans="2:11" s="1" customFormat="1" ht="6.75" customHeight="1">
      <c r="B26" s="33"/>
      <c r="C26" s="34"/>
      <c r="D26" s="60"/>
      <c r="E26" s="60"/>
      <c r="F26" s="60"/>
      <c r="G26" s="60"/>
      <c r="H26" s="60"/>
      <c r="I26" s="101"/>
      <c r="J26" s="60"/>
      <c r="K26" s="102"/>
    </row>
    <row r="27" spans="2:11" s="1" customFormat="1" ht="24.75" customHeight="1">
      <c r="B27" s="33"/>
      <c r="C27" s="34"/>
      <c r="D27" s="103" t="s">
        <v>39</v>
      </c>
      <c r="E27" s="34"/>
      <c r="F27" s="34"/>
      <c r="G27" s="34"/>
      <c r="H27" s="34"/>
      <c r="I27" s="94"/>
      <c r="J27" s="104">
        <f>ROUND(J95,2)</f>
        <v>0</v>
      </c>
      <c r="K27" s="37"/>
    </row>
    <row r="28" spans="2:11" s="1" customFormat="1" ht="6.75" customHeight="1">
      <c r="B28" s="33"/>
      <c r="C28" s="34"/>
      <c r="D28" s="60"/>
      <c r="E28" s="60"/>
      <c r="F28" s="60"/>
      <c r="G28" s="60"/>
      <c r="H28" s="60"/>
      <c r="I28" s="101"/>
      <c r="J28" s="60"/>
      <c r="K28" s="102"/>
    </row>
    <row r="29" spans="2:11" s="1" customFormat="1" ht="14.25" customHeight="1">
      <c r="B29" s="33"/>
      <c r="C29" s="34"/>
      <c r="D29" s="34"/>
      <c r="E29" s="34"/>
      <c r="F29" s="38" t="s">
        <v>41</v>
      </c>
      <c r="G29" s="34"/>
      <c r="H29" s="34"/>
      <c r="I29" s="105" t="s">
        <v>40</v>
      </c>
      <c r="J29" s="38" t="s">
        <v>42</v>
      </c>
      <c r="K29" s="37"/>
    </row>
    <row r="30" spans="2:11" s="1" customFormat="1" ht="14.25" customHeight="1">
      <c r="B30" s="33"/>
      <c r="C30" s="34"/>
      <c r="D30" s="41" t="s">
        <v>43</v>
      </c>
      <c r="E30" s="41" t="s">
        <v>44</v>
      </c>
      <c r="F30" s="106">
        <f>ROUND(SUM(BE95:BE530),2)</f>
        <v>0</v>
      </c>
      <c r="G30" s="34"/>
      <c r="H30" s="34"/>
      <c r="I30" s="107">
        <v>0.21</v>
      </c>
      <c r="J30" s="106">
        <f>ROUND(ROUND((SUM(BE95:BE530)),2)*I30,2)</f>
        <v>0</v>
      </c>
      <c r="K30" s="37"/>
    </row>
    <row r="31" spans="2:11" s="1" customFormat="1" ht="14.25" customHeight="1">
      <c r="B31" s="33"/>
      <c r="C31" s="34"/>
      <c r="D31" s="34"/>
      <c r="E31" s="41" t="s">
        <v>45</v>
      </c>
      <c r="F31" s="106">
        <f>ROUND(SUM(BF95:BF530),2)</f>
        <v>0</v>
      </c>
      <c r="G31" s="34"/>
      <c r="H31" s="34"/>
      <c r="I31" s="107">
        <v>0.15</v>
      </c>
      <c r="J31" s="106">
        <f>ROUND(ROUND((SUM(BF95:BF530)),2)*I31,2)</f>
        <v>0</v>
      </c>
      <c r="K31" s="37"/>
    </row>
    <row r="32" spans="2:11" s="1" customFormat="1" ht="14.25" customHeight="1" hidden="1">
      <c r="B32" s="33"/>
      <c r="C32" s="34"/>
      <c r="D32" s="34"/>
      <c r="E32" s="41" t="s">
        <v>46</v>
      </c>
      <c r="F32" s="106">
        <f>ROUND(SUM(BG95:BG530),2)</f>
        <v>0</v>
      </c>
      <c r="G32" s="34"/>
      <c r="H32" s="34"/>
      <c r="I32" s="107">
        <v>0.21</v>
      </c>
      <c r="J32" s="106">
        <v>0</v>
      </c>
      <c r="K32" s="37"/>
    </row>
    <row r="33" spans="2:11" s="1" customFormat="1" ht="14.25" customHeight="1" hidden="1">
      <c r="B33" s="33"/>
      <c r="C33" s="34"/>
      <c r="D33" s="34"/>
      <c r="E33" s="41" t="s">
        <v>47</v>
      </c>
      <c r="F33" s="106">
        <f>ROUND(SUM(BH95:BH530),2)</f>
        <v>0</v>
      </c>
      <c r="G33" s="34"/>
      <c r="H33" s="34"/>
      <c r="I33" s="107">
        <v>0.15</v>
      </c>
      <c r="J33" s="106">
        <v>0</v>
      </c>
      <c r="K33" s="37"/>
    </row>
    <row r="34" spans="2:11" s="1" customFormat="1" ht="14.25" customHeight="1" hidden="1">
      <c r="B34" s="33"/>
      <c r="C34" s="34"/>
      <c r="D34" s="34"/>
      <c r="E34" s="41" t="s">
        <v>48</v>
      </c>
      <c r="F34" s="106">
        <f>ROUND(SUM(BI95:BI530),2)</f>
        <v>0</v>
      </c>
      <c r="G34" s="34"/>
      <c r="H34" s="34"/>
      <c r="I34" s="107">
        <v>0</v>
      </c>
      <c r="J34" s="106">
        <v>0</v>
      </c>
      <c r="K34" s="37"/>
    </row>
    <row r="35" spans="2:11" s="1" customFormat="1" ht="6.75" customHeight="1">
      <c r="B35" s="33"/>
      <c r="C35" s="34"/>
      <c r="D35" s="34"/>
      <c r="E35" s="34"/>
      <c r="F35" s="34"/>
      <c r="G35" s="34"/>
      <c r="H35" s="34"/>
      <c r="I35" s="94"/>
      <c r="J35" s="34"/>
      <c r="K35" s="37"/>
    </row>
    <row r="36" spans="2:11" s="1" customFormat="1" ht="24.75" customHeight="1">
      <c r="B36" s="33"/>
      <c r="C36" s="108"/>
      <c r="D36" s="109" t="s">
        <v>49</v>
      </c>
      <c r="E36" s="64"/>
      <c r="F36" s="64"/>
      <c r="G36" s="110" t="s">
        <v>50</v>
      </c>
      <c r="H36" s="111" t="s">
        <v>51</v>
      </c>
      <c r="I36" s="112"/>
      <c r="J36" s="113">
        <f>SUM(J27:J34)</f>
        <v>0</v>
      </c>
      <c r="K36" s="114"/>
    </row>
    <row r="37" spans="2:11" s="1" customFormat="1" ht="14.25" customHeight="1">
      <c r="B37" s="48"/>
      <c r="C37" s="49"/>
      <c r="D37" s="49"/>
      <c r="E37" s="49"/>
      <c r="F37" s="49"/>
      <c r="G37" s="49"/>
      <c r="H37" s="49"/>
      <c r="I37" s="115"/>
      <c r="J37" s="49"/>
      <c r="K37" s="50"/>
    </row>
    <row r="41" spans="2:11" s="1" customFormat="1" ht="6.75" customHeight="1">
      <c r="B41" s="51"/>
      <c r="C41" s="52"/>
      <c r="D41" s="52"/>
      <c r="E41" s="52"/>
      <c r="F41" s="52"/>
      <c r="G41" s="52"/>
      <c r="H41" s="52"/>
      <c r="I41" s="116"/>
      <c r="J41" s="52"/>
      <c r="K41" s="117"/>
    </row>
    <row r="42" spans="2:11" s="1" customFormat="1" ht="36.75" customHeight="1">
      <c r="B42" s="33"/>
      <c r="C42" s="22" t="s">
        <v>90</v>
      </c>
      <c r="D42" s="34"/>
      <c r="E42" s="34"/>
      <c r="F42" s="34"/>
      <c r="G42" s="34"/>
      <c r="H42" s="34"/>
      <c r="I42" s="94"/>
      <c r="J42" s="34"/>
      <c r="K42" s="37"/>
    </row>
    <row r="43" spans="2:11" s="1" customFormat="1" ht="6.75" customHeight="1">
      <c r="B43" s="33"/>
      <c r="C43" s="34"/>
      <c r="D43" s="34"/>
      <c r="E43" s="34"/>
      <c r="F43" s="34"/>
      <c r="G43" s="34"/>
      <c r="H43" s="34"/>
      <c r="I43" s="94"/>
      <c r="J43" s="34"/>
      <c r="K43" s="37"/>
    </row>
    <row r="44" spans="2:11" s="1" customFormat="1" ht="14.25" customHeight="1">
      <c r="B44" s="33"/>
      <c r="C44" s="29" t="s">
        <v>16</v>
      </c>
      <c r="D44" s="34"/>
      <c r="E44" s="34"/>
      <c r="F44" s="34"/>
      <c r="G44" s="34"/>
      <c r="H44" s="34"/>
      <c r="I44" s="94"/>
      <c r="J44" s="34"/>
      <c r="K44" s="37"/>
    </row>
    <row r="45" spans="2:11" s="1" customFormat="1" ht="22.5" customHeight="1">
      <c r="B45" s="33"/>
      <c r="C45" s="34"/>
      <c r="D45" s="34"/>
      <c r="E45" s="255" t="str">
        <f>E7</f>
        <v>II/120, mosty ev.č. 120-004,005,006 Sedlec-Prčice přes Sedlecký potok - PD</v>
      </c>
      <c r="F45" s="231"/>
      <c r="G45" s="231"/>
      <c r="H45" s="231"/>
      <c r="I45" s="94"/>
      <c r="J45" s="34"/>
      <c r="K45" s="37"/>
    </row>
    <row r="46" spans="2:11" s="1" customFormat="1" ht="14.25" customHeight="1">
      <c r="B46" s="33"/>
      <c r="C46" s="29" t="s">
        <v>87</v>
      </c>
      <c r="D46" s="34"/>
      <c r="E46" s="34"/>
      <c r="F46" s="34"/>
      <c r="G46" s="34"/>
      <c r="H46" s="34"/>
      <c r="I46" s="94"/>
      <c r="J46" s="34"/>
      <c r="K46" s="37"/>
    </row>
    <row r="47" spans="2:11" s="1" customFormat="1" ht="23.25" customHeight="1">
      <c r="B47" s="33"/>
      <c r="C47" s="34"/>
      <c r="D47" s="34"/>
      <c r="E47" s="256" t="str">
        <f>E9</f>
        <v>SO 201 - Oprava mostu - Sedlec-Prčice ev.č. 120-004, 005, 006</v>
      </c>
      <c r="F47" s="231"/>
      <c r="G47" s="231"/>
      <c r="H47" s="231"/>
      <c r="I47" s="94"/>
      <c r="J47" s="34"/>
      <c r="K47" s="37"/>
    </row>
    <row r="48" spans="2:11" s="1" customFormat="1" ht="6.75" customHeight="1">
      <c r="B48" s="33"/>
      <c r="C48" s="34"/>
      <c r="D48" s="34"/>
      <c r="E48" s="34"/>
      <c r="F48" s="34"/>
      <c r="G48" s="34"/>
      <c r="H48" s="34"/>
      <c r="I48" s="94"/>
      <c r="J48" s="34"/>
      <c r="K48" s="37"/>
    </row>
    <row r="49" spans="2:11" s="1" customFormat="1" ht="18" customHeight="1">
      <c r="B49" s="33"/>
      <c r="C49" s="29" t="s">
        <v>23</v>
      </c>
      <c r="D49" s="34"/>
      <c r="E49" s="34"/>
      <c r="F49" s="27" t="str">
        <f>F12</f>
        <v>Sedlec - Prčice</v>
      </c>
      <c r="G49" s="34"/>
      <c r="H49" s="34"/>
      <c r="I49" s="95" t="s">
        <v>25</v>
      </c>
      <c r="J49" s="96" t="str">
        <f>IF(J12="","",J12)</f>
        <v>10.6.2015</v>
      </c>
      <c r="K49" s="37"/>
    </row>
    <row r="50" spans="2:11" s="1" customFormat="1" ht="6.75" customHeight="1">
      <c r="B50" s="33"/>
      <c r="C50" s="34"/>
      <c r="D50" s="34"/>
      <c r="E50" s="34"/>
      <c r="F50" s="34"/>
      <c r="G50" s="34"/>
      <c r="H50" s="34"/>
      <c r="I50" s="94"/>
      <c r="J50" s="34"/>
      <c r="K50" s="37"/>
    </row>
    <row r="51" spans="2:11" s="1" customFormat="1" ht="15">
      <c r="B51" s="33"/>
      <c r="C51" s="29" t="s">
        <v>29</v>
      </c>
      <c r="D51" s="34"/>
      <c r="E51" s="34"/>
      <c r="F51" s="27" t="str">
        <f>E15</f>
        <v> </v>
      </c>
      <c r="G51" s="34"/>
      <c r="H51" s="34"/>
      <c r="I51" s="95" t="s">
        <v>35</v>
      </c>
      <c r="J51" s="27" t="str">
        <f>E21</f>
        <v>Ing. Pelant</v>
      </c>
      <c r="K51" s="37"/>
    </row>
    <row r="52" spans="2:11" s="1" customFormat="1" ht="14.25" customHeight="1">
      <c r="B52" s="33"/>
      <c r="C52" s="29" t="s">
        <v>33</v>
      </c>
      <c r="D52" s="34"/>
      <c r="E52" s="34"/>
      <c r="F52" s="27">
        <f>IF(E18="","",E18)</f>
      </c>
      <c r="G52" s="34"/>
      <c r="H52" s="34"/>
      <c r="I52" s="94"/>
      <c r="J52" s="34"/>
      <c r="K52" s="37"/>
    </row>
    <row r="53" spans="2:11" s="1" customFormat="1" ht="9.75" customHeight="1">
      <c r="B53" s="33"/>
      <c r="C53" s="34"/>
      <c r="D53" s="34"/>
      <c r="E53" s="34"/>
      <c r="F53" s="34"/>
      <c r="G53" s="34"/>
      <c r="H53" s="34"/>
      <c r="I53" s="94"/>
      <c r="J53" s="34"/>
      <c r="K53" s="37"/>
    </row>
    <row r="54" spans="2:11" s="1" customFormat="1" ht="29.25" customHeight="1">
      <c r="B54" s="33"/>
      <c r="C54" s="118" t="s">
        <v>91</v>
      </c>
      <c r="D54" s="108"/>
      <c r="E54" s="108"/>
      <c r="F54" s="108"/>
      <c r="G54" s="108"/>
      <c r="H54" s="108"/>
      <c r="I54" s="119"/>
      <c r="J54" s="120" t="s">
        <v>92</v>
      </c>
      <c r="K54" s="121"/>
    </row>
    <row r="55" spans="2:11" s="1" customFormat="1" ht="9.75" customHeight="1">
      <c r="B55" s="33"/>
      <c r="C55" s="34"/>
      <c r="D55" s="34"/>
      <c r="E55" s="34"/>
      <c r="F55" s="34"/>
      <c r="G55" s="34"/>
      <c r="H55" s="34"/>
      <c r="I55" s="94"/>
      <c r="J55" s="34"/>
      <c r="K55" s="37"/>
    </row>
    <row r="56" spans="2:47" s="1" customFormat="1" ht="29.25" customHeight="1">
      <c r="B56" s="33"/>
      <c r="C56" s="122" t="s">
        <v>93</v>
      </c>
      <c r="D56" s="34"/>
      <c r="E56" s="34"/>
      <c r="F56" s="34"/>
      <c r="G56" s="34"/>
      <c r="H56" s="34"/>
      <c r="I56" s="94"/>
      <c r="J56" s="104">
        <f>J95</f>
        <v>0</v>
      </c>
      <c r="K56" s="37"/>
      <c r="AU56" s="16" t="s">
        <v>94</v>
      </c>
    </row>
    <row r="57" spans="2:11" s="7" customFormat="1" ht="24.75" customHeight="1">
      <c r="B57" s="123"/>
      <c r="C57" s="124"/>
      <c r="D57" s="125" t="s">
        <v>95</v>
      </c>
      <c r="E57" s="126"/>
      <c r="F57" s="126"/>
      <c r="G57" s="126"/>
      <c r="H57" s="126"/>
      <c r="I57" s="127"/>
      <c r="J57" s="128">
        <f>J96</f>
        <v>0</v>
      </c>
      <c r="K57" s="129"/>
    </row>
    <row r="58" spans="2:11" s="8" customFormat="1" ht="19.5" customHeight="1">
      <c r="B58" s="130"/>
      <c r="C58" s="131"/>
      <c r="D58" s="132" t="s">
        <v>96</v>
      </c>
      <c r="E58" s="133"/>
      <c r="F58" s="133"/>
      <c r="G58" s="133"/>
      <c r="H58" s="133"/>
      <c r="I58" s="134"/>
      <c r="J58" s="135">
        <f>J97</f>
        <v>0</v>
      </c>
      <c r="K58" s="136"/>
    </row>
    <row r="59" spans="2:11" s="8" customFormat="1" ht="19.5" customHeight="1">
      <c r="B59" s="130"/>
      <c r="C59" s="131"/>
      <c r="D59" s="132" t="s">
        <v>97</v>
      </c>
      <c r="E59" s="133"/>
      <c r="F59" s="133"/>
      <c r="G59" s="133"/>
      <c r="H59" s="133"/>
      <c r="I59" s="134"/>
      <c r="J59" s="135">
        <f>J162</f>
        <v>0</v>
      </c>
      <c r="K59" s="136"/>
    </row>
    <row r="60" spans="2:11" s="8" customFormat="1" ht="19.5" customHeight="1">
      <c r="B60" s="130"/>
      <c r="C60" s="131"/>
      <c r="D60" s="132" t="s">
        <v>98</v>
      </c>
      <c r="E60" s="133"/>
      <c r="F60" s="133"/>
      <c r="G60" s="133"/>
      <c r="H60" s="133"/>
      <c r="I60" s="134"/>
      <c r="J60" s="135">
        <f>J175</f>
        <v>0</v>
      </c>
      <c r="K60" s="136"/>
    </row>
    <row r="61" spans="2:11" s="8" customFormat="1" ht="19.5" customHeight="1">
      <c r="B61" s="130"/>
      <c r="C61" s="131"/>
      <c r="D61" s="132" t="s">
        <v>99</v>
      </c>
      <c r="E61" s="133"/>
      <c r="F61" s="133"/>
      <c r="G61" s="133"/>
      <c r="H61" s="133"/>
      <c r="I61" s="134"/>
      <c r="J61" s="135">
        <f>J225</f>
        <v>0</v>
      </c>
      <c r="K61" s="136"/>
    </row>
    <row r="62" spans="2:11" s="8" customFormat="1" ht="19.5" customHeight="1">
      <c r="B62" s="130"/>
      <c r="C62" s="131"/>
      <c r="D62" s="132" t="s">
        <v>100</v>
      </c>
      <c r="E62" s="133"/>
      <c r="F62" s="133"/>
      <c r="G62" s="133"/>
      <c r="H62" s="133"/>
      <c r="I62" s="134"/>
      <c r="J62" s="135">
        <f>J278</f>
        <v>0</v>
      </c>
      <c r="K62" s="136"/>
    </row>
    <row r="63" spans="2:11" s="8" customFormat="1" ht="19.5" customHeight="1">
      <c r="B63" s="130"/>
      <c r="C63" s="131"/>
      <c r="D63" s="132" t="s">
        <v>101</v>
      </c>
      <c r="E63" s="133"/>
      <c r="F63" s="133"/>
      <c r="G63" s="133"/>
      <c r="H63" s="133"/>
      <c r="I63" s="134"/>
      <c r="J63" s="135">
        <f>J328</f>
        <v>0</v>
      </c>
      <c r="K63" s="136"/>
    </row>
    <row r="64" spans="2:11" s="8" customFormat="1" ht="19.5" customHeight="1">
      <c r="B64" s="130"/>
      <c r="C64" s="131"/>
      <c r="D64" s="132" t="s">
        <v>102</v>
      </c>
      <c r="E64" s="133"/>
      <c r="F64" s="133"/>
      <c r="G64" s="133"/>
      <c r="H64" s="133"/>
      <c r="I64" s="134"/>
      <c r="J64" s="135">
        <f>J339</f>
        <v>0</v>
      </c>
      <c r="K64" s="136"/>
    </row>
    <row r="65" spans="2:11" s="8" customFormat="1" ht="19.5" customHeight="1">
      <c r="B65" s="130"/>
      <c r="C65" s="131"/>
      <c r="D65" s="132" t="s">
        <v>103</v>
      </c>
      <c r="E65" s="133"/>
      <c r="F65" s="133"/>
      <c r="G65" s="133"/>
      <c r="H65" s="133"/>
      <c r="I65" s="134"/>
      <c r="J65" s="135">
        <f>J345</f>
        <v>0</v>
      </c>
      <c r="K65" s="136"/>
    </row>
    <row r="66" spans="2:11" s="8" customFormat="1" ht="19.5" customHeight="1">
      <c r="B66" s="130"/>
      <c r="C66" s="131"/>
      <c r="D66" s="132" t="s">
        <v>104</v>
      </c>
      <c r="E66" s="133"/>
      <c r="F66" s="133"/>
      <c r="G66" s="133"/>
      <c r="H66" s="133"/>
      <c r="I66" s="134"/>
      <c r="J66" s="135">
        <f>J453</f>
        <v>0</v>
      </c>
      <c r="K66" s="136"/>
    </row>
    <row r="67" spans="2:11" s="8" customFormat="1" ht="19.5" customHeight="1">
      <c r="B67" s="130"/>
      <c r="C67" s="131"/>
      <c r="D67" s="132" t="s">
        <v>105</v>
      </c>
      <c r="E67" s="133"/>
      <c r="F67" s="133"/>
      <c r="G67" s="133"/>
      <c r="H67" s="133"/>
      <c r="I67" s="134"/>
      <c r="J67" s="135">
        <f>J478</f>
        <v>0</v>
      </c>
      <c r="K67" s="136"/>
    </row>
    <row r="68" spans="2:11" s="7" customFormat="1" ht="24.75" customHeight="1">
      <c r="B68" s="123"/>
      <c r="C68" s="124"/>
      <c r="D68" s="125" t="s">
        <v>106</v>
      </c>
      <c r="E68" s="126"/>
      <c r="F68" s="126"/>
      <c r="G68" s="126"/>
      <c r="H68" s="126"/>
      <c r="I68" s="127"/>
      <c r="J68" s="128">
        <f>J483</f>
        <v>0</v>
      </c>
      <c r="K68" s="129"/>
    </row>
    <row r="69" spans="2:11" s="8" customFormat="1" ht="19.5" customHeight="1">
      <c r="B69" s="130"/>
      <c r="C69" s="131"/>
      <c r="D69" s="132" t="s">
        <v>107</v>
      </c>
      <c r="E69" s="133"/>
      <c r="F69" s="133"/>
      <c r="G69" s="133"/>
      <c r="H69" s="133"/>
      <c r="I69" s="134"/>
      <c r="J69" s="135">
        <f>J484</f>
        <v>0</v>
      </c>
      <c r="K69" s="136"/>
    </row>
    <row r="70" spans="2:11" s="7" customFormat="1" ht="24.75" customHeight="1">
      <c r="B70" s="123"/>
      <c r="C70" s="124"/>
      <c r="D70" s="125" t="s">
        <v>108</v>
      </c>
      <c r="E70" s="126"/>
      <c r="F70" s="126"/>
      <c r="G70" s="126"/>
      <c r="H70" s="126"/>
      <c r="I70" s="127"/>
      <c r="J70" s="128">
        <f>J507</f>
        <v>0</v>
      </c>
      <c r="K70" s="129"/>
    </row>
    <row r="71" spans="2:11" s="8" customFormat="1" ht="19.5" customHeight="1">
      <c r="B71" s="130"/>
      <c r="C71" s="131"/>
      <c r="D71" s="132" t="s">
        <v>109</v>
      </c>
      <c r="E71" s="133"/>
      <c r="F71" s="133"/>
      <c r="G71" s="133"/>
      <c r="H71" s="133"/>
      <c r="I71" s="134"/>
      <c r="J71" s="135">
        <f>J508</f>
        <v>0</v>
      </c>
      <c r="K71" s="136"/>
    </row>
    <row r="72" spans="2:11" s="7" customFormat="1" ht="24.75" customHeight="1">
      <c r="B72" s="123"/>
      <c r="C72" s="124"/>
      <c r="D72" s="125" t="s">
        <v>110</v>
      </c>
      <c r="E72" s="126"/>
      <c r="F72" s="126"/>
      <c r="G72" s="126"/>
      <c r="H72" s="126"/>
      <c r="I72" s="127"/>
      <c r="J72" s="128">
        <f>J512</f>
        <v>0</v>
      </c>
      <c r="K72" s="129"/>
    </row>
    <row r="73" spans="2:11" s="8" customFormat="1" ht="19.5" customHeight="1">
      <c r="B73" s="130"/>
      <c r="C73" s="131"/>
      <c r="D73" s="132" t="s">
        <v>111</v>
      </c>
      <c r="E73" s="133"/>
      <c r="F73" s="133"/>
      <c r="G73" s="133"/>
      <c r="H73" s="133"/>
      <c r="I73" s="134"/>
      <c r="J73" s="135">
        <f>J513</f>
        <v>0</v>
      </c>
      <c r="K73" s="136"/>
    </row>
    <row r="74" spans="2:11" s="8" customFormat="1" ht="19.5" customHeight="1">
      <c r="B74" s="130"/>
      <c r="C74" s="131"/>
      <c r="D74" s="132" t="s">
        <v>112</v>
      </c>
      <c r="E74" s="133"/>
      <c r="F74" s="133"/>
      <c r="G74" s="133"/>
      <c r="H74" s="133"/>
      <c r="I74" s="134"/>
      <c r="J74" s="135">
        <f>J521</f>
        <v>0</v>
      </c>
      <c r="K74" s="136"/>
    </row>
    <row r="75" spans="2:11" s="8" customFormat="1" ht="19.5" customHeight="1">
      <c r="B75" s="130"/>
      <c r="C75" s="131"/>
      <c r="D75" s="132" t="s">
        <v>113</v>
      </c>
      <c r="E75" s="133"/>
      <c r="F75" s="133"/>
      <c r="G75" s="133"/>
      <c r="H75" s="133"/>
      <c r="I75" s="134"/>
      <c r="J75" s="135">
        <f>J524</f>
        <v>0</v>
      </c>
      <c r="K75" s="136"/>
    </row>
    <row r="76" spans="2:11" s="1" customFormat="1" ht="21.75" customHeight="1">
      <c r="B76" s="33"/>
      <c r="C76" s="34"/>
      <c r="D76" s="34"/>
      <c r="E76" s="34"/>
      <c r="F76" s="34"/>
      <c r="G76" s="34"/>
      <c r="H76" s="34"/>
      <c r="I76" s="94"/>
      <c r="J76" s="34"/>
      <c r="K76" s="37"/>
    </row>
    <row r="77" spans="2:11" s="1" customFormat="1" ht="6.75" customHeight="1">
      <c r="B77" s="48"/>
      <c r="C77" s="49"/>
      <c r="D77" s="49"/>
      <c r="E77" s="49"/>
      <c r="F77" s="49"/>
      <c r="G77" s="49"/>
      <c r="H77" s="49"/>
      <c r="I77" s="115"/>
      <c r="J77" s="49"/>
      <c r="K77" s="50"/>
    </row>
    <row r="81" spans="2:12" s="1" customFormat="1" ht="6.75" customHeight="1">
      <c r="B81" s="51"/>
      <c r="C81" s="52"/>
      <c r="D81" s="52"/>
      <c r="E81" s="52"/>
      <c r="F81" s="52"/>
      <c r="G81" s="52"/>
      <c r="H81" s="52"/>
      <c r="I81" s="116"/>
      <c r="J81" s="52"/>
      <c r="K81" s="52"/>
      <c r="L81" s="33"/>
    </row>
    <row r="82" spans="2:12" s="1" customFormat="1" ht="36.75" customHeight="1">
      <c r="B82" s="33"/>
      <c r="C82" s="53" t="s">
        <v>114</v>
      </c>
      <c r="I82" s="137"/>
      <c r="L82" s="33"/>
    </row>
    <row r="83" spans="2:12" s="1" customFormat="1" ht="6.75" customHeight="1">
      <c r="B83" s="33"/>
      <c r="I83" s="137"/>
      <c r="L83" s="33"/>
    </row>
    <row r="84" spans="2:12" s="1" customFormat="1" ht="14.25" customHeight="1">
      <c r="B84" s="33"/>
      <c r="C84" s="55" t="s">
        <v>16</v>
      </c>
      <c r="I84" s="137"/>
      <c r="L84" s="33"/>
    </row>
    <row r="85" spans="2:12" s="1" customFormat="1" ht="22.5" customHeight="1">
      <c r="B85" s="33"/>
      <c r="E85" s="258" t="str">
        <f>E7</f>
        <v>II/120, mosty ev.č. 120-004,005,006 Sedlec-Prčice přes Sedlecký potok - PD</v>
      </c>
      <c r="F85" s="221"/>
      <c r="G85" s="221"/>
      <c r="H85" s="221"/>
      <c r="I85" s="137"/>
      <c r="L85" s="33"/>
    </row>
    <row r="86" spans="2:12" s="1" customFormat="1" ht="14.25" customHeight="1">
      <c r="B86" s="33"/>
      <c r="C86" s="55" t="s">
        <v>87</v>
      </c>
      <c r="I86" s="137"/>
      <c r="L86" s="33"/>
    </row>
    <row r="87" spans="2:12" s="1" customFormat="1" ht="23.25" customHeight="1">
      <c r="B87" s="33"/>
      <c r="E87" s="239" t="str">
        <f>E9</f>
        <v>SO 201 - Oprava mostu - Sedlec-Prčice ev.č. 120-004, 005, 006</v>
      </c>
      <c r="F87" s="221"/>
      <c r="G87" s="221"/>
      <c r="H87" s="221"/>
      <c r="I87" s="137"/>
      <c r="L87" s="33"/>
    </row>
    <row r="88" spans="2:12" s="1" customFormat="1" ht="6.75" customHeight="1">
      <c r="B88" s="33"/>
      <c r="I88" s="137"/>
      <c r="L88" s="33"/>
    </row>
    <row r="89" spans="2:12" s="1" customFormat="1" ht="18" customHeight="1">
      <c r="B89" s="33"/>
      <c r="C89" s="55" t="s">
        <v>23</v>
      </c>
      <c r="F89" s="138" t="str">
        <f>F12</f>
        <v>Sedlec - Prčice</v>
      </c>
      <c r="I89" s="139" t="s">
        <v>25</v>
      </c>
      <c r="J89" s="59" t="str">
        <f>IF(J12="","",J12)</f>
        <v>10.6.2015</v>
      </c>
      <c r="L89" s="33"/>
    </row>
    <row r="90" spans="2:12" s="1" customFormat="1" ht="6.75" customHeight="1">
      <c r="B90" s="33"/>
      <c r="I90" s="137"/>
      <c r="L90" s="33"/>
    </row>
    <row r="91" spans="2:12" s="1" customFormat="1" ht="15">
      <c r="B91" s="33"/>
      <c r="C91" s="55" t="s">
        <v>29</v>
      </c>
      <c r="F91" s="138" t="str">
        <f>E15</f>
        <v> </v>
      </c>
      <c r="I91" s="139" t="s">
        <v>35</v>
      </c>
      <c r="J91" s="138" t="str">
        <f>E21</f>
        <v>Ing. Pelant</v>
      </c>
      <c r="L91" s="33"/>
    </row>
    <row r="92" spans="2:12" s="1" customFormat="1" ht="14.25" customHeight="1">
      <c r="B92" s="33"/>
      <c r="C92" s="55" t="s">
        <v>33</v>
      </c>
      <c r="F92" s="138">
        <f>IF(E18="","",E18)</f>
      </c>
      <c r="I92" s="137"/>
      <c r="L92" s="33"/>
    </row>
    <row r="93" spans="2:12" s="1" customFormat="1" ht="9.75" customHeight="1">
      <c r="B93" s="33"/>
      <c r="I93" s="137"/>
      <c r="L93" s="33"/>
    </row>
    <row r="94" spans="2:20" s="9" customFormat="1" ht="29.25" customHeight="1">
      <c r="B94" s="140"/>
      <c r="C94" s="141" t="s">
        <v>115</v>
      </c>
      <c r="D94" s="142" t="s">
        <v>58</v>
      </c>
      <c r="E94" s="142" t="s">
        <v>54</v>
      </c>
      <c r="F94" s="142" t="s">
        <v>116</v>
      </c>
      <c r="G94" s="142" t="s">
        <v>117</v>
      </c>
      <c r="H94" s="142" t="s">
        <v>118</v>
      </c>
      <c r="I94" s="143" t="s">
        <v>119</v>
      </c>
      <c r="J94" s="142" t="s">
        <v>92</v>
      </c>
      <c r="K94" s="144" t="s">
        <v>120</v>
      </c>
      <c r="L94" s="140"/>
      <c r="M94" s="66" t="s">
        <v>121</v>
      </c>
      <c r="N94" s="67" t="s">
        <v>43</v>
      </c>
      <c r="O94" s="67" t="s">
        <v>122</v>
      </c>
      <c r="P94" s="67" t="s">
        <v>123</v>
      </c>
      <c r="Q94" s="67" t="s">
        <v>124</v>
      </c>
      <c r="R94" s="67" t="s">
        <v>125</v>
      </c>
      <c r="S94" s="67" t="s">
        <v>126</v>
      </c>
      <c r="T94" s="68" t="s">
        <v>127</v>
      </c>
    </row>
    <row r="95" spans="2:63" s="1" customFormat="1" ht="29.25" customHeight="1">
      <c r="B95" s="33"/>
      <c r="C95" s="70" t="s">
        <v>93</v>
      </c>
      <c r="I95" s="137"/>
      <c r="J95" s="145">
        <f>BK95</f>
        <v>0</v>
      </c>
      <c r="L95" s="33"/>
      <c r="M95" s="69"/>
      <c r="N95" s="60"/>
      <c r="O95" s="60"/>
      <c r="P95" s="146">
        <f>P96+P483+P507+P512</f>
        <v>0</v>
      </c>
      <c r="Q95" s="60"/>
      <c r="R95" s="146">
        <f>R96+R483+R507+R512</f>
        <v>2631.5048307200004</v>
      </c>
      <c r="S95" s="60"/>
      <c r="T95" s="147">
        <f>T96+T483+T507+T512</f>
        <v>2061.2261183</v>
      </c>
      <c r="AT95" s="16" t="s">
        <v>72</v>
      </c>
      <c r="AU95" s="16" t="s">
        <v>94</v>
      </c>
      <c r="BK95" s="148">
        <f>BK96+BK483+BK507+BK512</f>
        <v>0</v>
      </c>
    </row>
    <row r="96" spans="2:63" s="10" customFormat="1" ht="36.75" customHeight="1">
      <c r="B96" s="149"/>
      <c r="D96" s="150" t="s">
        <v>72</v>
      </c>
      <c r="E96" s="151" t="s">
        <v>128</v>
      </c>
      <c r="F96" s="151" t="s">
        <v>129</v>
      </c>
      <c r="I96" s="152"/>
      <c r="J96" s="153">
        <f>BK96</f>
        <v>0</v>
      </c>
      <c r="L96" s="149"/>
      <c r="M96" s="154"/>
      <c r="N96" s="155"/>
      <c r="O96" s="155"/>
      <c r="P96" s="156">
        <f>P97+P162+P175+P225+P278+P328+P339+P345+P453+P478</f>
        <v>0</v>
      </c>
      <c r="Q96" s="155"/>
      <c r="R96" s="156">
        <f>R97+R162+R175+R225+R278+R328+R339+R345+R453+R478</f>
        <v>2615.4830453400004</v>
      </c>
      <c r="S96" s="155"/>
      <c r="T96" s="157">
        <f>T97+T162+T175+T225+T278+T328+T339+T345+T453+T478</f>
        <v>2061.2261183</v>
      </c>
      <c r="AR96" s="150" t="s">
        <v>22</v>
      </c>
      <c r="AT96" s="158" t="s">
        <v>72</v>
      </c>
      <c r="AU96" s="158" t="s">
        <v>73</v>
      </c>
      <c r="AY96" s="150" t="s">
        <v>130</v>
      </c>
      <c r="BK96" s="159">
        <f>BK97+BK162+BK175+BK225+BK278+BK328+BK339+BK345+BK453+BK478</f>
        <v>0</v>
      </c>
    </row>
    <row r="97" spans="2:63" s="10" customFormat="1" ht="19.5" customHeight="1">
      <c r="B97" s="149"/>
      <c r="D97" s="160" t="s">
        <v>72</v>
      </c>
      <c r="E97" s="161" t="s">
        <v>22</v>
      </c>
      <c r="F97" s="161" t="s">
        <v>131</v>
      </c>
      <c r="I97" s="152"/>
      <c r="J97" s="162">
        <f>BK97</f>
        <v>0</v>
      </c>
      <c r="L97" s="149"/>
      <c r="M97" s="154"/>
      <c r="N97" s="155"/>
      <c r="O97" s="155"/>
      <c r="P97" s="156">
        <f>SUM(P98:P161)</f>
        <v>0</v>
      </c>
      <c r="Q97" s="155"/>
      <c r="R97" s="156">
        <f>SUM(R98:R161)</f>
        <v>0.23478999999999997</v>
      </c>
      <c r="S97" s="155"/>
      <c r="T97" s="157">
        <f>SUM(T98:T161)</f>
        <v>1529.11035</v>
      </c>
      <c r="AR97" s="150" t="s">
        <v>22</v>
      </c>
      <c r="AT97" s="158" t="s">
        <v>72</v>
      </c>
      <c r="AU97" s="158" t="s">
        <v>22</v>
      </c>
      <c r="AY97" s="150" t="s">
        <v>130</v>
      </c>
      <c r="BK97" s="159">
        <f>SUM(BK98:BK161)</f>
        <v>0</v>
      </c>
    </row>
    <row r="98" spans="2:65" s="1" customFormat="1" ht="22.5" customHeight="1">
      <c r="B98" s="163"/>
      <c r="C98" s="164" t="s">
        <v>22</v>
      </c>
      <c r="D98" s="164" t="s">
        <v>132</v>
      </c>
      <c r="E98" s="165" t="s">
        <v>133</v>
      </c>
      <c r="F98" s="166" t="s">
        <v>134</v>
      </c>
      <c r="G98" s="167" t="s">
        <v>135</v>
      </c>
      <c r="H98" s="168">
        <v>493.35</v>
      </c>
      <c r="I98" s="169"/>
      <c r="J98" s="170">
        <f>ROUND(I98*H98,2)</f>
        <v>0</v>
      </c>
      <c r="K98" s="166" t="s">
        <v>136</v>
      </c>
      <c r="L98" s="33"/>
      <c r="M98" s="171" t="s">
        <v>20</v>
      </c>
      <c r="N98" s="172" t="s">
        <v>44</v>
      </c>
      <c r="O98" s="34"/>
      <c r="P98" s="173">
        <f>O98*H98</f>
        <v>0</v>
      </c>
      <c r="Q98" s="173">
        <v>0</v>
      </c>
      <c r="R98" s="173">
        <f>Q98*H98</f>
        <v>0</v>
      </c>
      <c r="S98" s="173">
        <v>0.281</v>
      </c>
      <c r="T98" s="174">
        <f>S98*H98</f>
        <v>138.63135000000003</v>
      </c>
      <c r="AR98" s="16" t="s">
        <v>137</v>
      </c>
      <c r="AT98" s="16" t="s">
        <v>132</v>
      </c>
      <c r="AU98" s="16" t="s">
        <v>81</v>
      </c>
      <c r="AY98" s="16" t="s">
        <v>130</v>
      </c>
      <c r="BE98" s="175">
        <f>IF(N98="základní",J98,0)</f>
        <v>0</v>
      </c>
      <c r="BF98" s="175">
        <f>IF(N98="snížená",J98,0)</f>
        <v>0</v>
      </c>
      <c r="BG98" s="175">
        <f>IF(N98="zákl. přenesená",J98,0)</f>
        <v>0</v>
      </c>
      <c r="BH98" s="175">
        <f>IF(N98="sníž. přenesená",J98,0)</f>
        <v>0</v>
      </c>
      <c r="BI98" s="175">
        <f>IF(N98="nulová",J98,0)</f>
        <v>0</v>
      </c>
      <c r="BJ98" s="16" t="s">
        <v>22</v>
      </c>
      <c r="BK98" s="175">
        <f>ROUND(I98*H98,2)</f>
        <v>0</v>
      </c>
      <c r="BL98" s="16" t="s">
        <v>137</v>
      </c>
      <c r="BM98" s="16" t="s">
        <v>138</v>
      </c>
    </row>
    <row r="99" spans="2:47" s="1" customFormat="1" ht="42" customHeight="1">
      <c r="B99" s="33"/>
      <c r="D99" s="176" t="s">
        <v>139</v>
      </c>
      <c r="F99" s="177" t="s">
        <v>140</v>
      </c>
      <c r="I99" s="137"/>
      <c r="L99" s="33"/>
      <c r="M99" s="62"/>
      <c r="N99" s="34"/>
      <c r="O99" s="34"/>
      <c r="P99" s="34"/>
      <c r="Q99" s="34"/>
      <c r="R99" s="34"/>
      <c r="S99" s="34"/>
      <c r="T99" s="63"/>
      <c r="AT99" s="16" t="s">
        <v>139</v>
      </c>
      <c r="AU99" s="16" t="s">
        <v>81</v>
      </c>
    </row>
    <row r="100" spans="2:47" s="1" customFormat="1" ht="30" customHeight="1">
      <c r="B100" s="33"/>
      <c r="D100" s="176" t="s">
        <v>141</v>
      </c>
      <c r="F100" s="178" t="s">
        <v>142</v>
      </c>
      <c r="I100" s="137"/>
      <c r="L100" s="33"/>
      <c r="M100" s="62"/>
      <c r="N100" s="34"/>
      <c r="O100" s="34"/>
      <c r="P100" s="34"/>
      <c r="Q100" s="34"/>
      <c r="R100" s="34"/>
      <c r="S100" s="34"/>
      <c r="T100" s="63"/>
      <c r="AT100" s="16" t="s">
        <v>141</v>
      </c>
      <c r="AU100" s="16" t="s">
        <v>81</v>
      </c>
    </row>
    <row r="101" spans="2:51" s="11" customFormat="1" ht="22.5" customHeight="1">
      <c r="B101" s="179"/>
      <c r="D101" s="180" t="s">
        <v>143</v>
      </c>
      <c r="E101" s="181" t="s">
        <v>20</v>
      </c>
      <c r="F101" s="182" t="s">
        <v>144</v>
      </c>
      <c r="H101" s="183">
        <v>493.35</v>
      </c>
      <c r="I101" s="184"/>
      <c r="L101" s="179"/>
      <c r="M101" s="185"/>
      <c r="N101" s="186"/>
      <c r="O101" s="186"/>
      <c r="P101" s="186"/>
      <c r="Q101" s="186"/>
      <c r="R101" s="186"/>
      <c r="S101" s="186"/>
      <c r="T101" s="187"/>
      <c r="AT101" s="188" t="s">
        <v>143</v>
      </c>
      <c r="AU101" s="188" t="s">
        <v>81</v>
      </c>
      <c r="AV101" s="11" t="s">
        <v>81</v>
      </c>
      <c r="AW101" s="11" t="s">
        <v>37</v>
      </c>
      <c r="AX101" s="11" t="s">
        <v>22</v>
      </c>
      <c r="AY101" s="188" t="s">
        <v>130</v>
      </c>
    </row>
    <row r="102" spans="2:65" s="1" customFormat="1" ht="22.5" customHeight="1">
      <c r="B102" s="163"/>
      <c r="C102" s="164" t="s">
        <v>81</v>
      </c>
      <c r="D102" s="164" t="s">
        <v>132</v>
      </c>
      <c r="E102" s="165" t="s">
        <v>145</v>
      </c>
      <c r="F102" s="166" t="s">
        <v>146</v>
      </c>
      <c r="G102" s="167" t="s">
        <v>135</v>
      </c>
      <c r="H102" s="168">
        <v>1738</v>
      </c>
      <c r="I102" s="169"/>
      <c r="J102" s="170">
        <f>ROUND(I102*H102,2)</f>
        <v>0</v>
      </c>
      <c r="K102" s="166" t="s">
        <v>136</v>
      </c>
      <c r="L102" s="33"/>
      <c r="M102" s="171" t="s">
        <v>20</v>
      </c>
      <c r="N102" s="172" t="s">
        <v>44</v>
      </c>
      <c r="O102" s="34"/>
      <c r="P102" s="173">
        <f>O102*H102</f>
        <v>0</v>
      </c>
      <c r="Q102" s="173">
        <v>0</v>
      </c>
      <c r="R102" s="173">
        <f>Q102*H102</f>
        <v>0</v>
      </c>
      <c r="S102" s="173">
        <v>0.417</v>
      </c>
      <c r="T102" s="174">
        <f>S102*H102</f>
        <v>724.746</v>
      </c>
      <c r="AR102" s="16" t="s">
        <v>137</v>
      </c>
      <c r="AT102" s="16" t="s">
        <v>132</v>
      </c>
      <c r="AU102" s="16" t="s">
        <v>81</v>
      </c>
      <c r="AY102" s="16" t="s">
        <v>130</v>
      </c>
      <c r="BE102" s="175">
        <f>IF(N102="základní",J102,0)</f>
        <v>0</v>
      </c>
      <c r="BF102" s="175">
        <f>IF(N102="snížená",J102,0)</f>
        <v>0</v>
      </c>
      <c r="BG102" s="175">
        <f>IF(N102="zákl. přenesená",J102,0)</f>
        <v>0</v>
      </c>
      <c r="BH102" s="175">
        <f>IF(N102="sníž. přenesená",J102,0)</f>
        <v>0</v>
      </c>
      <c r="BI102" s="175">
        <f>IF(N102="nulová",J102,0)</f>
        <v>0</v>
      </c>
      <c r="BJ102" s="16" t="s">
        <v>22</v>
      </c>
      <c r="BK102" s="175">
        <f>ROUND(I102*H102,2)</f>
        <v>0</v>
      </c>
      <c r="BL102" s="16" t="s">
        <v>137</v>
      </c>
      <c r="BM102" s="16" t="s">
        <v>147</v>
      </c>
    </row>
    <row r="103" spans="2:47" s="1" customFormat="1" ht="42" customHeight="1">
      <c r="B103" s="33"/>
      <c r="D103" s="176" t="s">
        <v>139</v>
      </c>
      <c r="F103" s="177" t="s">
        <v>148</v>
      </c>
      <c r="I103" s="137"/>
      <c r="L103" s="33"/>
      <c r="M103" s="62"/>
      <c r="N103" s="34"/>
      <c r="O103" s="34"/>
      <c r="P103" s="34"/>
      <c r="Q103" s="34"/>
      <c r="R103" s="34"/>
      <c r="S103" s="34"/>
      <c r="T103" s="63"/>
      <c r="AT103" s="16" t="s">
        <v>139</v>
      </c>
      <c r="AU103" s="16" t="s">
        <v>81</v>
      </c>
    </row>
    <row r="104" spans="2:47" s="1" customFormat="1" ht="42" customHeight="1">
      <c r="B104" s="33"/>
      <c r="D104" s="180" t="s">
        <v>141</v>
      </c>
      <c r="F104" s="189" t="s">
        <v>149</v>
      </c>
      <c r="I104" s="137"/>
      <c r="L104" s="33"/>
      <c r="M104" s="62"/>
      <c r="N104" s="34"/>
      <c r="O104" s="34"/>
      <c r="P104" s="34"/>
      <c r="Q104" s="34"/>
      <c r="R104" s="34"/>
      <c r="S104" s="34"/>
      <c r="T104" s="63"/>
      <c r="AT104" s="16" t="s">
        <v>141</v>
      </c>
      <c r="AU104" s="16" t="s">
        <v>81</v>
      </c>
    </row>
    <row r="105" spans="2:65" s="1" customFormat="1" ht="22.5" customHeight="1">
      <c r="B105" s="163"/>
      <c r="C105" s="164" t="s">
        <v>150</v>
      </c>
      <c r="D105" s="164" t="s">
        <v>132</v>
      </c>
      <c r="E105" s="165" t="s">
        <v>151</v>
      </c>
      <c r="F105" s="166" t="s">
        <v>152</v>
      </c>
      <c r="G105" s="167" t="s">
        <v>135</v>
      </c>
      <c r="H105" s="168">
        <v>493.35</v>
      </c>
      <c r="I105" s="169"/>
      <c r="J105" s="170">
        <f>ROUND(I105*H105,2)</f>
        <v>0</v>
      </c>
      <c r="K105" s="166" t="s">
        <v>136</v>
      </c>
      <c r="L105" s="33"/>
      <c r="M105" s="171" t="s">
        <v>20</v>
      </c>
      <c r="N105" s="172" t="s">
        <v>44</v>
      </c>
      <c r="O105" s="34"/>
      <c r="P105" s="173">
        <f>O105*H105</f>
        <v>0</v>
      </c>
      <c r="Q105" s="173">
        <v>0</v>
      </c>
      <c r="R105" s="173">
        <f>Q105*H105</f>
        <v>0</v>
      </c>
      <c r="S105" s="173">
        <v>0.24</v>
      </c>
      <c r="T105" s="174">
        <f>S105*H105</f>
        <v>118.404</v>
      </c>
      <c r="AR105" s="16" t="s">
        <v>137</v>
      </c>
      <c r="AT105" s="16" t="s">
        <v>132</v>
      </c>
      <c r="AU105" s="16" t="s">
        <v>81</v>
      </c>
      <c r="AY105" s="16" t="s">
        <v>130</v>
      </c>
      <c r="BE105" s="175">
        <f>IF(N105="základní",J105,0)</f>
        <v>0</v>
      </c>
      <c r="BF105" s="175">
        <f>IF(N105="snížená",J105,0)</f>
        <v>0</v>
      </c>
      <c r="BG105" s="175">
        <f>IF(N105="zákl. přenesená",J105,0)</f>
        <v>0</v>
      </c>
      <c r="BH105" s="175">
        <f>IF(N105="sníž. přenesená",J105,0)</f>
        <v>0</v>
      </c>
      <c r="BI105" s="175">
        <f>IF(N105="nulová",J105,0)</f>
        <v>0</v>
      </c>
      <c r="BJ105" s="16" t="s">
        <v>22</v>
      </c>
      <c r="BK105" s="175">
        <f>ROUND(I105*H105,2)</f>
        <v>0</v>
      </c>
      <c r="BL105" s="16" t="s">
        <v>137</v>
      </c>
      <c r="BM105" s="16" t="s">
        <v>153</v>
      </c>
    </row>
    <row r="106" spans="2:47" s="1" customFormat="1" ht="42" customHeight="1">
      <c r="B106" s="33"/>
      <c r="D106" s="176" t="s">
        <v>139</v>
      </c>
      <c r="F106" s="177" t="s">
        <v>154</v>
      </c>
      <c r="I106" s="137"/>
      <c r="L106" s="33"/>
      <c r="M106" s="62"/>
      <c r="N106" s="34"/>
      <c r="O106" s="34"/>
      <c r="P106" s="34"/>
      <c r="Q106" s="34"/>
      <c r="R106" s="34"/>
      <c r="S106" s="34"/>
      <c r="T106" s="63"/>
      <c r="AT106" s="16" t="s">
        <v>139</v>
      </c>
      <c r="AU106" s="16" t="s">
        <v>81</v>
      </c>
    </row>
    <row r="107" spans="2:51" s="11" customFormat="1" ht="22.5" customHeight="1">
      <c r="B107" s="179"/>
      <c r="D107" s="180" t="s">
        <v>143</v>
      </c>
      <c r="E107" s="181" t="s">
        <v>20</v>
      </c>
      <c r="F107" s="182" t="s">
        <v>155</v>
      </c>
      <c r="H107" s="183">
        <v>493.35</v>
      </c>
      <c r="I107" s="184"/>
      <c r="L107" s="179"/>
      <c r="M107" s="185"/>
      <c r="N107" s="186"/>
      <c r="O107" s="186"/>
      <c r="P107" s="186"/>
      <c r="Q107" s="186"/>
      <c r="R107" s="186"/>
      <c r="S107" s="186"/>
      <c r="T107" s="187"/>
      <c r="AT107" s="188" t="s">
        <v>143</v>
      </c>
      <c r="AU107" s="188" t="s">
        <v>81</v>
      </c>
      <c r="AV107" s="11" t="s">
        <v>81</v>
      </c>
      <c r="AW107" s="11" t="s">
        <v>37</v>
      </c>
      <c r="AX107" s="11" t="s">
        <v>22</v>
      </c>
      <c r="AY107" s="188" t="s">
        <v>130</v>
      </c>
    </row>
    <row r="108" spans="2:65" s="1" customFormat="1" ht="22.5" customHeight="1">
      <c r="B108" s="163"/>
      <c r="C108" s="164" t="s">
        <v>137</v>
      </c>
      <c r="D108" s="164" t="s">
        <v>132</v>
      </c>
      <c r="E108" s="165" t="s">
        <v>156</v>
      </c>
      <c r="F108" s="166" t="s">
        <v>157</v>
      </c>
      <c r="G108" s="167" t="s">
        <v>135</v>
      </c>
      <c r="H108" s="168">
        <v>177</v>
      </c>
      <c r="I108" s="169"/>
      <c r="J108" s="170">
        <f>ROUND(I108*H108,2)</f>
        <v>0</v>
      </c>
      <c r="K108" s="166" t="s">
        <v>136</v>
      </c>
      <c r="L108" s="33"/>
      <c r="M108" s="171" t="s">
        <v>20</v>
      </c>
      <c r="N108" s="172" t="s">
        <v>44</v>
      </c>
      <c r="O108" s="34"/>
      <c r="P108" s="173">
        <f>O108*H108</f>
        <v>0</v>
      </c>
      <c r="Q108" s="173">
        <v>5E-05</v>
      </c>
      <c r="R108" s="173">
        <f>Q108*H108</f>
        <v>0.00885</v>
      </c>
      <c r="S108" s="173">
        <v>0.128</v>
      </c>
      <c r="T108" s="174">
        <f>S108*H108</f>
        <v>22.656</v>
      </c>
      <c r="AR108" s="16" t="s">
        <v>137</v>
      </c>
      <c r="AT108" s="16" t="s">
        <v>132</v>
      </c>
      <c r="AU108" s="16" t="s">
        <v>81</v>
      </c>
      <c r="AY108" s="16" t="s">
        <v>130</v>
      </c>
      <c r="BE108" s="175">
        <f>IF(N108="základní",J108,0)</f>
        <v>0</v>
      </c>
      <c r="BF108" s="175">
        <f>IF(N108="snížená",J108,0)</f>
        <v>0</v>
      </c>
      <c r="BG108" s="175">
        <f>IF(N108="zákl. přenesená",J108,0)</f>
        <v>0</v>
      </c>
      <c r="BH108" s="175">
        <f>IF(N108="sníž. přenesená",J108,0)</f>
        <v>0</v>
      </c>
      <c r="BI108" s="175">
        <f>IF(N108="nulová",J108,0)</f>
        <v>0</v>
      </c>
      <c r="BJ108" s="16" t="s">
        <v>22</v>
      </c>
      <c r="BK108" s="175">
        <f>ROUND(I108*H108,2)</f>
        <v>0</v>
      </c>
      <c r="BL108" s="16" t="s">
        <v>137</v>
      </c>
      <c r="BM108" s="16" t="s">
        <v>158</v>
      </c>
    </row>
    <row r="109" spans="2:47" s="1" customFormat="1" ht="30" customHeight="1">
      <c r="B109" s="33"/>
      <c r="D109" s="176" t="s">
        <v>139</v>
      </c>
      <c r="F109" s="177" t="s">
        <v>159</v>
      </c>
      <c r="I109" s="137"/>
      <c r="L109" s="33"/>
      <c r="M109" s="62"/>
      <c r="N109" s="34"/>
      <c r="O109" s="34"/>
      <c r="P109" s="34"/>
      <c r="Q109" s="34"/>
      <c r="R109" s="34"/>
      <c r="S109" s="34"/>
      <c r="T109" s="63"/>
      <c r="AT109" s="16" t="s">
        <v>139</v>
      </c>
      <c r="AU109" s="16" t="s">
        <v>81</v>
      </c>
    </row>
    <row r="110" spans="2:47" s="1" customFormat="1" ht="42" customHeight="1">
      <c r="B110" s="33"/>
      <c r="D110" s="176" t="s">
        <v>141</v>
      </c>
      <c r="F110" s="178" t="s">
        <v>160</v>
      </c>
      <c r="I110" s="137"/>
      <c r="L110" s="33"/>
      <c r="M110" s="62"/>
      <c r="N110" s="34"/>
      <c r="O110" s="34"/>
      <c r="P110" s="34"/>
      <c r="Q110" s="34"/>
      <c r="R110" s="34"/>
      <c r="S110" s="34"/>
      <c r="T110" s="63"/>
      <c r="AT110" s="16" t="s">
        <v>141</v>
      </c>
      <c r="AU110" s="16" t="s">
        <v>81</v>
      </c>
    </row>
    <row r="111" spans="2:51" s="11" customFormat="1" ht="22.5" customHeight="1">
      <c r="B111" s="179"/>
      <c r="D111" s="180" t="s">
        <v>143</v>
      </c>
      <c r="E111" s="181" t="s">
        <v>20</v>
      </c>
      <c r="F111" s="182" t="s">
        <v>161</v>
      </c>
      <c r="H111" s="183">
        <v>177</v>
      </c>
      <c r="I111" s="184"/>
      <c r="L111" s="179"/>
      <c r="M111" s="185"/>
      <c r="N111" s="186"/>
      <c r="O111" s="186"/>
      <c r="P111" s="186"/>
      <c r="Q111" s="186"/>
      <c r="R111" s="186"/>
      <c r="S111" s="186"/>
      <c r="T111" s="187"/>
      <c r="AT111" s="188" t="s">
        <v>143</v>
      </c>
      <c r="AU111" s="188" t="s">
        <v>81</v>
      </c>
      <c r="AV111" s="11" t="s">
        <v>81</v>
      </c>
      <c r="AW111" s="11" t="s">
        <v>37</v>
      </c>
      <c r="AX111" s="11" t="s">
        <v>22</v>
      </c>
      <c r="AY111" s="188" t="s">
        <v>130</v>
      </c>
    </row>
    <row r="112" spans="2:65" s="1" customFormat="1" ht="22.5" customHeight="1">
      <c r="B112" s="163"/>
      <c r="C112" s="164" t="s">
        <v>162</v>
      </c>
      <c r="D112" s="164" t="s">
        <v>132</v>
      </c>
      <c r="E112" s="165" t="s">
        <v>163</v>
      </c>
      <c r="F112" s="166" t="s">
        <v>164</v>
      </c>
      <c r="G112" s="167" t="s">
        <v>135</v>
      </c>
      <c r="H112" s="168">
        <v>1738</v>
      </c>
      <c r="I112" s="169"/>
      <c r="J112" s="170">
        <f>ROUND(I112*H112,2)</f>
        <v>0</v>
      </c>
      <c r="K112" s="166" t="s">
        <v>136</v>
      </c>
      <c r="L112" s="33"/>
      <c r="M112" s="171" t="s">
        <v>20</v>
      </c>
      <c r="N112" s="172" t="s">
        <v>44</v>
      </c>
      <c r="O112" s="34"/>
      <c r="P112" s="173">
        <f>O112*H112</f>
        <v>0</v>
      </c>
      <c r="Q112" s="173">
        <v>0.00013</v>
      </c>
      <c r="R112" s="173">
        <f>Q112*H112</f>
        <v>0.22593999999999997</v>
      </c>
      <c r="S112" s="173">
        <v>0.256</v>
      </c>
      <c r="T112" s="174">
        <f>S112*H112</f>
        <v>444.928</v>
      </c>
      <c r="AR112" s="16" t="s">
        <v>137</v>
      </c>
      <c r="AT112" s="16" t="s">
        <v>132</v>
      </c>
      <c r="AU112" s="16" t="s">
        <v>81</v>
      </c>
      <c r="AY112" s="16" t="s">
        <v>130</v>
      </c>
      <c r="BE112" s="175">
        <f>IF(N112="základní",J112,0)</f>
        <v>0</v>
      </c>
      <c r="BF112" s="175">
        <f>IF(N112="snížená",J112,0)</f>
        <v>0</v>
      </c>
      <c r="BG112" s="175">
        <f>IF(N112="zákl. přenesená",J112,0)</f>
        <v>0</v>
      </c>
      <c r="BH112" s="175">
        <f>IF(N112="sníž. přenesená",J112,0)</f>
        <v>0</v>
      </c>
      <c r="BI112" s="175">
        <f>IF(N112="nulová",J112,0)</f>
        <v>0</v>
      </c>
      <c r="BJ112" s="16" t="s">
        <v>22</v>
      </c>
      <c r="BK112" s="175">
        <f>ROUND(I112*H112,2)</f>
        <v>0</v>
      </c>
      <c r="BL112" s="16" t="s">
        <v>137</v>
      </c>
      <c r="BM112" s="16" t="s">
        <v>165</v>
      </c>
    </row>
    <row r="113" spans="2:47" s="1" customFormat="1" ht="30" customHeight="1">
      <c r="B113" s="33"/>
      <c r="D113" s="176" t="s">
        <v>139</v>
      </c>
      <c r="F113" s="177" t="s">
        <v>166</v>
      </c>
      <c r="I113" s="137"/>
      <c r="L113" s="33"/>
      <c r="M113" s="62"/>
      <c r="N113" s="34"/>
      <c r="O113" s="34"/>
      <c r="P113" s="34"/>
      <c r="Q113" s="34"/>
      <c r="R113" s="34"/>
      <c r="S113" s="34"/>
      <c r="T113" s="63"/>
      <c r="AT113" s="16" t="s">
        <v>139</v>
      </c>
      <c r="AU113" s="16" t="s">
        <v>81</v>
      </c>
    </row>
    <row r="114" spans="2:47" s="1" customFormat="1" ht="42" customHeight="1">
      <c r="B114" s="33"/>
      <c r="D114" s="180" t="s">
        <v>141</v>
      </c>
      <c r="F114" s="189" t="s">
        <v>167</v>
      </c>
      <c r="I114" s="137"/>
      <c r="L114" s="33"/>
      <c r="M114" s="62"/>
      <c r="N114" s="34"/>
      <c r="O114" s="34"/>
      <c r="P114" s="34"/>
      <c r="Q114" s="34"/>
      <c r="R114" s="34"/>
      <c r="S114" s="34"/>
      <c r="T114" s="63"/>
      <c r="AT114" s="16" t="s">
        <v>141</v>
      </c>
      <c r="AU114" s="16" t="s">
        <v>81</v>
      </c>
    </row>
    <row r="115" spans="2:65" s="1" customFormat="1" ht="22.5" customHeight="1">
      <c r="B115" s="163"/>
      <c r="C115" s="164" t="s">
        <v>168</v>
      </c>
      <c r="D115" s="164" t="s">
        <v>132</v>
      </c>
      <c r="E115" s="165" t="s">
        <v>169</v>
      </c>
      <c r="F115" s="166" t="s">
        <v>170</v>
      </c>
      <c r="G115" s="167" t="s">
        <v>171</v>
      </c>
      <c r="H115" s="168">
        <v>389</v>
      </c>
      <c r="I115" s="169"/>
      <c r="J115" s="170">
        <f>ROUND(I115*H115,2)</f>
        <v>0</v>
      </c>
      <c r="K115" s="166" t="s">
        <v>136</v>
      </c>
      <c r="L115" s="33"/>
      <c r="M115" s="171" t="s">
        <v>20</v>
      </c>
      <c r="N115" s="172" t="s">
        <v>44</v>
      </c>
      <c r="O115" s="34"/>
      <c r="P115" s="173">
        <f>O115*H115</f>
        <v>0</v>
      </c>
      <c r="Q115" s="173">
        <v>0</v>
      </c>
      <c r="R115" s="173">
        <f>Q115*H115</f>
        <v>0</v>
      </c>
      <c r="S115" s="173">
        <v>0.205</v>
      </c>
      <c r="T115" s="174">
        <f>S115*H115</f>
        <v>79.74499999999999</v>
      </c>
      <c r="AR115" s="16" t="s">
        <v>137</v>
      </c>
      <c r="AT115" s="16" t="s">
        <v>132</v>
      </c>
      <c r="AU115" s="16" t="s">
        <v>81</v>
      </c>
      <c r="AY115" s="16" t="s">
        <v>130</v>
      </c>
      <c r="BE115" s="175">
        <f>IF(N115="základní",J115,0)</f>
        <v>0</v>
      </c>
      <c r="BF115" s="175">
        <f>IF(N115="snížená",J115,0)</f>
        <v>0</v>
      </c>
      <c r="BG115" s="175">
        <f>IF(N115="zákl. přenesená",J115,0)</f>
        <v>0</v>
      </c>
      <c r="BH115" s="175">
        <f>IF(N115="sníž. přenesená",J115,0)</f>
        <v>0</v>
      </c>
      <c r="BI115" s="175">
        <f>IF(N115="nulová",J115,0)</f>
        <v>0</v>
      </c>
      <c r="BJ115" s="16" t="s">
        <v>22</v>
      </c>
      <c r="BK115" s="175">
        <f>ROUND(I115*H115,2)</f>
        <v>0</v>
      </c>
      <c r="BL115" s="16" t="s">
        <v>137</v>
      </c>
      <c r="BM115" s="16" t="s">
        <v>172</v>
      </c>
    </row>
    <row r="116" spans="2:47" s="1" customFormat="1" ht="30" customHeight="1">
      <c r="B116" s="33"/>
      <c r="D116" s="176" t="s">
        <v>139</v>
      </c>
      <c r="F116" s="177" t="s">
        <v>173</v>
      </c>
      <c r="I116" s="137"/>
      <c r="L116" s="33"/>
      <c r="M116" s="62"/>
      <c r="N116" s="34"/>
      <c r="O116" s="34"/>
      <c r="P116" s="34"/>
      <c r="Q116" s="34"/>
      <c r="R116" s="34"/>
      <c r="S116" s="34"/>
      <c r="T116" s="63"/>
      <c r="AT116" s="16" t="s">
        <v>139</v>
      </c>
      <c r="AU116" s="16" t="s">
        <v>81</v>
      </c>
    </row>
    <row r="117" spans="2:47" s="1" customFormat="1" ht="30" customHeight="1">
      <c r="B117" s="33"/>
      <c r="D117" s="176" t="s">
        <v>141</v>
      </c>
      <c r="F117" s="178" t="s">
        <v>174</v>
      </c>
      <c r="I117" s="137"/>
      <c r="L117" s="33"/>
      <c r="M117" s="62"/>
      <c r="N117" s="34"/>
      <c r="O117" s="34"/>
      <c r="P117" s="34"/>
      <c r="Q117" s="34"/>
      <c r="R117" s="34"/>
      <c r="S117" s="34"/>
      <c r="T117" s="63"/>
      <c r="AT117" s="16" t="s">
        <v>141</v>
      </c>
      <c r="AU117" s="16" t="s">
        <v>81</v>
      </c>
    </row>
    <row r="118" spans="2:51" s="11" customFormat="1" ht="22.5" customHeight="1">
      <c r="B118" s="179"/>
      <c r="D118" s="180" t="s">
        <v>143</v>
      </c>
      <c r="E118" s="181" t="s">
        <v>20</v>
      </c>
      <c r="F118" s="182" t="s">
        <v>175</v>
      </c>
      <c r="H118" s="183">
        <v>389</v>
      </c>
      <c r="I118" s="184"/>
      <c r="L118" s="179"/>
      <c r="M118" s="185"/>
      <c r="N118" s="186"/>
      <c r="O118" s="186"/>
      <c r="P118" s="186"/>
      <c r="Q118" s="186"/>
      <c r="R118" s="186"/>
      <c r="S118" s="186"/>
      <c r="T118" s="187"/>
      <c r="AT118" s="188" t="s">
        <v>143</v>
      </c>
      <c r="AU118" s="188" t="s">
        <v>81</v>
      </c>
      <c r="AV118" s="11" t="s">
        <v>81</v>
      </c>
      <c r="AW118" s="11" t="s">
        <v>37</v>
      </c>
      <c r="AX118" s="11" t="s">
        <v>22</v>
      </c>
      <c r="AY118" s="188" t="s">
        <v>130</v>
      </c>
    </row>
    <row r="119" spans="2:65" s="1" customFormat="1" ht="22.5" customHeight="1">
      <c r="B119" s="163"/>
      <c r="C119" s="164" t="s">
        <v>176</v>
      </c>
      <c r="D119" s="164" t="s">
        <v>132</v>
      </c>
      <c r="E119" s="165" t="s">
        <v>177</v>
      </c>
      <c r="F119" s="166" t="s">
        <v>178</v>
      </c>
      <c r="G119" s="167" t="s">
        <v>179</v>
      </c>
      <c r="H119" s="168">
        <v>1320</v>
      </c>
      <c r="I119" s="169"/>
      <c r="J119" s="170">
        <f>ROUND(I119*H119,2)</f>
        <v>0</v>
      </c>
      <c r="K119" s="166" t="s">
        <v>136</v>
      </c>
      <c r="L119" s="33"/>
      <c r="M119" s="171" t="s">
        <v>20</v>
      </c>
      <c r="N119" s="172" t="s">
        <v>44</v>
      </c>
      <c r="O119" s="34"/>
      <c r="P119" s="173">
        <f>O119*H119</f>
        <v>0</v>
      </c>
      <c r="Q119" s="173">
        <v>0</v>
      </c>
      <c r="R119" s="173">
        <f>Q119*H119</f>
        <v>0</v>
      </c>
      <c r="S119" s="173">
        <v>0</v>
      </c>
      <c r="T119" s="174">
        <f>S119*H119</f>
        <v>0</v>
      </c>
      <c r="AR119" s="16" t="s">
        <v>137</v>
      </c>
      <c r="AT119" s="16" t="s">
        <v>132</v>
      </c>
      <c r="AU119" s="16" t="s">
        <v>81</v>
      </c>
      <c r="AY119" s="16" t="s">
        <v>130</v>
      </c>
      <c r="BE119" s="175">
        <f>IF(N119="základní",J119,0)</f>
        <v>0</v>
      </c>
      <c r="BF119" s="175">
        <f>IF(N119="snížená",J119,0)</f>
        <v>0</v>
      </c>
      <c r="BG119" s="175">
        <f>IF(N119="zákl. přenesená",J119,0)</f>
        <v>0</v>
      </c>
      <c r="BH119" s="175">
        <f>IF(N119="sníž. přenesená",J119,0)</f>
        <v>0</v>
      </c>
      <c r="BI119" s="175">
        <f>IF(N119="nulová",J119,0)</f>
        <v>0</v>
      </c>
      <c r="BJ119" s="16" t="s">
        <v>22</v>
      </c>
      <c r="BK119" s="175">
        <f>ROUND(I119*H119,2)</f>
        <v>0</v>
      </c>
      <c r="BL119" s="16" t="s">
        <v>137</v>
      </c>
      <c r="BM119" s="16" t="s">
        <v>180</v>
      </c>
    </row>
    <row r="120" spans="2:47" s="1" customFormat="1" ht="22.5" customHeight="1">
      <c r="B120" s="33"/>
      <c r="D120" s="176" t="s">
        <v>139</v>
      </c>
      <c r="F120" s="177" t="s">
        <v>181</v>
      </c>
      <c r="I120" s="137"/>
      <c r="L120" s="33"/>
      <c r="M120" s="62"/>
      <c r="N120" s="34"/>
      <c r="O120" s="34"/>
      <c r="P120" s="34"/>
      <c r="Q120" s="34"/>
      <c r="R120" s="34"/>
      <c r="S120" s="34"/>
      <c r="T120" s="63"/>
      <c r="AT120" s="16" t="s">
        <v>139</v>
      </c>
      <c r="AU120" s="16" t="s">
        <v>81</v>
      </c>
    </row>
    <row r="121" spans="2:51" s="11" customFormat="1" ht="22.5" customHeight="1">
      <c r="B121" s="179"/>
      <c r="D121" s="180" t="s">
        <v>143</v>
      </c>
      <c r="E121" s="181" t="s">
        <v>20</v>
      </c>
      <c r="F121" s="182" t="s">
        <v>182</v>
      </c>
      <c r="H121" s="183">
        <v>1320</v>
      </c>
      <c r="I121" s="184"/>
      <c r="L121" s="179"/>
      <c r="M121" s="185"/>
      <c r="N121" s="186"/>
      <c r="O121" s="186"/>
      <c r="P121" s="186"/>
      <c r="Q121" s="186"/>
      <c r="R121" s="186"/>
      <c r="S121" s="186"/>
      <c r="T121" s="187"/>
      <c r="AT121" s="188" t="s">
        <v>143</v>
      </c>
      <c r="AU121" s="188" t="s">
        <v>81</v>
      </c>
      <c r="AV121" s="11" t="s">
        <v>81</v>
      </c>
      <c r="AW121" s="11" t="s">
        <v>37</v>
      </c>
      <c r="AX121" s="11" t="s">
        <v>22</v>
      </c>
      <c r="AY121" s="188" t="s">
        <v>130</v>
      </c>
    </row>
    <row r="122" spans="2:65" s="1" customFormat="1" ht="22.5" customHeight="1">
      <c r="B122" s="163"/>
      <c r="C122" s="164" t="s">
        <v>183</v>
      </c>
      <c r="D122" s="164" t="s">
        <v>132</v>
      </c>
      <c r="E122" s="165" t="s">
        <v>184</v>
      </c>
      <c r="F122" s="166" t="s">
        <v>185</v>
      </c>
      <c r="G122" s="167" t="s">
        <v>186</v>
      </c>
      <c r="H122" s="168">
        <v>1821.186</v>
      </c>
      <c r="I122" s="169"/>
      <c r="J122" s="170">
        <f>ROUND(I122*H122,2)</f>
        <v>0</v>
      </c>
      <c r="K122" s="166" t="s">
        <v>136</v>
      </c>
      <c r="L122" s="33"/>
      <c r="M122" s="171" t="s">
        <v>20</v>
      </c>
      <c r="N122" s="172" t="s">
        <v>44</v>
      </c>
      <c r="O122" s="34"/>
      <c r="P122" s="173">
        <f>O122*H122</f>
        <v>0</v>
      </c>
      <c r="Q122" s="173">
        <v>0</v>
      </c>
      <c r="R122" s="173">
        <f>Q122*H122</f>
        <v>0</v>
      </c>
      <c r="S122" s="173">
        <v>0</v>
      </c>
      <c r="T122" s="174">
        <f>S122*H122</f>
        <v>0</v>
      </c>
      <c r="AR122" s="16" t="s">
        <v>137</v>
      </c>
      <c r="AT122" s="16" t="s">
        <v>132</v>
      </c>
      <c r="AU122" s="16" t="s">
        <v>81</v>
      </c>
      <c r="AY122" s="16" t="s">
        <v>130</v>
      </c>
      <c r="BE122" s="175">
        <f>IF(N122="základní",J122,0)</f>
        <v>0</v>
      </c>
      <c r="BF122" s="175">
        <f>IF(N122="snížená",J122,0)</f>
        <v>0</v>
      </c>
      <c r="BG122" s="175">
        <f>IF(N122="zákl. přenesená",J122,0)</f>
        <v>0</v>
      </c>
      <c r="BH122" s="175">
        <f>IF(N122="sníž. přenesená",J122,0)</f>
        <v>0</v>
      </c>
      <c r="BI122" s="175">
        <f>IF(N122="nulová",J122,0)</f>
        <v>0</v>
      </c>
      <c r="BJ122" s="16" t="s">
        <v>22</v>
      </c>
      <c r="BK122" s="175">
        <f>ROUND(I122*H122,2)</f>
        <v>0</v>
      </c>
      <c r="BL122" s="16" t="s">
        <v>137</v>
      </c>
      <c r="BM122" s="16" t="s">
        <v>187</v>
      </c>
    </row>
    <row r="123" spans="2:47" s="1" customFormat="1" ht="30" customHeight="1">
      <c r="B123" s="33"/>
      <c r="D123" s="176" t="s">
        <v>139</v>
      </c>
      <c r="F123" s="177" t="s">
        <v>188</v>
      </c>
      <c r="I123" s="137"/>
      <c r="L123" s="33"/>
      <c r="M123" s="62"/>
      <c r="N123" s="34"/>
      <c r="O123" s="34"/>
      <c r="P123" s="34"/>
      <c r="Q123" s="34"/>
      <c r="R123" s="34"/>
      <c r="S123" s="34"/>
      <c r="T123" s="63"/>
      <c r="AT123" s="16" t="s">
        <v>139</v>
      </c>
      <c r="AU123" s="16" t="s">
        <v>81</v>
      </c>
    </row>
    <row r="124" spans="2:47" s="1" customFormat="1" ht="30" customHeight="1">
      <c r="B124" s="33"/>
      <c r="D124" s="176" t="s">
        <v>141</v>
      </c>
      <c r="F124" s="178" t="s">
        <v>189</v>
      </c>
      <c r="I124" s="137"/>
      <c r="L124" s="33"/>
      <c r="M124" s="62"/>
      <c r="N124" s="34"/>
      <c r="O124" s="34"/>
      <c r="P124" s="34"/>
      <c r="Q124" s="34"/>
      <c r="R124" s="34"/>
      <c r="S124" s="34"/>
      <c r="T124" s="63"/>
      <c r="AT124" s="16" t="s">
        <v>141</v>
      </c>
      <c r="AU124" s="16" t="s">
        <v>81</v>
      </c>
    </row>
    <row r="125" spans="2:51" s="11" customFormat="1" ht="22.5" customHeight="1">
      <c r="B125" s="179"/>
      <c r="D125" s="180" t="s">
        <v>143</v>
      </c>
      <c r="E125" s="181" t="s">
        <v>20</v>
      </c>
      <c r="F125" s="182" t="s">
        <v>190</v>
      </c>
      <c r="H125" s="183">
        <v>1821.186</v>
      </c>
      <c r="I125" s="184"/>
      <c r="L125" s="179"/>
      <c r="M125" s="185"/>
      <c r="N125" s="186"/>
      <c r="O125" s="186"/>
      <c r="P125" s="186"/>
      <c r="Q125" s="186"/>
      <c r="R125" s="186"/>
      <c r="S125" s="186"/>
      <c r="T125" s="187"/>
      <c r="AT125" s="188" t="s">
        <v>143</v>
      </c>
      <c r="AU125" s="188" t="s">
        <v>81</v>
      </c>
      <c r="AV125" s="11" t="s">
        <v>81</v>
      </c>
      <c r="AW125" s="11" t="s">
        <v>37</v>
      </c>
      <c r="AX125" s="11" t="s">
        <v>22</v>
      </c>
      <c r="AY125" s="188" t="s">
        <v>130</v>
      </c>
    </row>
    <row r="126" spans="2:65" s="1" customFormat="1" ht="22.5" customHeight="1">
      <c r="B126" s="163"/>
      <c r="C126" s="164" t="s">
        <v>191</v>
      </c>
      <c r="D126" s="164" t="s">
        <v>132</v>
      </c>
      <c r="E126" s="165" t="s">
        <v>192</v>
      </c>
      <c r="F126" s="166" t="s">
        <v>193</v>
      </c>
      <c r="G126" s="167" t="s">
        <v>186</v>
      </c>
      <c r="H126" s="168">
        <v>45.644</v>
      </c>
      <c r="I126" s="169"/>
      <c r="J126" s="170">
        <f>ROUND(I126*H126,2)</f>
        <v>0</v>
      </c>
      <c r="K126" s="166" t="s">
        <v>136</v>
      </c>
      <c r="L126" s="33"/>
      <c r="M126" s="171" t="s">
        <v>20</v>
      </c>
      <c r="N126" s="172" t="s">
        <v>44</v>
      </c>
      <c r="O126" s="34"/>
      <c r="P126" s="173">
        <f>O126*H126</f>
        <v>0</v>
      </c>
      <c r="Q126" s="173">
        <v>0</v>
      </c>
      <c r="R126" s="173">
        <f>Q126*H126</f>
        <v>0</v>
      </c>
      <c r="S126" s="173">
        <v>0</v>
      </c>
      <c r="T126" s="174">
        <f>S126*H126</f>
        <v>0</v>
      </c>
      <c r="AR126" s="16" t="s">
        <v>137</v>
      </c>
      <c r="AT126" s="16" t="s">
        <v>132</v>
      </c>
      <c r="AU126" s="16" t="s">
        <v>81</v>
      </c>
      <c r="AY126" s="16" t="s">
        <v>130</v>
      </c>
      <c r="BE126" s="175">
        <f>IF(N126="základní",J126,0)</f>
        <v>0</v>
      </c>
      <c r="BF126" s="175">
        <f>IF(N126="snížená",J126,0)</f>
        <v>0</v>
      </c>
      <c r="BG126" s="175">
        <f>IF(N126="zákl. přenesená",J126,0)</f>
        <v>0</v>
      </c>
      <c r="BH126" s="175">
        <f>IF(N126="sníž. přenesená",J126,0)</f>
        <v>0</v>
      </c>
      <c r="BI126" s="175">
        <f>IF(N126="nulová",J126,0)</f>
        <v>0</v>
      </c>
      <c r="BJ126" s="16" t="s">
        <v>22</v>
      </c>
      <c r="BK126" s="175">
        <f>ROUND(I126*H126,2)</f>
        <v>0</v>
      </c>
      <c r="BL126" s="16" t="s">
        <v>137</v>
      </c>
      <c r="BM126" s="16" t="s">
        <v>194</v>
      </c>
    </row>
    <row r="127" spans="2:47" s="1" customFormat="1" ht="30" customHeight="1">
      <c r="B127" s="33"/>
      <c r="D127" s="176" t="s">
        <v>139</v>
      </c>
      <c r="F127" s="177" t="s">
        <v>195</v>
      </c>
      <c r="I127" s="137"/>
      <c r="L127" s="33"/>
      <c r="M127" s="62"/>
      <c r="N127" s="34"/>
      <c r="O127" s="34"/>
      <c r="P127" s="34"/>
      <c r="Q127" s="34"/>
      <c r="R127" s="34"/>
      <c r="S127" s="34"/>
      <c r="T127" s="63"/>
      <c r="AT127" s="16" t="s">
        <v>139</v>
      </c>
      <c r="AU127" s="16" t="s">
        <v>81</v>
      </c>
    </row>
    <row r="128" spans="2:47" s="1" customFormat="1" ht="30" customHeight="1">
      <c r="B128" s="33"/>
      <c r="D128" s="176" t="s">
        <v>141</v>
      </c>
      <c r="F128" s="178" t="s">
        <v>196</v>
      </c>
      <c r="I128" s="137"/>
      <c r="L128" s="33"/>
      <c r="M128" s="62"/>
      <c r="N128" s="34"/>
      <c r="O128" s="34"/>
      <c r="P128" s="34"/>
      <c r="Q128" s="34"/>
      <c r="R128" s="34"/>
      <c r="S128" s="34"/>
      <c r="T128" s="63"/>
      <c r="AT128" s="16" t="s">
        <v>141</v>
      </c>
      <c r="AU128" s="16" t="s">
        <v>81</v>
      </c>
    </row>
    <row r="129" spans="2:51" s="11" customFormat="1" ht="31.5" customHeight="1">
      <c r="B129" s="179"/>
      <c r="D129" s="176" t="s">
        <v>143</v>
      </c>
      <c r="E129" s="188" t="s">
        <v>20</v>
      </c>
      <c r="F129" s="190" t="s">
        <v>197</v>
      </c>
      <c r="H129" s="191">
        <v>45.644</v>
      </c>
      <c r="I129" s="184"/>
      <c r="L129" s="179"/>
      <c r="M129" s="185"/>
      <c r="N129" s="186"/>
      <c r="O129" s="186"/>
      <c r="P129" s="186"/>
      <c r="Q129" s="186"/>
      <c r="R129" s="186"/>
      <c r="S129" s="186"/>
      <c r="T129" s="187"/>
      <c r="AT129" s="188" t="s">
        <v>143</v>
      </c>
      <c r="AU129" s="188" t="s">
        <v>81</v>
      </c>
      <c r="AV129" s="11" t="s">
        <v>81</v>
      </c>
      <c r="AW129" s="11" t="s">
        <v>37</v>
      </c>
      <c r="AX129" s="11" t="s">
        <v>73</v>
      </c>
      <c r="AY129" s="188" t="s">
        <v>130</v>
      </c>
    </row>
    <row r="130" spans="2:51" s="11" customFormat="1" ht="22.5" customHeight="1">
      <c r="B130" s="179"/>
      <c r="D130" s="176" t="s">
        <v>143</v>
      </c>
      <c r="E130" s="188" t="s">
        <v>20</v>
      </c>
      <c r="F130" s="190" t="s">
        <v>198</v>
      </c>
      <c r="H130" s="191">
        <v>0</v>
      </c>
      <c r="I130" s="184"/>
      <c r="L130" s="179"/>
      <c r="M130" s="185"/>
      <c r="N130" s="186"/>
      <c r="O130" s="186"/>
      <c r="P130" s="186"/>
      <c r="Q130" s="186"/>
      <c r="R130" s="186"/>
      <c r="S130" s="186"/>
      <c r="T130" s="187"/>
      <c r="AT130" s="188" t="s">
        <v>143</v>
      </c>
      <c r="AU130" s="188" t="s">
        <v>81</v>
      </c>
      <c r="AV130" s="11" t="s">
        <v>81</v>
      </c>
      <c r="AW130" s="11" t="s">
        <v>37</v>
      </c>
      <c r="AX130" s="11" t="s">
        <v>73</v>
      </c>
      <c r="AY130" s="188" t="s">
        <v>130</v>
      </c>
    </row>
    <row r="131" spans="2:51" s="12" customFormat="1" ht="22.5" customHeight="1">
      <c r="B131" s="192"/>
      <c r="D131" s="180" t="s">
        <v>143</v>
      </c>
      <c r="E131" s="193" t="s">
        <v>20</v>
      </c>
      <c r="F131" s="194" t="s">
        <v>199</v>
      </c>
      <c r="H131" s="195">
        <v>45.644</v>
      </c>
      <c r="I131" s="196"/>
      <c r="L131" s="192"/>
      <c r="M131" s="197"/>
      <c r="N131" s="198"/>
      <c r="O131" s="198"/>
      <c r="P131" s="198"/>
      <c r="Q131" s="198"/>
      <c r="R131" s="198"/>
      <c r="S131" s="198"/>
      <c r="T131" s="199"/>
      <c r="AT131" s="200" t="s">
        <v>143</v>
      </c>
      <c r="AU131" s="200" t="s">
        <v>81</v>
      </c>
      <c r="AV131" s="12" t="s">
        <v>137</v>
      </c>
      <c r="AW131" s="12" t="s">
        <v>37</v>
      </c>
      <c r="AX131" s="12" t="s">
        <v>22</v>
      </c>
      <c r="AY131" s="200" t="s">
        <v>130</v>
      </c>
    </row>
    <row r="132" spans="2:65" s="1" customFormat="1" ht="22.5" customHeight="1">
      <c r="B132" s="163"/>
      <c r="C132" s="164" t="s">
        <v>27</v>
      </c>
      <c r="D132" s="164" t="s">
        <v>132</v>
      </c>
      <c r="E132" s="165" t="s">
        <v>200</v>
      </c>
      <c r="F132" s="166" t="s">
        <v>201</v>
      </c>
      <c r="G132" s="167" t="s">
        <v>186</v>
      </c>
      <c r="H132" s="168">
        <v>2043.205</v>
      </c>
      <c r="I132" s="169"/>
      <c r="J132" s="170">
        <f>ROUND(I132*H132,2)</f>
        <v>0</v>
      </c>
      <c r="K132" s="166" t="s">
        <v>136</v>
      </c>
      <c r="L132" s="33"/>
      <c r="M132" s="171" t="s">
        <v>20</v>
      </c>
      <c r="N132" s="172" t="s">
        <v>44</v>
      </c>
      <c r="O132" s="34"/>
      <c r="P132" s="173">
        <f>O132*H132</f>
        <v>0</v>
      </c>
      <c r="Q132" s="173">
        <v>0</v>
      </c>
      <c r="R132" s="173">
        <f>Q132*H132</f>
        <v>0</v>
      </c>
      <c r="S132" s="173">
        <v>0</v>
      </c>
      <c r="T132" s="174">
        <f>S132*H132</f>
        <v>0</v>
      </c>
      <c r="AR132" s="16" t="s">
        <v>137</v>
      </c>
      <c r="AT132" s="16" t="s">
        <v>132</v>
      </c>
      <c r="AU132" s="16" t="s">
        <v>81</v>
      </c>
      <c r="AY132" s="16" t="s">
        <v>130</v>
      </c>
      <c r="BE132" s="175">
        <f>IF(N132="základní",J132,0)</f>
        <v>0</v>
      </c>
      <c r="BF132" s="175">
        <f>IF(N132="snížená",J132,0)</f>
        <v>0</v>
      </c>
      <c r="BG132" s="175">
        <f>IF(N132="zákl. přenesená",J132,0)</f>
        <v>0</v>
      </c>
      <c r="BH132" s="175">
        <f>IF(N132="sníž. přenesená",J132,0)</f>
        <v>0</v>
      </c>
      <c r="BI132" s="175">
        <f>IF(N132="nulová",J132,0)</f>
        <v>0</v>
      </c>
      <c r="BJ132" s="16" t="s">
        <v>22</v>
      </c>
      <c r="BK132" s="175">
        <f>ROUND(I132*H132,2)</f>
        <v>0</v>
      </c>
      <c r="BL132" s="16" t="s">
        <v>137</v>
      </c>
      <c r="BM132" s="16" t="s">
        <v>202</v>
      </c>
    </row>
    <row r="133" spans="2:47" s="1" customFormat="1" ht="30" customHeight="1">
      <c r="B133" s="33"/>
      <c r="D133" s="176" t="s">
        <v>139</v>
      </c>
      <c r="F133" s="177" t="s">
        <v>203</v>
      </c>
      <c r="I133" s="137"/>
      <c r="L133" s="33"/>
      <c r="M133" s="62"/>
      <c r="N133" s="34"/>
      <c r="O133" s="34"/>
      <c r="P133" s="34"/>
      <c r="Q133" s="34"/>
      <c r="R133" s="34"/>
      <c r="S133" s="34"/>
      <c r="T133" s="63"/>
      <c r="AT133" s="16" t="s">
        <v>139</v>
      </c>
      <c r="AU133" s="16" t="s">
        <v>81</v>
      </c>
    </row>
    <row r="134" spans="2:47" s="1" customFormat="1" ht="30" customHeight="1">
      <c r="B134" s="33"/>
      <c r="D134" s="176" t="s">
        <v>141</v>
      </c>
      <c r="F134" s="178" t="s">
        <v>204</v>
      </c>
      <c r="I134" s="137"/>
      <c r="L134" s="33"/>
      <c r="M134" s="62"/>
      <c r="N134" s="34"/>
      <c r="O134" s="34"/>
      <c r="P134" s="34"/>
      <c r="Q134" s="34"/>
      <c r="R134" s="34"/>
      <c r="S134" s="34"/>
      <c r="T134" s="63"/>
      <c r="AT134" s="16" t="s">
        <v>141</v>
      </c>
      <c r="AU134" s="16" t="s">
        <v>81</v>
      </c>
    </row>
    <row r="135" spans="2:51" s="11" customFormat="1" ht="31.5" customHeight="1">
      <c r="B135" s="179"/>
      <c r="D135" s="180" t="s">
        <v>143</v>
      </c>
      <c r="E135" s="181" t="s">
        <v>20</v>
      </c>
      <c r="F135" s="182" t="s">
        <v>205</v>
      </c>
      <c r="H135" s="183">
        <v>2043.205</v>
      </c>
      <c r="I135" s="184"/>
      <c r="L135" s="179"/>
      <c r="M135" s="185"/>
      <c r="N135" s="186"/>
      <c r="O135" s="186"/>
      <c r="P135" s="186"/>
      <c r="Q135" s="186"/>
      <c r="R135" s="186"/>
      <c r="S135" s="186"/>
      <c r="T135" s="187"/>
      <c r="AT135" s="188" t="s">
        <v>143</v>
      </c>
      <c r="AU135" s="188" t="s">
        <v>81</v>
      </c>
      <c r="AV135" s="11" t="s">
        <v>81</v>
      </c>
      <c r="AW135" s="11" t="s">
        <v>37</v>
      </c>
      <c r="AX135" s="11" t="s">
        <v>22</v>
      </c>
      <c r="AY135" s="188" t="s">
        <v>130</v>
      </c>
    </row>
    <row r="136" spans="2:65" s="1" customFormat="1" ht="22.5" customHeight="1">
      <c r="B136" s="163"/>
      <c r="C136" s="164" t="s">
        <v>206</v>
      </c>
      <c r="D136" s="164" t="s">
        <v>132</v>
      </c>
      <c r="E136" s="165" t="s">
        <v>207</v>
      </c>
      <c r="F136" s="166" t="s">
        <v>208</v>
      </c>
      <c r="G136" s="167" t="s">
        <v>186</v>
      </c>
      <c r="H136" s="168">
        <v>109.568</v>
      </c>
      <c r="I136" s="169"/>
      <c r="J136" s="170">
        <f>ROUND(I136*H136,2)</f>
        <v>0</v>
      </c>
      <c r="K136" s="166" t="s">
        <v>136</v>
      </c>
      <c r="L136" s="33"/>
      <c r="M136" s="171" t="s">
        <v>20</v>
      </c>
      <c r="N136" s="172" t="s">
        <v>44</v>
      </c>
      <c r="O136" s="34"/>
      <c r="P136" s="173">
        <f>O136*H136</f>
        <v>0</v>
      </c>
      <c r="Q136" s="173">
        <v>0</v>
      </c>
      <c r="R136" s="173">
        <f>Q136*H136</f>
        <v>0</v>
      </c>
      <c r="S136" s="173">
        <v>0</v>
      </c>
      <c r="T136" s="174">
        <f>S136*H136</f>
        <v>0</v>
      </c>
      <c r="AR136" s="16" t="s">
        <v>137</v>
      </c>
      <c r="AT136" s="16" t="s">
        <v>132</v>
      </c>
      <c r="AU136" s="16" t="s">
        <v>81</v>
      </c>
      <c r="AY136" s="16" t="s">
        <v>130</v>
      </c>
      <c r="BE136" s="175">
        <f>IF(N136="základní",J136,0)</f>
        <v>0</v>
      </c>
      <c r="BF136" s="175">
        <f>IF(N136="snížená",J136,0)</f>
        <v>0</v>
      </c>
      <c r="BG136" s="175">
        <f>IF(N136="zákl. přenesená",J136,0)</f>
        <v>0</v>
      </c>
      <c r="BH136" s="175">
        <f>IF(N136="sníž. přenesená",J136,0)</f>
        <v>0</v>
      </c>
      <c r="BI136" s="175">
        <f>IF(N136="nulová",J136,0)</f>
        <v>0</v>
      </c>
      <c r="BJ136" s="16" t="s">
        <v>22</v>
      </c>
      <c r="BK136" s="175">
        <f>ROUND(I136*H136,2)</f>
        <v>0</v>
      </c>
      <c r="BL136" s="16" t="s">
        <v>137</v>
      </c>
      <c r="BM136" s="16" t="s">
        <v>209</v>
      </c>
    </row>
    <row r="137" spans="2:47" s="1" customFormat="1" ht="30" customHeight="1">
      <c r="B137" s="33"/>
      <c r="D137" s="176" t="s">
        <v>139</v>
      </c>
      <c r="F137" s="177" t="s">
        <v>210</v>
      </c>
      <c r="I137" s="137"/>
      <c r="L137" s="33"/>
      <c r="M137" s="62"/>
      <c r="N137" s="34"/>
      <c r="O137" s="34"/>
      <c r="P137" s="34"/>
      <c r="Q137" s="34"/>
      <c r="R137" s="34"/>
      <c r="S137" s="34"/>
      <c r="T137" s="63"/>
      <c r="AT137" s="16" t="s">
        <v>139</v>
      </c>
      <c r="AU137" s="16" t="s">
        <v>81</v>
      </c>
    </row>
    <row r="138" spans="2:47" s="1" customFormat="1" ht="42" customHeight="1">
      <c r="B138" s="33"/>
      <c r="D138" s="176" t="s">
        <v>141</v>
      </c>
      <c r="F138" s="178" t="s">
        <v>211</v>
      </c>
      <c r="I138" s="137"/>
      <c r="L138" s="33"/>
      <c r="M138" s="62"/>
      <c r="N138" s="34"/>
      <c r="O138" s="34"/>
      <c r="P138" s="34"/>
      <c r="Q138" s="34"/>
      <c r="R138" s="34"/>
      <c r="S138" s="34"/>
      <c r="T138" s="63"/>
      <c r="AT138" s="16" t="s">
        <v>141</v>
      </c>
      <c r="AU138" s="16" t="s">
        <v>81</v>
      </c>
    </row>
    <row r="139" spans="2:51" s="11" customFormat="1" ht="22.5" customHeight="1">
      <c r="B139" s="179"/>
      <c r="D139" s="176" t="s">
        <v>143</v>
      </c>
      <c r="E139" s="188" t="s">
        <v>20</v>
      </c>
      <c r="F139" s="190" t="s">
        <v>212</v>
      </c>
      <c r="H139" s="191">
        <v>9.568</v>
      </c>
      <c r="I139" s="184"/>
      <c r="L139" s="179"/>
      <c r="M139" s="185"/>
      <c r="N139" s="186"/>
      <c r="O139" s="186"/>
      <c r="P139" s="186"/>
      <c r="Q139" s="186"/>
      <c r="R139" s="186"/>
      <c r="S139" s="186"/>
      <c r="T139" s="187"/>
      <c r="AT139" s="188" t="s">
        <v>143</v>
      </c>
      <c r="AU139" s="188" t="s">
        <v>81</v>
      </c>
      <c r="AV139" s="11" t="s">
        <v>81</v>
      </c>
      <c r="AW139" s="11" t="s">
        <v>37</v>
      </c>
      <c r="AX139" s="11" t="s">
        <v>73</v>
      </c>
      <c r="AY139" s="188" t="s">
        <v>130</v>
      </c>
    </row>
    <row r="140" spans="2:51" s="11" customFormat="1" ht="22.5" customHeight="1">
      <c r="B140" s="179"/>
      <c r="D140" s="176" t="s">
        <v>143</v>
      </c>
      <c r="E140" s="188" t="s">
        <v>20</v>
      </c>
      <c r="F140" s="190" t="s">
        <v>213</v>
      </c>
      <c r="H140" s="191">
        <v>100</v>
      </c>
      <c r="I140" s="184"/>
      <c r="L140" s="179"/>
      <c r="M140" s="185"/>
      <c r="N140" s="186"/>
      <c r="O140" s="186"/>
      <c r="P140" s="186"/>
      <c r="Q140" s="186"/>
      <c r="R140" s="186"/>
      <c r="S140" s="186"/>
      <c r="T140" s="187"/>
      <c r="AT140" s="188" t="s">
        <v>143</v>
      </c>
      <c r="AU140" s="188" t="s">
        <v>81</v>
      </c>
      <c r="AV140" s="11" t="s">
        <v>81</v>
      </c>
      <c r="AW140" s="11" t="s">
        <v>37</v>
      </c>
      <c r="AX140" s="11" t="s">
        <v>73</v>
      </c>
      <c r="AY140" s="188" t="s">
        <v>130</v>
      </c>
    </row>
    <row r="141" spans="2:51" s="12" customFormat="1" ht="22.5" customHeight="1">
      <c r="B141" s="192"/>
      <c r="D141" s="180" t="s">
        <v>143</v>
      </c>
      <c r="E141" s="193" t="s">
        <v>20</v>
      </c>
      <c r="F141" s="194" t="s">
        <v>199</v>
      </c>
      <c r="H141" s="195">
        <v>109.568</v>
      </c>
      <c r="I141" s="196"/>
      <c r="L141" s="192"/>
      <c r="M141" s="197"/>
      <c r="N141" s="198"/>
      <c r="O141" s="198"/>
      <c r="P141" s="198"/>
      <c r="Q141" s="198"/>
      <c r="R141" s="198"/>
      <c r="S141" s="198"/>
      <c r="T141" s="199"/>
      <c r="AT141" s="200" t="s">
        <v>143</v>
      </c>
      <c r="AU141" s="200" t="s">
        <v>81</v>
      </c>
      <c r="AV141" s="12" t="s">
        <v>137</v>
      </c>
      <c r="AW141" s="12" t="s">
        <v>37</v>
      </c>
      <c r="AX141" s="12" t="s">
        <v>22</v>
      </c>
      <c r="AY141" s="200" t="s">
        <v>130</v>
      </c>
    </row>
    <row r="142" spans="2:65" s="1" customFormat="1" ht="22.5" customHeight="1">
      <c r="B142" s="163"/>
      <c r="C142" s="164" t="s">
        <v>214</v>
      </c>
      <c r="D142" s="164" t="s">
        <v>132</v>
      </c>
      <c r="E142" s="165" t="s">
        <v>215</v>
      </c>
      <c r="F142" s="166" t="s">
        <v>216</v>
      </c>
      <c r="G142" s="167" t="s">
        <v>186</v>
      </c>
      <c r="H142" s="168">
        <v>4019.603</v>
      </c>
      <c r="I142" s="169"/>
      <c r="J142" s="170">
        <f>ROUND(I142*H142,2)</f>
        <v>0</v>
      </c>
      <c r="K142" s="166" t="s">
        <v>136</v>
      </c>
      <c r="L142" s="33"/>
      <c r="M142" s="171" t="s">
        <v>20</v>
      </c>
      <c r="N142" s="172" t="s">
        <v>44</v>
      </c>
      <c r="O142" s="34"/>
      <c r="P142" s="173">
        <f>O142*H142</f>
        <v>0</v>
      </c>
      <c r="Q142" s="173">
        <v>0</v>
      </c>
      <c r="R142" s="173">
        <f>Q142*H142</f>
        <v>0</v>
      </c>
      <c r="S142" s="173">
        <v>0</v>
      </c>
      <c r="T142" s="174">
        <f>S142*H142</f>
        <v>0</v>
      </c>
      <c r="AR142" s="16" t="s">
        <v>137</v>
      </c>
      <c r="AT142" s="16" t="s">
        <v>132</v>
      </c>
      <c r="AU142" s="16" t="s">
        <v>81</v>
      </c>
      <c r="AY142" s="16" t="s">
        <v>130</v>
      </c>
      <c r="BE142" s="175">
        <f>IF(N142="základní",J142,0)</f>
        <v>0</v>
      </c>
      <c r="BF142" s="175">
        <f>IF(N142="snížená",J142,0)</f>
        <v>0</v>
      </c>
      <c r="BG142" s="175">
        <f>IF(N142="zákl. přenesená",J142,0)</f>
        <v>0</v>
      </c>
      <c r="BH142" s="175">
        <f>IF(N142="sníž. přenesená",J142,0)</f>
        <v>0</v>
      </c>
      <c r="BI142" s="175">
        <f>IF(N142="nulová",J142,0)</f>
        <v>0</v>
      </c>
      <c r="BJ142" s="16" t="s">
        <v>22</v>
      </c>
      <c r="BK142" s="175">
        <f>ROUND(I142*H142,2)</f>
        <v>0</v>
      </c>
      <c r="BL142" s="16" t="s">
        <v>137</v>
      </c>
      <c r="BM142" s="16" t="s">
        <v>217</v>
      </c>
    </row>
    <row r="143" spans="2:47" s="1" customFormat="1" ht="42" customHeight="1">
      <c r="B143" s="33"/>
      <c r="D143" s="176" t="s">
        <v>139</v>
      </c>
      <c r="F143" s="177" t="s">
        <v>218</v>
      </c>
      <c r="I143" s="137"/>
      <c r="L143" s="33"/>
      <c r="M143" s="62"/>
      <c r="N143" s="34"/>
      <c r="O143" s="34"/>
      <c r="P143" s="34"/>
      <c r="Q143" s="34"/>
      <c r="R143" s="34"/>
      <c r="S143" s="34"/>
      <c r="T143" s="63"/>
      <c r="AT143" s="16" t="s">
        <v>139</v>
      </c>
      <c r="AU143" s="16" t="s">
        <v>81</v>
      </c>
    </row>
    <row r="144" spans="2:47" s="1" customFormat="1" ht="30" customHeight="1">
      <c r="B144" s="33"/>
      <c r="D144" s="176" t="s">
        <v>141</v>
      </c>
      <c r="F144" s="178" t="s">
        <v>219</v>
      </c>
      <c r="I144" s="137"/>
      <c r="L144" s="33"/>
      <c r="M144" s="62"/>
      <c r="N144" s="34"/>
      <c r="O144" s="34"/>
      <c r="P144" s="34"/>
      <c r="Q144" s="34"/>
      <c r="R144" s="34"/>
      <c r="S144" s="34"/>
      <c r="T144" s="63"/>
      <c r="AT144" s="16" t="s">
        <v>141</v>
      </c>
      <c r="AU144" s="16" t="s">
        <v>81</v>
      </c>
    </row>
    <row r="145" spans="2:51" s="11" customFormat="1" ht="22.5" customHeight="1">
      <c r="B145" s="179"/>
      <c r="D145" s="176" t="s">
        <v>143</v>
      </c>
      <c r="E145" s="188" t="s">
        <v>20</v>
      </c>
      <c r="F145" s="190" t="s">
        <v>220</v>
      </c>
      <c r="H145" s="191">
        <v>2043.205</v>
      </c>
      <c r="I145" s="184"/>
      <c r="L145" s="179"/>
      <c r="M145" s="185"/>
      <c r="N145" s="186"/>
      <c r="O145" s="186"/>
      <c r="P145" s="186"/>
      <c r="Q145" s="186"/>
      <c r="R145" s="186"/>
      <c r="S145" s="186"/>
      <c r="T145" s="187"/>
      <c r="AT145" s="188" t="s">
        <v>143</v>
      </c>
      <c r="AU145" s="188" t="s">
        <v>81</v>
      </c>
      <c r="AV145" s="11" t="s">
        <v>81</v>
      </c>
      <c r="AW145" s="11" t="s">
        <v>37</v>
      </c>
      <c r="AX145" s="11" t="s">
        <v>73</v>
      </c>
      <c r="AY145" s="188" t="s">
        <v>130</v>
      </c>
    </row>
    <row r="146" spans="2:51" s="11" customFormat="1" ht="22.5" customHeight="1">
      <c r="B146" s="179"/>
      <c r="D146" s="176" t="s">
        <v>143</v>
      </c>
      <c r="E146" s="188" t="s">
        <v>20</v>
      </c>
      <c r="F146" s="190" t="s">
        <v>221</v>
      </c>
      <c r="H146" s="191">
        <v>45.644</v>
      </c>
      <c r="I146" s="184"/>
      <c r="L146" s="179"/>
      <c r="M146" s="185"/>
      <c r="N146" s="186"/>
      <c r="O146" s="186"/>
      <c r="P146" s="186"/>
      <c r="Q146" s="186"/>
      <c r="R146" s="186"/>
      <c r="S146" s="186"/>
      <c r="T146" s="187"/>
      <c r="AT146" s="188" t="s">
        <v>143</v>
      </c>
      <c r="AU146" s="188" t="s">
        <v>81</v>
      </c>
      <c r="AV146" s="11" t="s">
        <v>81</v>
      </c>
      <c r="AW146" s="11" t="s">
        <v>37</v>
      </c>
      <c r="AX146" s="11" t="s">
        <v>73</v>
      </c>
      <c r="AY146" s="188" t="s">
        <v>130</v>
      </c>
    </row>
    <row r="147" spans="2:51" s="11" customFormat="1" ht="22.5" customHeight="1">
      <c r="B147" s="179"/>
      <c r="D147" s="176" t="s">
        <v>143</v>
      </c>
      <c r="E147" s="188" t="s">
        <v>20</v>
      </c>
      <c r="F147" s="190" t="s">
        <v>222</v>
      </c>
      <c r="H147" s="191">
        <v>1821.186</v>
      </c>
      <c r="I147" s="184"/>
      <c r="L147" s="179"/>
      <c r="M147" s="185"/>
      <c r="N147" s="186"/>
      <c r="O147" s="186"/>
      <c r="P147" s="186"/>
      <c r="Q147" s="186"/>
      <c r="R147" s="186"/>
      <c r="S147" s="186"/>
      <c r="T147" s="187"/>
      <c r="AT147" s="188" t="s">
        <v>143</v>
      </c>
      <c r="AU147" s="188" t="s">
        <v>81</v>
      </c>
      <c r="AV147" s="11" t="s">
        <v>81</v>
      </c>
      <c r="AW147" s="11" t="s">
        <v>37</v>
      </c>
      <c r="AX147" s="11" t="s">
        <v>73</v>
      </c>
      <c r="AY147" s="188" t="s">
        <v>130</v>
      </c>
    </row>
    <row r="148" spans="2:51" s="11" customFormat="1" ht="22.5" customHeight="1">
      <c r="B148" s="179"/>
      <c r="D148" s="176" t="s">
        <v>143</v>
      </c>
      <c r="E148" s="188" t="s">
        <v>20</v>
      </c>
      <c r="F148" s="190" t="s">
        <v>223</v>
      </c>
      <c r="H148" s="191">
        <v>109.568</v>
      </c>
      <c r="I148" s="184"/>
      <c r="L148" s="179"/>
      <c r="M148" s="185"/>
      <c r="N148" s="186"/>
      <c r="O148" s="186"/>
      <c r="P148" s="186"/>
      <c r="Q148" s="186"/>
      <c r="R148" s="186"/>
      <c r="S148" s="186"/>
      <c r="T148" s="187"/>
      <c r="AT148" s="188" t="s">
        <v>143</v>
      </c>
      <c r="AU148" s="188" t="s">
        <v>81</v>
      </c>
      <c r="AV148" s="11" t="s">
        <v>81</v>
      </c>
      <c r="AW148" s="11" t="s">
        <v>37</v>
      </c>
      <c r="AX148" s="11" t="s">
        <v>73</v>
      </c>
      <c r="AY148" s="188" t="s">
        <v>130</v>
      </c>
    </row>
    <row r="149" spans="2:51" s="12" customFormat="1" ht="22.5" customHeight="1">
      <c r="B149" s="192"/>
      <c r="D149" s="180" t="s">
        <v>143</v>
      </c>
      <c r="E149" s="193" t="s">
        <v>20</v>
      </c>
      <c r="F149" s="194" t="s">
        <v>199</v>
      </c>
      <c r="H149" s="195">
        <v>4019.603</v>
      </c>
      <c r="I149" s="196"/>
      <c r="L149" s="192"/>
      <c r="M149" s="197"/>
      <c r="N149" s="198"/>
      <c r="O149" s="198"/>
      <c r="P149" s="198"/>
      <c r="Q149" s="198"/>
      <c r="R149" s="198"/>
      <c r="S149" s="198"/>
      <c r="T149" s="199"/>
      <c r="AT149" s="200" t="s">
        <v>143</v>
      </c>
      <c r="AU149" s="200" t="s">
        <v>81</v>
      </c>
      <c r="AV149" s="12" t="s">
        <v>137</v>
      </c>
      <c r="AW149" s="12" t="s">
        <v>37</v>
      </c>
      <c r="AX149" s="12" t="s">
        <v>22</v>
      </c>
      <c r="AY149" s="200" t="s">
        <v>130</v>
      </c>
    </row>
    <row r="150" spans="2:65" s="1" customFormat="1" ht="31.5" customHeight="1">
      <c r="B150" s="163"/>
      <c r="C150" s="164" t="s">
        <v>224</v>
      </c>
      <c r="D150" s="164" t="s">
        <v>132</v>
      </c>
      <c r="E150" s="165" t="s">
        <v>225</v>
      </c>
      <c r="F150" s="166" t="s">
        <v>226</v>
      </c>
      <c r="G150" s="167" t="s">
        <v>186</v>
      </c>
      <c r="H150" s="168">
        <v>40196.03</v>
      </c>
      <c r="I150" s="169"/>
      <c r="J150" s="170">
        <f>ROUND(I150*H150,2)</f>
        <v>0</v>
      </c>
      <c r="K150" s="166" t="s">
        <v>136</v>
      </c>
      <c r="L150" s="33"/>
      <c r="M150" s="171" t="s">
        <v>20</v>
      </c>
      <c r="N150" s="172" t="s">
        <v>44</v>
      </c>
      <c r="O150" s="34"/>
      <c r="P150" s="173">
        <f>O150*H150</f>
        <v>0</v>
      </c>
      <c r="Q150" s="173">
        <v>0</v>
      </c>
      <c r="R150" s="173">
        <f>Q150*H150</f>
        <v>0</v>
      </c>
      <c r="S150" s="173">
        <v>0</v>
      </c>
      <c r="T150" s="174">
        <f>S150*H150</f>
        <v>0</v>
      </c>
      <c r="AR150" s="16" t="s">
        <v>137</v>
      </c>
      <c r="AT150" s="16" t="s">
        <v>132</v>
      </c>
      <c r="AU150" s="16" t="s">
        <v>81</v>
      </c>
      <c r="AY150" s="16" t="s">
        <v>130</v>
      </c>
      <c r="BE150" s="175">
        <f>IF(N150="základní",J150,0)</f>
        <v>0</v>
      </c>
      <c r="BF150" s="175">
        <f>IF(N150="snížená",J150,0)</f>
        <v>0</v>
      </c>
      <c r="BG150" s="175">
        <f>IF(N150="zákl. přenesená",J150,0)</f>
        <v>0</v>
      </c>
      <c r="BH150" s="175">
        <f>IF(N150="sníž. přenesená",J150,0)</f>
        <v>0</v>
      </c>
      <c r="BI150" s="175">
        <f>IF(N150="nulová",J150,0)</f>
        <v>0</v>
      </c>
      <c r="BJ150" s="16" t="s">
        <v>22</v>
      </c>
      <c r="BK150" s="175">
        <f>ROUND(I150*H150,2)</f>
        <v>0</v>
      </c>
      <c r="BL150" s="16" t="s">
        <v>137</v>
      </c>
      <c r="BM150" s="16" t="s">
        <v>227</v>
      </c>
    </row>
    <row r="151" spans="2:47" s="1" customFormat="1" ht="42" customHeight="1">
      <c r="B151" s="33"/>
      <c r="D151" s="176" t="s">
        <v>139</v>
      </c>
      <c r="F151" s="177" t="s">
        <v>228</v>
      </c>
      <c r="I151" s="137"/>
      <c r="L151" s="33"/>
      <c r="M151" s="62"/>
      <c r="N151" s="34"/>
      <c r="O151" s="34"/>
      <c r="P151" s="34"/>
      <c r="Q151" s="34"/>
      <c r="R151" s="34"/>
      <c r="S151" s="34"/>
      <c r="T151" s="63"/>
      <c r="AT151" s="16" t="s">
        <v>139</v>
      </c>
      <c r="AU151" s="16" t="s">
        <v>81</v>
      </c>
    </row>
    <row r="152" spans="2:51" s="11" customFormat="1" ht="22.5" customHeight="1">
      <c r="B152" s="179"/>
      <c r="D152" s="180" t="s">
        <v>143</v>
      </c>
      <c r="E152" s="181" t="s">
        <v>20</v>
      </c>
      <c r="F152" s="182" t="s">
        <v>229</v>
      </c>
      <c r="H152" s="183">
        <v>40196.03</v>
      </c>
      <c r="I152" s="184"/>
      <c r="L152" s="179"/>
      <c r="M152" s="185"/>
      <c r="N152" s="186"/>
      <c r="O152" s="186"/>
      <c r="P152" s="186"/>
      <c r="Q152" s="186"/>
      <c r="R152" s="186"/>
      <c r="S152" s="186"/>
      <c r="T152" s="187"/>
      <c r="AT152" s="188" t="s">
        <v>143</v>
      </c>
      <c r="AU152" s="188" t="s">
        <v>81</v>
      </c>
      <c r="AV152" s="11" t="s">
        <v>81</v>
      </c>
      <c r="AW152" s="11" t="s">
        <v>37</v>
      </c>
      <c r="AX152" s="11" t="s">
        <v>22</v>
      </c>
      <c r="AY152" s="188" t="s">
        <v>130</v>
      </c>
    </row>
    <row r="153" spans="2:65" s="1" customFormat="1" ht="22.5" customHeight="1">
      <c r="B153" s="163"/>
      <c r="C153" s="164" t="s">
        <v>230</v>
      </c>
      <c r="D153" s="164" t="s">
        <v>132</v>
      </c>
      <c r="E153" s="165" t="s">
        <v>231</v>
      </c>
      <c r="F153" s="166" t="s">
        <v>232</v>
      </c>
      <c r="G153" s="167" t="s">
        <v>233</v>
      </c>
      <c r="H153" s="168">
        <v>4067.071</v>
      </c>
      <c r="I153" s="169"/>
      <c r="J153" s="170">
        <f>ROUND(I153*H153,2)</f>
        <v>0</v>
      </c>
      <c r="K153" s="166" t="s">
        <v>136</v>
      </c>
      <c r="L153" s="33"/>
      <c r="M153" s="171" t="s">
        <v>20</v>
      </c>
      <c r="N153" s="172" t="s">
        <v>44</v>
      </c>
      <c r="O153" s="34"/>
      <c r="P153" s="173">
        <f>O153*H153</f>
        <v>0</v>
      </c>
      <c r="Q153" s="173">
        <v>0</v>
      </c>
      <c r="R153" s="173">
        <f>Q153*H153</f>
        <v>0</v>
      </c>
      <c r="S153" s="173">
        <v>0</v>
      </c>
      <c r="T153" s="174">
        <f>S153*H153</f>
        <v>0</v>
      </c>
      <c r="AR153" s="16" t="s">
        <v>137</v>
      </c>
      <c r="AT153" s="16" t="s">
        <v>132</v>
      </c>
      <c r="AU153" s="16" t="s">
        <v>81</v>
      </c>
      <c r="AY153" s="16" t="s">
        <v>130</v>
      </c>
      <c r="BE153" s="175">
        <f>IF(N153="základní",J153,0)</f>
        <v>0</v>
      </c>
      <c r="BF153" s="175">
        <f>IF(N153="snížená",J153,0)</f>
        <v>0</v>
      </c>
      <c r="BG153" s="175">
        <f>IF(N153="zákl. přenesená",J153,0)</f>
        <v>0</v>
      </c>
      <c r="BH153" s="175">
        <f>IF(N153="sníž. přenesená",J153,0)</f>
        <v>0</v>
      </c>
      <c r="BI153" s="175">
        <f>IF(N153="nulová",J153,0)</f>
        <v>0</v>
      </c>
      <c r="BJ153" s="16" t="s">
        <v>22</v>
      </c>
      <c r="BK153" s="175">
        <f>ROUND(I153*H153,2)</f>
        <v>0</v>
      </c>
      <c r="BL153" s="16" t="s">
        <v>137</v>
      </c>
      <c r="BM153" s="16" t="s">
        <v>234</v>
      </c>
    </row>
    <row r="154" spans="2:47" s="1" customFormat="1" ht="22.5" customHeight="1">
      <c r="B154" s="33"/>
      <c r="D154" s="176" t="s">
        <v>139</v>
      </c>
      <c r="F154" s="177" t="s">
        <v>235</v>
      </c>
      <c r="I154" s="137"/>
      <c r="L154" s="33"/>
      <c r="M154" s="62"/>
      <c r="N154" s="34"/>
      <c r="O154" s="34"/>
      <c r="P154" s="34"/>
      <c r="Q154" s="34"/>
      <c r="R154" s="34"/>
      <c r="S154" s="34"/>
      <c r="T154" s="63"/>
      <c r="AT154" s="16" t="s">
        <v>139</v>
      </c>
      <c r="AU154" s="16" t="s">
        <v>81</v>
      </c>
    </row>
    <row r="155" spans="2:51" s="11" customFormat="1" ht="22.5" customHeight="1">
      <c r="B155" s="179"/>
      <c r="D155" s="180" t="s">
        <v>143</v>
      </c>
      <c r="E155" s="181" t="s">
        <v>20</v>
      </c>
      <c r="F155" s="182" t="s">
        <v>236</v>
      </c>
      <c r="H155" s="183">
        <v>4067.071</v>
      </c>
      <c r="I155" s="184"/>
      <c r="L155" s="179"/>
      <c r="M155" s="185"/>
      <c r="N155" s="186"/>
      <c r="O155" s="186"/>
      <c r="P155" s="186"/>
      <c r="Q155" s="186"/>
      <c r="R155" s="186"/>
      <c r="S155" s="186"/>
      <c r="T155" s="187"/>
      <c r="AT155" s="188" t="s">
        <v>143</v>
      </c>
      <c r="AU155" s="188" t="s">
        <v>81</v>
      </c>
      <c r="AV155" s="11" t="s">
        <v>81</v>
      </c>
      <c r="AW155" s="11" t="s">
        <v>37</v>
      </c>
      <c r="AX155" s="11" t="s">
        <v>22</v>
      </c>
      <c r="AY155" s="188" t="s">
        <v>130</v>
      </c>
    </row>
    <row r="156" spans="2:65" s="1" customFormat="1" ht="22.5" customHeight="1">
      <c r="B156" s="163"/>
      <c r="C156" s="164" t="s">
        <v>8</v>
      </c>
      <c r="D156" s="164" t="s">
        <v>132</v>
      </c>
      <c r="E156" s="165" t="s">
        <v>237</v>
      </c>
      <c r="F156" s="166" t="s">
        <v>238</v>
      </c>
      <c r="G156" s="167" t="s">
        <v>233</v>
      </c>
      <c r="H156" s="168">
        <v>3369.194</v>
      </c>
      <c r="I156" s="169"/>
      <c r="J156" s="170">
        <f>ROUND(I156*H156,2)</f>
        <v>0</v>
      </c>
      <c r="K156" s="166" t="s">
        <v>20</v>
      </c>
      <c r="L156" s="33"/>
      <c r="M156" s="171" t="s">
        <v>20</v>
      </c>
      <c r="N156" s="172" t="s">
        <v>44</v>
      </c>
      <c r="O156" s="34"/>
      <c r="P156" s="173">
        <f>O156*H156</f>
        <v>0</v>
      </c>
      <c r="Q156" s="173">
        <v>0</v>
      </c>
      <c r="R156" s="173">
        <f>Q156*H156</f>
        <v>0</v>
      </c>
      <c r="S156" s="173">
        <v>0</v>
      </c>
      <c r="T156" s="174">
        <f>S156*H156</f>
        <v>0</v>
      </c>
      <c r="AR156" s="16" t="s">
        <v>137</v>
      </c>
      <c r="AT156" s="16" t="s">
        <v>132</v>
      </c>
      <c r="AU156" s="16" t="s">
        <v>81</v>
      </c>
      <c r="AY156" s="16" t="s">
        <v>130</v>
      </c>
      <c r="BE156" s="175">
        <f>IF(N156="základní",J156,0)</f>
        <v>0</v>
      </c>
      <c r="BF156" s="175">
        <f>IF(N156="snížená",J156,0)</f>
        <v>0</v>
      </c>
      <c r="BG156" s="175">
        <f>IF(N156="zákl. přenesená",J156,0)</f>
        <v>0</v>
      </c>
      <c r="BH156" s="175">
        <f>IF(N156="sníž. přenesená",J156,0)</f>
        <v>0</v>
      </c>
      <c r="BI156" s="175">
        <f>IF(N156="nulová",J156,0)</f>
        <v>0</v>
      </c>
      <c r="BJ156" s="16" t="s">
        <v>22</v>
      </c>
      <c r="BK156" s="175">
        <f>ROUND(I156*H156,2)</f>
        <v>0</v>
      </c>
      <c r="BL156" s="16" t="s">
        <v>137</v>
      </c>
      <c r="BM156" s="16" t="s">
        <v>239</v>
      </c>
    </row>
    <row r="157" spans="2:51" s="11" customFormat="1" ht="22.5" customHeight="1">
      <c r="B157" s="179"/>
      <c r="D157" s="180" t="s">
        <v>143</v>
      </c>
      <c r="E157" s="181" t="s">
        <v>20</v>
      </c>
      <c r="F157" s="182" t="s">
        <v>240</v>
      </c>
      <c r="H157" s="183">
        <v>3369.194</v>
      </c>
      <c r="I157" s="184"/>
      <c r="L157" s="179"/>
      <c r="M157" s="185"/>
      <c r="N157" s="186"/>
      <c r="O157" s="186"/>
      <c r="P157" s="186"/>
      <c r="Q157" s="186"/>
      <c r="R157" s="186"/>
      <c r="S157" s="186"/>
      <c r="T157" s="187"/>
      <c r="AT157" s="188" t="s">
        <v>143</v>
      </c>
      <c r="AU157" s="188" t="s">
        <v>81</v>
      </c>
      <c r="AV157" s="11" t="s">
        <v>81</v>
      </c>
      <c r="AW157" s="11" t="s">
        <v>37</v>
      </c>
      <c r="AX157" s="11" t="s">
        <v>22</v>
      </c>
      <c r="AY157" s="188" t="s">
        <v>130</v>
      </c>
    </row>
    <row r="158" spans="2:65" s="1" customFormat="1" ht="22.5" customHeight="1">
      <c r="B158" s="163"/>
      <c r="C158" s="164" t="s">
        <v>241</v>
      </c>
      <c r="D158" s="164" t="s">
        <v>132</v>
      </c>
      <c r="E158" s="165" t="s">
        <v>242</v>
      </c>
      <c r="F158" s="166" t="s">
        <v>243</v>
      </c>
      <c r="G158" s="167" t="s">
        <v>186</v>
      </c>
      <c r="H158" s="168">
        <v>1821.186</v>
      </c>
      <c r="I158" s="169"/>
      <c r="J158" s="170">
        <f>ROUND(I158*H158,2)</f>
        <v>0</v>
      </c>
      <c r="K158" s="166" t="s">
        <v>136</v>
      </c>
      <c r="L158" s="33"/>
      <c r="M158" s="171" t="s">
        <v>20</v>
      </c>
      <c r="N158" s="172" t="s">
        <v>44</v>
      </c>
      <c r="O158" s="34"/>
      <c r="P158" s="173">
        <f>O158*H158</f>
        <v>0</v>
      </c>
      <c r="Q158" s="173">
        <v>0</v>
      </c>
      <c r="R158" s="173">
        <f>Q158*H158</f>
        <v>0</v>
      </c>
      <c r="S158" s="173">
        <v>0</v>
      </c>
      <c r="T158" s="174">
        <f>S158*H158</f>
        <v>0</v>
      </c>
      <c r="AR158" s="16" t="s">
        <v>137</v>
      </c>
      <c r="AT158" s="16" t="s">
        <v>132</v>
      </c>
      <c r="AU158" s="16" t="s">
        <v>81</v>
      </c>
      <c r="AY158" s="16" t="s">
        <v>130</v>
      </c>
      <c r="BE158" s="175">
        <f>IF(N158="základní",J158,0)</f>
        <v>0</v>
      </c>
      <c r="BF158" s="175">
        <f>IF(N158="snížená",J158,0)</f>
        <v>0</v>
      </c>
      <c r="BG158" s="175">
        <f>IF(N158="zákl. přenesená",J158,0)</f>
        <v>0</v>
      </c>
      <c r="BH158" s="175">
        <f>IF(N158="sníž. přenesená",J158,0)</f>
        <v>0</v>
      </c>
      <c r="BI158" s="175">
        <f>IF(N158="nulová",J158,0)</f>
        <v>0</v>
      </c>
      <c r="BJ158" s="16" t="s">
        <v>22</v>
      </c>
      <c r="BK158" s="175">
        <f>ROUND(I158*H158,2)</f>
        <v>0</v>
      </c>
      <c r="BL158" s="16" t="s">
        <v>137</v>
      </c>
      <c r="BM158" s="16" t="s">
        <v>244</v>
      </c>
    </row>
    <row r="159" spans="2:47" s="1" customFormat="1" ht="30" customHeight="1">
      <c r="B159" s="33"/>
      <c r="D159" s="176" t="s">
        <v>139</v>
      </c>
      <c r="F159" s="177" t="s">
        <v>245</v>
      </c>
      <c r="I159" s="137"/>
      <c r="L159" s="33"/>
      <c r="M159" s="62"/>
      <c r="N159" s="34"/>
      <c r="O159" s="34"/>
      <c r="P159" s="34"/>
      <c r="Q159" s="34"/>
      <c r="R159" s="34"/>
      <c r="S159" s="34"/>
      <c r="T159" s="63"/>
      <c r="AT159" s="16" t="s">
        <v>139</v>
      </c>
      <c r="AU159" s="16" t="s">
        <v>81</v>
      </c>
    </row>
    <row r="160" spans="2:47" s="1" customFormat="1" ht="30" customHeight="1">
      <c r="B160" s="33"/>
      <c r="D160" s="176" t="s">
        <v>141</v>
      </c>
      <c r="F160" s="178" t="s">
        <v>246</v>
      </c>
      <c r="I160" s="137"/>
      <c r="L160" s="33"/>
      <c r="M160" s="62"/>
      <c r="N160" s="34"/>
      <c r="O160" s="34"/>
      <c r="P160" s="34"/>
      <c r="Q160" s="34"/>
      <c r="R160" s="34"/>
      <c r="S160" s="34"/>
      <c r="T160" s="63"/>
      <c r="AT160" s="16" t="s">
        <v>141</v>
      </c>
      <c r="AU160" s="16" t="s">
        <v>81</v>
      </c>
    </row>
    <row r="161" spans="2:51" s="11" customFormat="1" ht="31.5" customHeight="1">
      <c r="B161" s="179"/>
      <c r="D161" s="176" t="s">
        <v>143</v>
      </c>
      <c r="E161" s="188" t="s">
        <v>20</v>
      </c>
      <c r="F161" s="190" t="s">
        <v>247</v>
      </c>
      <c r="H161" s="191">
        <v>1821.186</v>
      </c>
      <c r="I161" s="184"/>
      <c r="L161" s="179"/>
      <c r="M161" s="185"/>
      <c r="N161" s="186"/>
      <c r="O161" s="186"/>
      <c r="P161" s="186"/>
      <c r="Q161" s="186"/>
      <c r="R161" s="186"/>
      <c r="S161" s="186"/>
      <c r="T161" s="187"/>
      <c r="AT161" s="188" t="s">
        <v>143</v>
      </c>
      <c r="AU161" s="188" t="s">
        <v>81</v>
      </c>
      <c r="AV161" s="11" t="s">
        <v>81</v>
      </c>
      <c r="AW161" s="11" t="s">
        <v>37</v>
      </c>
      <c r="AX161" s="11" t="s">
        <v>22</v>
      </c>
      <c r="AY161" s="188" t="s">
        <v>130</v>
      </c>
    </row>
    <row r="162" spans="2:63" s="10" customFormat="1" ht="29.25" customHeight="1">
      <c r="B162" s="149"/>
      <c r="D162" s="160" t="s">
        <v>72</v>
      </c>
      <c r="E162" s="161" t="s">
        <v>81</v>
      </c>
      <c r="F162" s="161" t="s">
        <v>248</v>
      </c>
      <c r="I162" s="152"/>
      <c r="J162" s="162">
        <f>BK162</f>
        <v>0</v>
      </c>
      <c r="L162" s="149"/>
      <c r="M162" s="154"/>
      <c r="N162" s="155"/>
      <c r="O162" s="155"/>
      <c r="P162" s="156">
        <f>SUM(P163:P174)</f>
        <v>0</v>
      </c>
      <c r="Q162" s="155"/>
      <c r="R162" s="156">
        <f>SUM(R163:R174)</f>
        <v>56.44629</v>
      </c>
      <c r="S162" s="155"/>
      <c r="T162" s="157">
        <f>SUM(T163:T174)</f>
        <v>0</v>
      </c>
      <c r="AR162" s="150" t="s">
        <v>22</v>
      </c>
      <c r="AT162" s="158" t="s">
        <v>72</v>
      </c>
      <c r="AU162" s="158" t="s">
        <v>22</v>
      </c>
      <c r="AY162" s="150" t="s">
        <v>130</v>
      </c>
      <c r="BK162" s="159">
        <f>SUM(BK163:BK174)</f>
        <v>0</v>
      </c>
    </row>
    <row r="163" spans="2:65" s="1" customFormat="1" ht="31.5" customHeight="1">
      <c r="B163" s="163"/>
      <c r="C163" s="164" t="s">
        <v>249</v>
      </c>
      <c r="D163" s="164" t="s">
        <v>132</v>
      </c>
      <c r="E163" s="165" t="s">
        <v>250</v>
      </c>
      <c r="F163" s="166" t="s">
        <v>251</v>
      </c>
      <c r="G163" s="167" t="s">
        <v>171</v>
      </c>
      <c r="H163" s="168">
        <v>237</v>
      </c>
      <c r="I163" s="169"/>
      <c r="J163" s="170">
        <f>ROUND(I163*H163,2)</f>
        <v>0</v>
      </c>
      <c r="K163" s="166" t="s">
        <v>136</v>
      </c>
      <c r="L163" s="33"/>
      <c r="M163" s="171" t="s">
        <v>20</v>
      </c>
      <c r="N163" s="172" t="s">
        <v>44</v>
      </c>
      <c r="O163" s="34"/>
      <c r="P163" s="173">
        <f>O163*H163</f>
        <v>0</v>
      </c>
      <c r="Q163" s="173">
        <v>0.23801</v>
      </c>
      <c r="R163" s="173">
        <f>Q163*H163</f>
        <v>56.40837</v>
      </c>
      <c r="S163" s="173">
        <v>0</v>
      </c>
      <c r="T163" s="174">
        <f>S163*H163</f>
        <v>0</v>
      </c>
      <c r="AR163" s="16" t="s">
        <v>137</v>
      </c>
      <c r="AT163" s="16" t="s">
        <v>132</v>
      </c>
      <c r="AU163" s="16" t="s">
        <v>81</v>
      </c>
      <c r="AY163" s="16" t="s">
        <v>130</v>
      </c>
      <c r="BE163" s="175">
        <f>IF(N163="základní",J163,0)</f>
        <v>0</v>
      </c>
      <c r="BF163" s="175">
        <f>IF(N163="snížená",J163,0)</f>
        <v>0</v>
      </c>
      <c r="BG163" s="175">
        <f>IF(N163="zákl. přenesená",J163,0)</f>
        <v>0</v>
      </c>
      <c r="BH163" s="175">
        <f>IF(N163="sníž. přenesená",J163,0)</f>
        <v>0</v>
      </c>
      <c r="BI163" s="175">
        <f>IF(N163="nulová",J163,0)</f>
        <v>0</v>
      </c>
      <c r="BJ163" s="16" t="s">
        <v>22</v>
      </c>
      <c r="BK163" s="175">
        <f>ROUND(I163*H163,2)</f>
        <v>0</v>
      </c>
      <c r="BL163" s="16" t="s">
        <v>137</v>
      </c>
      <c r="BM163" s="16" t="s">
        <v>252</v>
      </c>
    </row>
    <row r="164" spans="2:47" s="1" customFormat="1" ht="42" customHeight="1">
      <c r="B164" s="33"/>
      <c r="D164" s="176" t="s">
        <v>139</v>
      </c>
      <c r="F164" s="177" t="s">
        <v>253</v>
      </c>
      <c r="I164" s="137"/>
      <c r="L164" s="33"/>
      <c r="M164" s="62"/>
      <c r="N164" s="34"/>
      <c r="O164" s="34"/>
      <c r="P164" s="34"/>
      <c r="Q164" s="34"/>
      <c r="R164" s="34"/>
      <c r="S164" s="34"/>
      <c r="T164" s="63"/>
      <c r="AT164" s="16" t="s">
        <v>139</v>
      </c>
      <c r="AU164" s="16" t="s">
        <v>81</v>
      </c>
    </row>
    <row r="165" spans="2:51" s="11" customFormat="1" ht="22.5" customHeight="1">
      <c r="B165" s="179"/>
      <c r="D165" s="176" t="s">
        <v>143</v>
      </c>
      <c r="E165" s="188" t="s">
        <v>20</v>
      </c>
      <c r="F165" s="190" t="s">
        <v>254</v>
      </c>
      <c r="H165" s="191">
        <v>183</v>
      </c>
      <c r="I165" s="184"/>
      <c r="L165" s="179"/>
      <c r="M165" s="185"/>
      <c r="N165" s="186"/>
      <c r="O165" s="186"/>
      <c r="P165" s="186"/>
      <c r="Q165" s="186"/>
      <c r="R165" s="186"/>
      <c r="S165" s="186"/>
      <c r="T165" s="187"/>
      <c r="AT165" s="188" t="s">
        <v>143</v>
      </c>
      <c r="AU165" s="188" t="s">
        <v>81</v>
      </c>
      <c r="AV165" s="11" t="s">
        <v>81</v>
      </c>
      <c r="AW165" s="11" t="s">
        <v>37</v>
      </c>
      <c r="AX165" s="11" t="s">
        <v>73</v>
      </c>
      <c r="AY165" s="188" t="s">
        <v>130</v>
      </c>
    </row>
    <row r="166" spans="2:51" s="11" customFormat="1" ht="22.5" customHeight="1">
      <c r="B166" s="179"/>
      <c r="D166" s="176" t="s">
        <v>143</v>
      </c>
      <c r="E166" s="188" t="s">
        <v>20</v>
      </c>
      <c r="F166" s="190" t="s">
        <v>255</v>
      </c>
      <c r="H166" s="191">
        <v>54</v>
      </c>
      <c r="I166" s="184"/>
      <c r="L166" s="179"/>
      <c r="M166" s="185"/>
      <c r="N166" s="186"/>
      <c r="O166" s="186"/>
      <c r="P166" s="186"/>
      <c r="Q166" s="186"/>
      <c r="R166" s="186"/>
      <c r="S166" s="186"/>
      <c r="T166" s="187"/>
      <c r="AT166" s="188" t="s">
        <v>143</v>
      </c>
      <c r="AU166" s="188" t="s">
        <v>81</v>
      </c>
      <c r="AV166" s="11" t="s">
        <v>81</v>
      </c>
      <c r="AW166" s="11" t="s">
        <v>37</v>
      </c>
      <c r="AX166" s="11" t="s">
        <v>73</v>
      </c>
      <c r="AY166" s="188" t="s">
        <v>130</v>
      </c>
    </row>
    <row r="167" spans="2:51" s="12" customFormat="1" ht="22.5" customHeight="1">
      <c r="B167" s="192"/>
      <c r="D167" s="180" t="s">
        <v>143</v>
      </c>
      <c r="E167" s="193" t="s">
        <v>20</v>
      </c>
      <c r="F167" s="194" t="s">
        <v>199</v>
      </c>
      <c r="H167" s="195">
        <v>237</v>
      </c>
      <c r="I167" s="196"/>
      <c r="L167" s="192"/>
      <c r="M167" s="197"/>
      <c r="N167" s="198"/>
      <c r="O167" s="198"/>
      <c r="P167" s="198"/>
      <c r="Q167" s="198"/>
      <c r="R167" s="198"/>
      <c r="S167" s="198"/>
      <c r="T167" s="199"/>
      <c r="AT167" s="200" t="s">
        <v>143</v>
      </c>
      <c r="AU167" s="200" t="s">
        <v>81</v>
      </c>
      <c r="AV167" s="12" t="s">
        <v>137</v>
      </c>
      <c r="AW167" s="12" t="s">
        <v>37</v>
      </c>
      <c r="AX167" s="12" t="s">
        <v>22</v>
      </c>
      <c r="AY167" s="200" t="s">
        <v>130</v>
      </c>
    </row>
    <row r="168" spans="2:65" s="1" customFormat="1" ht="22.5" customHeight="1">
      <c r="B168" s="163"/>
      <c r="C168" s="164" t="s">
        <v>256</v>
      </c>
      <c r="D168" s="164" t="s">
        <v>132</v>
      </c>
      <c r="E168" s="165" t="s">
        <v>257</v>
      </c>
      <c r="F168" s="166" t="s">
        <v>258</v>
      </c>
      <c r="G168" s="167" t="s">
        <v>171</v>
      </c>
      <c r="H168" s="168">
        <v>237</v>
      </c>
      <c r="I168" s="169"/>
      <c r="J168" s="170">
        <f>ROUND(I168*H168,2)</f>
        <v>0</v>
      </c>
      <c r="K168" s="166" t="s">
        <v>136</v>
      </c>
      <c r="L168" s="33"/>
      <c r="M168" s="171" t="s">
        <v>20</v>
      </c>
      <c r="N168" s="172" t="s">
        <v>44</v>
      </c>
      <c r="O168" s="34"/>
      <c r="P168" s="173">
        <f>O168*H168</f>
        <v>0</v>
      </c>
      <c r="Q168" s="173">
        <v>0.00016</v>
      </c>
      <c r="R168" s="173">
        <f>Q168*H168</f>
        <v>0.03792</v>
      </c>
      <c r="S168" s="173">
        <v>0</v>
      </c>
      <c r="T168" s="174">
        <f>S168*H168</f>
        <v>0</v>
      </c>
      <c r="AR168" s="16" t="s">
        <v>137</v>
      </c>
      <c r="AT168" s="16" t="s">
        <v>132</v>
      </c>
      <c r="AU168" s="16" t="s">
        <v>81</v>
      </c>
      <c r="AY168" s="16" t="s">
        <v>130</v>
      </c>
      <c r="BE168" s="175">
        <f>IF(N168="základní",J168,0)</f>
        <v>0</v>
      </c>
      <c r="BF168" s="175">
        <f>IF(N168="snížená",J168,0)</f>
        <v>0</v>
      </c>
      <c r="BG168" s="175">
        <f>IF(N168="zákl. přenesená",J168,0)</f>
        <v>0</v>
      </c>
      <c r="BH168" s="175">
        <f>IF(N168="sníž. přenesená",J168,0)</f>
        <v>0</v>
      </c>
      <c r="BI168" s="175">
        <f>IF(N168="nulová",J168,0)</f>
        <v>0</v>
      </c>
      <c r="BJ168" s="16" t="s">
        <v>22</v>
      </c>
      <c r="BK168" s="175">
        <f>ROUND(I168*H168,2)</f>
        <v>0</v>
      </c>
      <c r="BL168" s="16" t="s">
        <v>137</v>
      </c>
      <c r="BM168" s="16" t="s">
        <v>259</v>
      </c>
    </row>
    <row r="169" spans="2:47" s="1" customFormat="1" ht="22.5" customHeight="1">
      <c r="B169" s="33"/>
      <c r="D169" s="176" t="s">
        <v>139</v>
      </c>
      <c r="F169" s="177" t="s">
        <v>258</v>
      </c>
      <c r="I169" s="137"/>
      <c r="L169" s="33"/>
      <c r="M169" s="62"/>
      <c r="N169" s="34"/>
      <c r="O169" s="34"/>
      <c r="P169" s="34"/>
      <c r="Q169" s="34"/>
      <c r="R169" s="34"/>
      <c r="S169" s="34"/>
      <c r="T169" s="63"/>
      <c r="AT169" s="16" t="s">
        <v>139</v>
      </c>
      <c r="AU169" s="16" t="s">
        <v>81</v>
      </c>
    </row>
    <row r="170" spans="2:47" s="1" customFormat="1" ht="42" customHeight="1">
      <c r="B170" s="33"/>
      <c r="D170" s="180" t="s">
        <v>141</v>
      </c>
      <c r="F170" s="189" t="s">
        <v>260</v>
      </c>
      <c r="I170" s="137"/>
      <c r="L170" s="33"/>
      <c r="M170" s="62"/>
      <c r="N170" s="34"/>
      <c r="O170" s="34"/>
      <c r="P170" s="34"/>
      <c r="Q170" s="34"/>
      <c r="R170" s="34"/>
      <c r="S170" s="34"/>
      <c r="T170" s="63"/>
      <c r="AT170" s="16" t="s">
        <v>141</v>
      </c>
      <c r="AU170" s="16" t="s">
        <v>81</v>
      </c>
    </row>
    <row r="171" spans="2:65" s="1" customFormat="1" ht="22.5" customHeight="1">
      <c r="B171" s="163"/>
      <c r="C171" s="164" t="s">
        <v>261</v>
      </c>
      <c r="D171" s="164" t="s">
        <v>132</v>
      </c>
      <c r="E171" s="165" t="s">
        <v>262</v>
      </c>
      <c r="F171" s="166" t="s">
        <v>263</v>
      </c>
      <c r="G171" s="167" t="s">
        <v>186</v>
      </c>
      <c r="H171" s="168">
        <v>9.568</v>
      </c>
      <c r="I171" s="169"/>
      <c r="J171" s="170">
        <f>ROUND(I171*H171,2)</f>
        <v>0</v>
      </c>
      <c r="K171" s="166" t="s">
        <v>136</v>
      </c>
      <c r="L171" s="33"/>
      <c r="M171" s="171" t="s">
        <v>20</v>
      </c>
      <c r="N171" s="172" t="s">
        <v>44</v>
      </c>
      <c r="O171" s="34"/>
      <c r="P171" s="173">
        <f>O171*H171</f>
        <v>0</v>
      </c>
      <c r="Q171" s="173">
        <v>0</v>
      </c>
      <c r="R171" s="173">
        <f>Q171*H171</f>
        <v>0</v>
      </c>
      <c r="S171" s="173">
        <v>0</v>
      </c>
      <c r="T171" s="174">
        <f>S171*H171</f>
        <v>0</v>
      </c>
      <c r="AR171" s="16" t="s">
        <v>137</v>
      </c>
      <c r="AT171" s="16" t="s">
        <v>132</v>
      </c>
      <c r="AU171" s="16" t="s">
        <v>81</v>
      </c>
      <c r="AY171" s="16" t="s">
        <v>130</v>
      </c>
      <c r="BE171" s="175">
        <f>IF(N171="základní",J171,0)</f>
        <v>0</v>
      </c>
      <c r="BF171" s="175">
        <f>IF(N171="snížená",J171,0)</f>
        <v>0</v>
      </c>
      <c r="BG171" s="175">
        <f>IF(N171="zákl. přenesená",J171,0)</f>
        <v>0</v>
      </c>
      <c r="BH171" s="175">
        <f>IF(N171="sníž. přenesená",J171,0)</f>
        <v>0</v>
      </c>
      <c r="BI171" s="175">
        <f>IF(N171="nulová",J171,0)</f>
        <v>0</v>
      </c>
      <c r="BJ171" s="16" t="s">
        <v>22</v>
      </c>
      <c r="BK171" s="175">
        <f>ROUND(I171*H171,2)</f>
        <v>0</v>
      </c>
      <c r="BL171" s="16" t="s">
        <v>137</v>
      </c>
      <c r="BM171" s="16" t="s">
        <v>264</v>
      </c>
    </row>
    <row r="172" spans="2:47" s="1" customFormat="1" ht="30" customHeight="1">
      <c r="B172" s="33"/>
      <c r="D172" s="176" t="s">
        <v>139</v>
      </c>
      <c r="F172" s="177" t="s">
        <v>265</v>
      </c>
      <c r="I172" s="137"/>
      <c r="L172" s="33"/>
      <c r="M172" s="62"/>
      <c r="N172" s="34"/>
      <c r="O172" s="34"/>
      <c r="P172" s="34"/>
      <c r="Q172" s="34"/>
      <c r="R172" s="34"/>
      <c r="S172" s="34"/>
      <c r="T172" s="63"/>
      <c r="AT172" s="16" t="s">
        <v>139</v>
      </c>
      <c r="AU172" s="16" t="s">
        <v>81</v>
      </c>
    </row>
    <row r="173" spans="2:47" s="1" customFormat="1" ht="30" customHeight="1">
      <c r="B173" s="33"/>
      <c r="D173" s="176" t="s">
        <v>141</v>
      </c>
      <c r="F173" s="178" t="s">
        <v>266</v>
      </c>
      <c r="I173" s="137"/>
      <c r="L173" s="33"/>
      <c r="M173" s="62"/>
      <c r="N173" s="34"/>
      <c r="O173" s="34"/>
      <c r="P173" s="34"/>
      <c r="Q173" s="34"/>
      <c r="R173" s="34"/>
      <c r="S173" s="34"/>
      <c r="T173" s="63"/>
      <c r="AT173" s="16" t="s">
        <v>141</v>
      </c>
      <c r="AU173" s="16" t="s">
        <v>81</v>
      </c>
    </row>
    <row r="174" spans="2:51" s="11" customFormat="1" ht="22.5" customHeight="1">
      <c r="B174" s="179"/>
      <c r="D174" s="176" t="s">
        <v>143</v>
      </c>
      <c r="E174" s="188" t="s">
        <v>20</v>
      </c>
      <c r="F174" s="190" t="s">
        <v>267</v>
      </c>
      <c r="H174" s="191">
        <v>9.568</v>
      </c>
      <c r="I174" s="184"/>
      <c r="L174" s="179"/>
      <c r="M174" s="185"/>
      <c r="N174" s="186"/>
      <c r="O174" s="186"/>
      <c r="P174" s="186"/>
      <c r="Q174" s="186"/>
      <c r="R174" s="186"/>
      <c r="S174" s="186"/>
      <c r="T174" s="187"/>
      <c r="AT174" s="188" t="s">
        <v>143</v>
      </c>
      <c r="AU174" s="188" t="s">
        <v>81</v>
      </c>
      <c r="AV174" s="11" t="s">
        <v>81</v>
      </c>
      <c r="AW174" s="11" t="s">
        <v>37</v>
      </c>
      <c r="AX174" s="11" t="s">
        <v>22</v>
      </c>
      <c r="AY174" s="188" t="s">
        <v>130</v>
      </c>
    </row>
    <row r="175" spans="2:63" s="10" customFormat="1" ht="29.25" customHeight="1">
      <c r="B175" s="149"/>
      <c r="D175" s="160" t="s">
        <v>72</v>
      </c>
      <c r="E175" s="161" t="s">
        <v>150</v>
      </c>
      <c r="F175" s="161" t="s">
        <v>268</v>
      </c>
      <c r="I175" s="152"/>
      <c r="J175" s="162">
        <f>BK175</f>
        <v>0</v>
      </c>
      <c r="L175" s="149"/>
      <c r="M175" s="154"/>
      <c r="N175" s="155"/>
      <c r="O175" s="155"/>
      <c r="P175" s="156">
        <f>SUM(P176:P224)</f>
        <v>0</v>
      </c>
      <c r="Q175" s="155"/>
      <c r="R175" s="156">
        <f>SUM(R176:R224)</f>
        <v>441.1828933</v>
      </c>
      <c r="S175" s="155"/>
      <c r="T175" s="157">
        <f>SUM(T176:T224)</f>
        <v>0</v>
      </c>
      <c r="AR175" s="150" t="s">
        <v>22</v>
      </c>
      <c r="AT175" s="158" t="s">
        <v>72</v>
      </c>
      <c r="AU175" s="158" t="s">
        <v>22</v>
      </c>
      <c r="AY175" s="150" t="s">
        <v>130</v>
      </c>
      <c r="BK175" s="159">
        <f>SUM(BK176:BK224)</f>
        <v>0</v>
      </c>
    </row>
    <row r="176" spans="2:65" s="1" customFormat="1" ht="31.5" customHeight="1">
      <c r="B176" s="163"/>
      <c r="C176" s="164" t="s">
        <v>269</v>
      </c>
      <c r="D176" s="164" t="s">
        <v>132</v>
      </c>
      <c r="E176" s="165" t="s">
        <v>270</v>
      </c>
      <c r="F176" s="166" t="s">
        <v>271</v>
      </c>
      <c r="G176" s="167" t="s">
        <v>171</v>
      </c>
      <c r="H176" s="168">
        <v>10.5</v>
      </c>
      <c r="I176" s="169"/>
      <c r="J176" s="170">
        <f>ROUND(I176*H176,2)</f>
        <v>0</v>
      </c>
      <c r="K176" s="166" t="s">
        <v>136</v>
      </c>
      <c r="L176" s="33"/>
      <c r="M176" s="171" t="s">
        <v>20</v>
      </c>
      <c r="N176" s="172" t="s">
        <v>44</v>
      </c>
      <c r="O176" s="34"/>
      <c r="P176" s="173">
        <f>O176*H176</f>
        <v>0</v>
      </c>
      <c r="Q176" s="173">
        <v>0</v>
      </c>
      <c r="R176" s="173">
        <f>Q176*H176</f>
        <v>0</v>
      </c>
      <c r="S176" s="173">
        <v>0</v>
      </c>
      <c r="T176" s="174">
        <f>S176*H176</f>
        <v>0</v>
      </c>
      <c r="AR176" s="16" t="s">
        <v>137</v>
      </c>
      <c r="AT176" s="16" t="s">
        <v>132</v>
      </c>
      <c r="AU176" s="16" t="s">
        <v>81</v>
      </c>
      <c r="AY176" s="16" t="s">
        <v>130</v>
      </c>
      <c r="BE176" s="175">
        <f>IF(N176="základní",J176,0)</f>
        <v>0</v>
      </c>
      <c r="BF176" s="175">
        <f>IF(N176="snížená",J176,0)</f>
        <v>0</v>
      </c>
      <c r="BG176" s="175">
        <f>IF(N176="zákl. přenesená",J176,0)</f>
        <v>0</v>
      </c>
      <c r="BH176" s="175">
        <f>IF(N176="sníž. přenesená",J176,0)</f>
        <v>0</v>
      </c>
      <c r="BI176" s="175">
        <f>IF(N176="nulová",J176,0)</f>
        <v>0</v>
      </c>
      <c r="BJ176" s="16" t="s">
        <v>22</v>
      </c>
      <c r="BK176" s="175">
        <f>ROUND(I176*H176,2)</f>
        <v>0</v>
      </c>
      <c r="BL176" s="16" t="s">
        <v>137</v>
      </c>
      <c r="BM176" s="16" t="s">
        <v>272</v>
      </c>
    </row>
    <row r="177" spans="2:47" s="1" customFormat="1" ht="54" customHeight="1">
      <c r="B177" s="33"/>
      <c r="D177" s="176" t="s">
        <v>139</v>
      </c>
      <c r="F177" s="177" t="s">
        <v>273</v>
      </c>
      <c r="I177" s="137"/>
      <c r="L177" s="33"/>
      <c r="M177" s="62"/>
      <c r="N177" s="34"/>
      <c r="O177" s="34"/>
      <c r="P177" s="34"/>
      <c r="Q177" s="34"/>
      <c r="R177" s="34"/>
      <c r="S177" s="34"/>
      <c r="T177" s="63"/>
      <c r="AT177" s="16" t="s">
        <v>139</v>
      </c>
      <c r="AU177" s="16" t="s">
        <v>81</v>
      </c>
    </row>
    <row r="178" spans="2:51" s="11" customFormat="1" ht="22.5" customHeight="1">
      <c r="B178" s="179"/>
      <c r="D178" s="180" t="s">
        <v>143</v>
      </c>
      <c r="E178" s="181" t="s">
        <v>20</v>
      </c>
      <c r="F178" s="182" t="s">
        <v>274</v>
      </c>
      <c r="H178" s="183">
        <v>10.5</v>
      </c>
      <c r="I178" s="184"/>
      <c r="L178" s="179"/>
      <c r="M178" s="185"/>
      <c r="N178" s="186"/>
      <c r="O178" s="186"/>
      <c r="P178" s="186"/>
      <c r="Q178" s="186"/>
      <c r="R178" s="186"/>
      <c r="S178" s="186"/>
      <c r="T178" s="187"/>
      <c r="AT178" s="188" t="s">
        <v>143</v>
      </c>
      <c r="AU178" s="188" t="s">
        <v>81</v>
      </c>
      <c r="AV178" s="11" t="s">
        <v>81</v>
      </c>
      <c r="AW178" s="11" t="s">
        <v>37</v>
      </c>
      <c r="AX178" s="11" t="s">
        <v>22</v>
      </c>
      <c r="AY178" s="188" t="s">
        <v>130</v>
      </c>
    </row>
    <row r="179" spans="2:65" s="1" customFormat="1" ht="22.5" customHeight="1">
      <c r="B179" s="163"/>
      <c r="C179" s="164" t="s">
        <v>7</v>
      </c>
      <c r="D179" s="164" t="s">
        <v>132</v>
      </c>
      <c r="E179" s="165" t="s">
        <v>275</v>
      </c>
      <c r="F179" s="166" t="s">
        <v>276</v>
      </c>
      <c r="G179" s="167" t="s">
        <v>186</v>
      </c>
      <c r="H179" s="168">
        <v>67.103</v>
      </c>
      <c r="I179" s="169"/>
      <c r="J179" s="170">
        <f>ROUND(I179*H179,2)</f>
        <v>0</v>
      </c>
      <c r="K179" s="166" t="s">
        <v>136</v>
      </c>
      <c r="L179" s="33"/>
      <c r="M179" s="171" t="s">
        <v>20</v>
      </c>
      <c r="N179" s="172" t="s">
        <v>44</v>
      </c>
      <c r="O179" s="34"/>
      <c r="P179" s="173">
        <f>O179*H179</f>
        <v>0</v>
      </c>
      <c r="Q179" s="173">
        <v>0</v>
      </c>
      <c r="R179" s="173">
        <f>Q179*H179</f>
        <v>0</v>
      </c>
      <c r="S179" s="173">
        <v>0</v>
      </c>
      <c r="T179" s="174">
        <f>S179*H179</f>
        <v>0</v>
      </c>
      <c r="AR179" s="16" t="s">
        <v>137</v>
      </c>
      <c r="AT179" s="16" t="s">
        <v>132</v>
      </c>
      <c r="AU179" s="16" t="s">
        <v>81</v>
      </c>
      <c r="AY179" s="16" t="s">
        <v>130</v>
      </c>
      <c r="BE179" s="175">
        <f>IF(N179="základní",J179,0)</f>
        <v>0</v>
      </c>
      <c r="BF179" s="175">
        <f>IF(N179="snížená",J179,0)</f>
        <v>0</v>
      </c>
      <c r="BG179" s="175">
        <f>IF(N179="zákl. přenesená",J179,0)</f>
        <v>0</v>
      </c>
      <c r="BH179" s="175">
        <f>IF(N179="sníž. přenesená",J179,0)</f>
        <v>0</v>
      </c>
      <c r="BI179" s="175">
        <f>IF(N179="nulová",J179,0)</f>
        <v>0</v>
      </c>
      <c r="BJ179" s="16" t="s">
        <v>22</v>
      </c>
      <c r="BK179" s="175">
        <f>ROUND(I179*H179,2)</f>
        <v>0</v>
      </c>
      <c r="BL179" s="16" t="s">
        <v>137</v>
      </c>
      <c r="BM179" s="16" t="s">
        <v>277</v>
      </c>
    </row>
    <row r="180" spans="2:47" s="1" customFormat="1" ht="22.5" customHeight="1">
      <c r="B180" s="33"/>
      <c r="D180" s="176" t="s">
        <v>139</v>
      </c>
      <c r="F180" s="177" t="s">
        <v>278</v>
      </c>
      <c r="I180" s="137"/>
      <c r="L180" s="33"/>
      <c r="M180" s="62"/>
      <c r="N180" s="34"/>
      <c r="O180" s="34"/>
      <c r="P180" s="34"/>
      <c r="Q180" s="34"/>
      <c r="R180" s="34"/>
      <c r="S180" s="34"/>
      <c r="T180" s="63"/>
      <c r="AT180" s="16" t="s">
        <v>139</v>
      </c>
      <c r="AU180" s="16" t="s">
        <v>81</v>
      </c>
    </row>
    <row r="181" spans="2:51" s="11" customFormat="1" ht="22.5" customHeight="1">
      <c r="B181" s="179"/>
      <c r="D181" s="180" t="s">
        <v>143</v>
      </c>
      <c r="E181" s="181" t="s">
        <v>20</v>
      </c>
      <c r="F181" s="182" t="s">
        <v>279</v>
      </c>
      <c r="H181" s="183">
        <v>67.103</v>
      </c>
      <c r="I181" s="184"/>
      <c r="L181" s="179"/>
      <c r="M181" s="185"/>
      <c r="N181" s="186"/>
      <c r="O181" s="186"/>
      <c r="P181" s="186"/>
      <c r="Q181" s="186"/>
      <c r="R181" s="186"/>
      <c r="S181" s="186"/>
      <c r="T181" s="187"/>
      <c r="AT181" s="188" t="s">
        <v>143</v>
      </c>
      <c r="AU181" s="188" t="s">
        <v>81</v>
      </c>
      <c r="AV181" s="11" t="s">
        <v>81</v>
      </c>
      <c r="AW181" s="11" t="s">
        <v>37</v>
      </c>
      <c r="AX181" s="11" t="s">
        <v>22</v>
      </c>
      <c r="AY181" s="188" t="s">
        <v>130</v>
      </c>
    </row>
    <row r="182" spans="2:65" s="1" customFormat="1" ht="22.5" customHeight="1">
      <c r="B182" s="163"/>
      <c r="C182" s="164" t="s">
        <v>280</v>
      </c>
      <c r="D182" s="164" t="s">
        <v>132</v>
      </c>
      <c r="E182" s="165" t="s">
        <v>281</v>
      </c>
      <c r="F182" s="166" t="s">
        <v>282</v>
      </c>
      <c r="G182" s="167" t="s">
        <v>135</v>
      </c>
      <c r="H182" s="168">
        <v>340.375</v>
      </c>
      <c r="I182" s="169"/>
      <c r="J182" s="170">
        <f>ROUND(I182*H182,2)</f>
        <v>0</v>
      </c>
      <c r="K182" s="166" t="s">
        <v>136</v>
      </c>
      <c r="L182" s="33"/>
      <c r="M182" s="171" t="s">
        <v>20</v>
      </c>
      <c r="N182" s="172" t="s">
        <v>44</v>
      </c>
      <c r="O182" s="34"/>
      <c r="P182" s="173">
        <f>O182*H182</f>
        <v>0</v>
      </c>
      <c r="Q182" s="173">
        <v>0.04174</v>
      </c>
      <c r="R182" s="173">
        <f>Q182*H182</f>
        <v>14.2072525</v>
      </c>
      <c r="S182" s="173">
        <v>0</v>
      </c>
      <c r="T182" s="174">
        <f>S182*H182</f>
        <v>0</v>
      </c>
      <c r="AR182" s="16" t="s">
        <v>137</v>
      </c>
      <c r="AT182" s="16" t="s">
        <v>132</v>
      </c>
      <c r="AU182" s="16" t="s">
        <v>81</v>
      </c>
      <c r="AY182" s="16" t="s">
        <v>130</v>
      </c>
      <c r="BE182" s="175">
        <f>IF(N182="základní",J182,0)</f>
        <v>0</v>
      </c>
      <c r="BF182" s="175">
        <f>IF(N182="snížená",J182,0)</f>
        <v>0</v>
      </c>
      <c r="BG182" s="175">
        <f>IF(N182="zákl. přenesená",J182,0)</f>
        <v>0</v>
      </c>
      <c r="BH182" s="175">
        <f>IF(N182="sníž. přenesená",J182,0)</f>
        <v>0</v>
      </c>
      <c r="BI182" s="175">
        <f>IF(N182="nulová",J182,0)</f>
        <v>0</v>
      </c>
      <c r="BJ182" s="16" t="s">
        <v>22</v>
      </c>
      <c r="BK182" s="175">
        <f>ROUND(I182*H182,2)</f>
        <v>0</v>
      </c>
      <c r="BL182" s="16" t="s">
        <v>137</v>
      </c>
      <c r="BM182" s="16" t="s">
        <v>283</v>
      </c>
    </row>
    <row r="183" spans="2:47" s="1" customFormat="1" ht="22.5" customHeight="1">
      <c r="B183" s="33"/>
      <c r="D183" s="176" t="s">
        <v>139</v>
      </c>
      <c r="F183" s="177" t="s">
        <v>284</v>
      </c>
      <c r="I183" s="137"/>
      <c r="L183" s="33"/>
      <c r="M183" s="62"/>
      <c r="N183" s="34"/>
      <c r="O183" s="34"/>
      <c r="P183" s="34"/>
      <c r="Q183" s="34"/>
      <c r="R183" s="34"/>
      <c r="S183" s="34"/>
      <c r="T183" s="63"/>
      <c r="AT183" s="16" t="s">
        <v>139</v>
      </c>
      <c r="AU183" s="16" t="s">
        <v>81</v>
      </c>
    </row>
    <row r="184" spans="2:51" s="11" customFormat="1" ht="22.5" customHeight="1">
      <c r="B184" s="179"/>
      <c r="D184" s="180" t="s">
        <v>143</v>
      </c>
      <c r="E184" s="181" t="s">
        <v>20</v>
      </c>
      <c r="F184" s="182" t="s">
        <v>285</v>
      </c>
      <c r="H184" s="183">
        <v>340.375</v>
      </c>
      <c r="I184" s="184"/>
      <c r="L184" s="179"/>
      <c r="M184" s="185"/>
      <c r="N184" s="186"/>
      <c r="O184" s="186"/>
      <c r="P184" s="186"/>
      <c r="Q184" s="186"/>
      <c r="R184" s="186"/>
      <c r="S184" s="186"/>
      <c r="T184" s="187"/>
      <c r="AT184" s="188" t="s">
        <v>143</v>
      </c>
      <c r="AU184" s="188" t="s">
        <v>81</v>
      </c>
      <c r="AV184" s="11" t="s">
        <v>81</v>
      </c>
      <c r="AW184" s="11" t="s">
        <v>37</v>
      </c>
      <c r="AX184" s="11" t="s">
        <v>22</v>
      </c>
      <c r="AY184" s="188" t="s">
        <v>130</v>
      </c>
    </row>
    <row r="185" spans="2:65" s="1" customFormat="1" ht="22.5" customHeight="1">
      <c r="B185" s="163"/>
      <c r="C185" s="164" t="s">
        <v>286</v>
      </c>
      <c r="D185" s="164" t="s">
        <v>132</v>
      </c>
      <c r="E185" s="165" t="s">
        <v>287</v>
      </c>
      <c r="F185" s="166" t="s">
        <v>288</v>
      </c>
      <c r="G185" s="167" t="s">
        <v>135</v>
      </c>
      <c r="H185" s="168">
        <v>340.375</v>
      </c>
      <c r="I185" s="169"/>
      <c r="J185" s="170">
        <f>ROUND(I185*H185,2)</f>
        <v>0</v>
      </c>
      <c r="K185" s="166" t="s">
        <v>136</v>
      </c>
      <c r="L185" s="33"/>
      <c r="M185" s="171" t="s">
        <v>20</v>
      </c>
      <c r="N185" s="172" t="s">
        <v>44</v>
      </c>
      <c r="O185" s="34"/>
      <c r="P185" s="173">
        <f>O185*H185</f>
        <v>0</v>
      </c>
      <c r="Q185" s="173">
        <v>2E-05</v>
      </c>
      <c r="R185" s="173">
        <f>Q185*H185</f>
        <v>0.0068075</v>
      </c>
      <c r="S185" s="173">
        <v>0</v>
      </c>
      <c r="T185" s="174">
        <f>S185*H185</f>
        <v>0</v>
      </c>
      <c r="AR185" s="16" t="s">
        <v>137</v>
      </c>
      <c r="AT185" s="16" t="s">
        <v>132</v>
      </c>
      <c r="AU185" s="16" t="s">
        <v>81</v>
      </c>
      <c r="AY185" s="16" t="s">
        <v>130</v>
      </c>
      <c r="BE185" s="175">
        <f>IF(N185="základní",J185,0)</f>
        <v>0</v>
      </c>
      <c r="BF185" s="175">
        <f>IF(N185="snížená",J185,0)</f>
        <v>0</v>
      </c>
      <c r="BG185" s="175">
        <f>IF(N185="zákl. přenesená",J185,0)</f>
        <v>0</v>
      </c>
      <c r="BH185" s="175">
        <f>IF(N185="sníž. přenesená",J185,0)</f>
        <v>0</v>
      </c>
      <c r="BI185" s="175">
        <f>IF(N185="nulová",J185,0)</f>
        <v>0</v>
      </c>
      <c r="BJ185" s="16" t="s">
        <v>22</v>
      </c>
      <c r="BK185" s="175">
        <f>ROUND(I185*H185,2)</f>
        <v>0</v>
      </c>
      <c r="BL185" s="16" t="s">
        <v>137</v>
      </c>
      <c r="BM185" s="16" t="s">
        <v>289</v>
      </c>
    </row>
    <row r="186" spans="2:47" s="1" customFormat="1" ht="22.5" customHeight="1">
      <c r="B186" s="33"/>
      <c r="D186" s="176" t="s">
        <v>139</v>
      </c>
      <c r="F186" s="177" t="s">
        <v>290</v>
      </c>
      <c r="I186" s="137"/>
      <c r="L186" s="33"/>
      <c r="M186" s="62"/>
      <c r="N186" s="34"/>
      <c r="O186" s="34"/>
      <c r="P186" s="34"/>
      <c r="Q186" s="34"/>
      <c r="R186" s="34"/>
      <c r="S186" s="34"/>
      <c r="T186" s="63"/>
      <c r="AT186" s="16" t="s">
        <v>139</v>
      </c>
      <c r="AU186" s="16" t="s">
        <v>81</v>
      </c>
    </row>
    <row r="187" spans="2:47" s="1" customFormat="1" ht="30" customHeight="1">
      <c r="B187" s="33"/>
      <c r="D187" s="180" t="s">
        <v>141</v>
      </c>
      <c r="F187" s="189" t="s">
        <v>291</v>
      </c>
      <c r="I187" s="137"/>
      <c r="L187" s="33"/>
      <c r="M187" s="62"/>
      <c r="N187" s="34"/>
      <c r="O187" s="34"/>
      <c r="P187" s="34"/>
      <c r="Q187" s="34"/>
      <c r="R187" s="34"/>
      <c r="S187" s="34"/>
      <c r="T187" s="63"/>
      <c r="AT187" s="16" t="s">
        <v>141</v>
      </c>
      <c r="AU187" s="16" t="s">
        <v>81</v>
      </c>
    </row>
    <row r="188" spans="2:65" s="1" customFormat="1" ht="22.5" customHeight="1">
      <c r="B188" s="163"/>
      <c r="C188" s="164" t="s">
        <v>292</v>
      </c>
      <c r="D188" s="164" t="s">
        <v>132</v>
      </c>
      <c r="E188" s="165" t="s">
        <v>293</v>
      </c>
      <c r="F188" s="166" t="s">
        <v>294</v>
      </c>
      <c r="G188" s="167" t="s">
        <v>233</v>
      </c>
      <c r="H188" s="168">
        <v>9.394</v>
      </c>
      <c r="I188" s="169"/>
      <c r="J188" s="170">
        <f>ROUND(I188*H188,2)</f>
        <v>0</v>
      </c>
      <c r="K188" s="166" t="s">
        <v>136</v>
      </c>
      <c r="L188" s="33"/>
      <c r="M188" s="171" t="s">
        <v>20</v>
      </c>
      <c r="N188" s="172" t="s">
        <v>44</v>
      </c>
      <c r="O188" s="34"/>
      <c r="P188" s="173">
        <f>O188*H188</f>
        <v>0</v>
      </c>
      <c r="Q188" s="173">
        <v>1.04877</v>
      </c>
      <c r="R188" s="173">
        <f>Q188*H188</f>
        <v>9.85214538</v>
      </c>
      <c r="S188" s="173">
        <v>0</v>
      </c>
      <c r="T188" s="174">
        <f>S188*H188</f>
        <v>0</v>
      </c>
      <c r="AR188" s="16" t="s">
        <v>137</v>
      </c>
      <c r="AT188" s="16" t="s">
        <v>132</v>
      </c>
      <c r="AU188" s="16" t="s">
        <v>81</v>
      </c>
      <c r="AY188" s="16" t="s">
        <v>130</v>
      </c>
      <c r="BE188" s="175">
        <f>IF(N188="základní",J188,0)</f>
        <v>0</v>
      </c>
      <c r="BF188" s="175">
        <f>IF(N188="snížená",J188,0)</f>
        <v>0</v>
      </c>
      <c r="BG188" s="175">
        <f>IF(N188="zákl. přenesená",J188,0)</f>
        <v>0</v>
      </c>
      <c r="BH188" s="175">
        <f>IF(N188="sníž. přenesená",J188,0)</f>
        <v>0</v>
      </c>
      <c r="BI188" s="175">
        <f>IF(N188="nulová",J188,0)</f>
        <v>0</v>
      </c>
      <c r="BJ188" s="16" t="s">
        <v>22</v>
      </c>
      <c r="BK188" s="175">
        <f>ROUND(I188*H188,2)</f>
        <v>0</v>
      </c>
      <c r="BL188" s="16" t="s">
        <v>137</v>
      </c>
      <c r="BM188" s="16" t="s">
        <v>295</v>
      </c>
    </row>
    <row r="189" spans="2:47" s="1" customFormat="1" ht="22.5" customHeight="1">
      <c r="B189" s="33"/>
      <c r="D189" s="176" t="s">
        <v>139</v>
      </c>
      <c r="F189" s="177" t="s">
        <v>296</v>
      </c>
      <c r="I189" s="137"/>
      <c r="L189" s="33"/>
      <c r="M189" s="62"/>
      <c r="N189" s="34"/>
      <c r="O189" s="34"/>
      <c r="P189" s="34"/>
      <c r="Q189" s="34"/>
      <c r="R189" s="34"/>
      <c r="S189" s="34"/>
      <c r="T189" s="63"/>
      <c r="AT189" s="16" t="s">
        <v>139</v>
      </c>
      <c r="AU189" s="16" t="s">
        <v>81</v>
      </c>
    </row>
    <row r="190" spans="2:47" s="1" customFormat="1" ht="30" customHeight="1">
      <c r="B190" s="33"/>
      <c r="D190" s="176" t="s">
        <v>141</v>
      </c>
      <c r="F190" s="178" t="s">
        <v>297</v>
      </c>
      <c r="I190" s="137"/>
      <c r="L190" s="33"/>
      <c r="M190" s="62"/>
      <c r="N190" s="34"/>
      <c r="O190" s="34"/>
      <c r="P190" s="34"/>
      <c r="Q190" s="34"/>
      <c r="R190" s="34"/>
      <c r="S190" s="34"/>
      <c r="T190" s="63"/>
      <c r="AT190" s="16" t="s">
        <v>141</v>
      </c>
      <c r="AU190" s="16" t="s">
        <v>81</v>
      </c>
    </row>
    <row r="191" spans="2:51" s="11" customFormat="1" ht="22.5" customHeight="1">
      <c r="B191" s="179"/>
      <c r="D191" s="180" t="s">
        <v>143</v>
      </c>
      <c r="F191" s="182" t="s">
        <v>298</v>
      </c>
      <c r="H191" s="183">
        <v>9.394</v>
      </c>
      <c r="I191" s="184"/>
      <c r="L191" s="179"/>
      <c r="M191" s="185"/>
      <c r="N191" s="186"/>
      <c r="O191" s="186"/>
      <c r="P191" s="186"/>
      <c r="Q191" s="186"/>
      <c r="R191" s="186"/>
      <c r="S191" s="186"/>
      <c r="T191" s="187"/>
      <c r="AT191" s="188" t="s">
        <v>143</v>
      </c>
      <c r="AU191" s="188" t="s">
        <v>81</v>
      </c>
      <c r="AV191" s="11" t="s">
        <v>81</v>
      </c>
      <c r="AW191" s="11" t="s">
        <v>4</v>
      </c>
      <c r="AX191" s="11" t="s">
        <v>22</v>
      </c>
      <c r="AY191" s="188" t="s">
        <v>130</v>
      </c>
    </row>
    <row r="192" spans="2:65" s="1" customFormat="1" ht="22.5" customHeight="1">
      <c r="B192" s="163"/>
      <c r="C192" s="164" t="s">
        <v>299</v>
      </c>
      <c r="D192" s="164" t="s">
        <v>132</v>
      </c>
      <c r="E192" s="165" t="s">
        <v>300</v>
      </c>
      <c r="F192" s="166" t="s">
        <v>301</v>
      </c>
      <c r="G192" s="167" t="s">
        <v>171</v>
      </c>
      <c r="H192" s="168">
        <v>136</v>
      </c>
      <c r="I192" s="169"/>
      <c r="J192" s="170">
        <f>ROUND(I192*H192,2)</f>
        <v>0</v>
      </c>
      <c r="K192" s="166" t="s">
        <v>136</v>
      </c>
      <c r="L192" s="33"/>
      <c r="M192" s="171" t="s">
        <v>20</v>
      </c>
      <c r="N192" s="172" t="s">
        <v>44</v>
      </c>
      <c r="O192" s="34"/>
      <c r="P192" s="173">
        <f>O192*H192</f>
        <v>0</v>
      </c>
      <c r="Q192" s="173">
        <v>0.03171</v>
      </c>
      <c r="R192" s="173">
        <f>Q192*H192</f>
        <v>4.31256</v>
      </c>
      <c r="S192" s="173">
        <v>0</v>
      </c>
      <c r="T192" s="174">
        <f>S192*H192</f>
        <v>0</v>
      </c>
      <c r="AR192" s="16" t="s">
        <v>137</v>
      </c>
      <c r="AT192" s="16" t="s">
        <v>132</v>
      </c>
      <c r="AU192" s="16" t="s">
        <v>81</v>
      </c>
      <c r="AY192" s="16" t="s">
        <v>130</v>
      </c>
      <c r="BE192" s="175">
        <f>IF(N192="základní",J192,0)</f>
        <v>0</v>
      </c>
      <c r="BF192" s="175">
        <f>IF(N192="snížená",J192,0)</f>
        <v>0</v>
      </c>
      <c r="BG192" s="175">
        <f>IF(N192="zákl. přenesená",J192,0)</f>
        <v>0</v>
      </c>
      <c r="BH192" s="175">
        <f>IF(N192="sníž. přenesená",J192,0)</f>
        <v>0</v>
      </c>
      <c r="BI192" s="175">
        <f>IF(N192="nulová",J192,0)</f>
        <v>0</v>
      </c>
      <c r="BJ192" s="16" t="s">
        <v>22</v>
      </c>
      <c r="BK192" s="175">
        <f>ROUND(I192*H192,2)</f>
        <v>0</v>
      </c>
      <c r="BL192" s="16" t="s">
        <v>137</v>
      </c>
      <c r="BM192" s="16" t="s">
        <v>302</v>
      </c>
    </row>
    <row r="193" spans="2:47" s="1" customFormat="1" ht="22.5" customHeight="1">
      <c r="B193" s="33"/>
      <c r="D193" s="176" t="s">
        <v>139</v>
      </c>
      <c r="F193" s="177" t="s">
        <v>303</v>
      </c>
      <c r="I193" s="137"/>
      <c r="L193" s="33"/>
      <c r="M193" s="62"/>
      <c r="N193" s="34"/>
      <c r="O193" s="34"/>
      <c r="P193" s="34"/>
      <c r="Q193" s="34"/>
      <c r="R193" s="34"/>
      <c r="S193" s="34"/>
      <c r="T193" s="63"/>
      <c r="AT193" s="16" t="s">
        <v>139</v>
      </c>
      <c r="AU193" s="16" t="s">
        <v>81</v>
      </c>
    </row>
    <row r="194" spans="2:51" s="11" customFormat="1" ht="22.5" customHeight="1">
      <c r="B194" s="179"/>
      <c r="D194" s="180" t="s">
        <v>143</v>
      </c>
      <c r="E194" s="181" t="s">
        <v>20</v>
      </c>
      <c r="F194" s="182" t="s">
        <v>304</v>
      </c>
      <c r="H194" s="183">
        <v>136</v>
      </c>
      <c r="I194" s="184"/>
      <c r="L194" s="179"/>
      <c r="M194" s="185"/>
      <c r="N194" s="186"/>
      <c r="O194" s="186"/>
      <c r="P194" s="186"/>
      <c r="Q194" s="186"/>
      <c r="R194" s="186"/>
      <c r="S194" s="186"/>
      <c r="T194" s="187"/>
      <c r="AT194" s="188" t="s">
        <v>143</v>
      </c>
      <c r="AU194" s="188" t="s">
        <v>81</v>
      </c>
      <c r="AV194" s="11" t="s">
        <v>81</v>
      </c>
      <c r="AW194" s="11" t="s">
        <v>37</v>
      </c>
      <c r="AX194" s="11" t="s">
        <v>22</v>
      </c>
      <c r="AY194" s="188" t="s">
        <v>130</v>
      </c>
    </row>
    <row r="195" spans="2:65" s="1" customFormat="1" ht="22.5" customHeight="1">
      <c r="B195" s="163"/>
      <c r="C195" s="164" t="s">
        <v>305</v>
      </c>
      <c r="D195" s="164" t="s">
        <v>132</v>
      </c>
      <c r="E195" s="165" t="s">
        <v>306</v>
      </c>
      <c r="F195" s="166" t="s">
        <v>307</v>
      </c>
      <c r="G195" s="167" t="s">
        <v>171</v>
      </c>
      <c r="H195" s="168">
        <v>136</v>
      </c>
      <c r="I195" s="169"/>
      <c r="J195" s="170">
        <f>ROUND(I195*H195,2)</f>
        <v>0</v>
      </c>
      <c r="K195" s="166" t="s">
        <v>136</v>
      </c>
      <c r="L195" s="33"/>
      <c r="M195" s="171" t="s">
        <v>20</v>
      </c>
      <c r="N195" s="172" t="s">
        <v>44</v>
      </c>
      <c r="O195" s="34"/>
      <c r="P195" s="173">
        <f>O195*H195</f>
        <v>0</v>
      </c>
      <c r="Q195" s="173">
        <v>0</v>
      </c>
      <c r="R195" s="173">
        <f>Q195*H195</f>
        <v>0</v>
      </c>
      <c r="S195" s="173">
        <v>0</v>
      </c>
      <c r="T195" s="174">
        <f>S195*H195</f>
        <v>0</v>
      </c>
      <c r="AR195" s="16" t="s">
        <v>137</v>
      </c>
      <c r="AT195" s="16" t="s">
        <v>132</v>
      </c>
      <c r="AU195" s="16" t="s">
        <v>81</v>
      </c>
      <c r="AY195" s="16" t="s">
        <v>130</v>
      </c>
      <c r="BE195" s="175">
        <f>IF(N195="základní",J195,0)</f>
        <v>0</v>
      </c>
      <c r="BF195" s="175">
        <f>IF(N195="snížená",J195,0)</f>
        <v>0</v>
      </c>
      <c r="BG195" s="175">
        <f>IF(N195="zákl. přenesená",J195,0)</f>
        <v>0</v>
      </c>
      <c r="BH195" s="175">
        <f>IF(N195="sníž. přenesená",J195,0)</f>
        <v>0</v>
      </c>
      <c r="BI195" s="175">
        <f>IF(N195="nulová",J195,0)</f>
        <v>0</v>
      </c>
      <c r="BJ195" s="16" t="s">
        <v>22</v>
      </c>
      <c r="BK195" s="175">
        <f>ROUND(I195*H195,2)</f>
        <v>0</v>
      </c>
      <c r="BL195" s="16" t="s">
        <v>137</v>
      </c>
      <c r="BM195" s="16" t="s">
        <v>308</v>
      </c>
    </row>
    <row r="196" spans="2:47" s="1" customFormat="1" ht="22.5" customHeight="1">
      <c r="B196" s="33"/>
      <c r="D196" s="176" t="s">
        <v>139</v>
      </c>
      <c r="F196" s="177" t="s">
        <v>309</v>
      </c>
      <c r="I196" s="137"/>
      <c r="L196" s="33"/>
      <c r="M196" s="62"/>
      <c r="N196" s="34"/>
      <c r="O196" s="34"/>
      <c r="P196" s="34"/>
      <c r="Q196" s="34"/>
      <c r="R196" s="34"/>
      <c r="S196" s="34"/>
      <c r="T196" s="63"/>
      <c r="AT196" s="16" t="s">
        <v>139</v>
      </c>
      <c r="AU196" s="16" t="s">
        <v>81</v>
      </c>
    </row>
    <row r="197" spans="2:51" s="11" customFormat="1" ht="22.5" customHeight="1">
      <c r="B197" s="179"/>
      <c r="D197" s="180" t="s">
        <v>143</v>
      </c>
      <c r="E197" s="181" t="s">
        <v>20</v>
      </c>
      <c r="F197" s="182" t="s">
        <v>304</v>
      </c>
      <c r="H197" s="183">
        <v>136</v>
      </c>
      <c r="I197" s="184"/>
      <c r="L197" s="179"/>
      <c r="M197" s="185"/>
      <c r="N197" s="186"/>
      <c r="O197" s="186"/>
      <c r="P197" s="186"/>
      <c r="Q197" s="186"/>
      <c r="R197" s="186"/>
      <c r="S197" s="186"/>
      <c r="T197" s="187"/>
      <c r="AT197" s="188" t="s">
        <v>143</v>
      </c>
      <c r="AU197" s="188" t="s">
        <v>81</v>
      </c>
      <c r="AV197" s="11" t="s">
        <v>81</v>
      </c>
      <c r="AW197" s="11" t="s">
        <v>37</v>
      </c>
      <c r="AX197" s="11" t="s">
        <v>22</v>
      </c>
      <c r="AY197" s="188" t="s">
        <v>130</v>
      </c>
    </row>
    <row r="198" spans="2:65" s="1" customFormat="1" ht="31.5" customHeight="1">
      <c r="B198" s="163"/>
      <c r="C198" s="164" t="s">
        <v>310</v>
      </c>
      <c r="D198" s="164" t="s">
        <v>132</v>
      </c>
      <c r="E198" s="165" t="s">
        <v>311</v>
      </c>
      <c r="F198" s="166" t="s">
        <v>312</v>
      </c>
      <c r="G198" s="167" t="s">
        <v>186</v>
      </c>
      <c r="H198" s="168">
        <v>21.735</v>
      </c>
      <c r="I198" s="169"/>
      <c r="J198" s="170">
        <f>ROUND(I198*H198,2)</f>
        <v>0</v>
      </c>
      <c r="K198" s="166" t="s">
        <v>136</v>
      </c>
      <c r="L198" s="33"/>
      <c r="M198" s="171" t="s">
        <v>20</v>
      </c>
      <c r="N198" s="172" t="s">
        <v>44</v>
      </c>
      <c r="O198" s="34"/>
      <c r="P198" s="173">
        <f>O198*H198</f>
        <v>0</v>
      </c>
      <c r="Q198" s="173">
        <v>2.76878</v>
      </c>
      <c r="R198" s="173">
        <f>Q198*H198</f>
        <v>60.1794333</v>
      </c>
      <c r="S198" s="173">
        <v>0</v>
      </c>
      <c r="T198" s="174">
        <f>S198*H198</f>
        <v>0</v>
      </c>
      <c r="AR198" s="16" t="s">
        <v>137</v>
      </c>
      <c r="AT198" s="16" t="s">
        <v>132</v>
      </c>
      <c r="AU198" s="16" t="s">
        <v>81</v>
      </c>
      <c r="AY198" s="16" t="s">
        <v>130</v>
      </c>
      <c r="BE198" s="175">
        <f>IF(N198="základní",J198,0)</f>
        <v>0</v>
      </c>
      <c r="BF198" s="175">
        <f>IF(N198="snížená",J198,0)</f>
        <v>0</v>
      </c>
      <c r="BG198" s="175">
        <f>IF(N198="zákl. přenesená",J198,0)</f>
        <v>0</v>
      </c>
      <c r="BH198" s="175">
        <f>IF(N198="sníž. přenesená",J198,0)</f>
        <v>0</v>
      </c>
      <c r="BI198" s="175">
        <f>IF(N198="nulová",J198,0)</f>
        <v>0</v>
      </c>
      <c r="BJ198" s="16" t="s">
        <v>22</v>
      </c>
      <c r="BK198" s="175">
        <f>ROUND(I198*H198,2)</f>
        <v>0</v>
      </c>
      <c r="BL198" s="16" t="s">
        <v>137</v>
      </c>
      <c r="BM198" s="16" t="s">
        <v>313</v>
      </c>
    </row>
    <row r="199" spans="2:47" s="1" customFormat="1" ht="42" customHeight="1">
      <c r="B199" s="33"/>
      <c r="D199" s="176" t="s">
        <v>139</v>
      </c>
      <c r="F199" s="177" t="s">
        <v>314</v>
      </c>
      <c r="I199" s="137"/>
      <c r="L199" s="33"/>
      <c r="M199" s="62"/>
      <c r="N199" s="34"/>
      <c r="O199" s="34"/>
      <c r="P199" s="34"/>
      <c r="Q199" s="34"/>
      <c r="R199" s="34"/>
      <c r="S199" s="34"/>
      <c r="T199" s="63"/>
      <c r="AT199" s="16" t="s">
        <v>139</v>
      </c>
      <c r="AU199" s="16" t="s">
        <v>81</v>
      </c>
    </row>
    <row r="200" spans="2:47" s="1" customFormat="1" ht="30" customHeight="1">
      <c r="B200" s="33"/>
      <c r="D200" s="176" t="s">
        <v>141</v>
      </c>
      <c r="F200" s="178" t="s">
        <v>315</v>
      </c>
      <c r="I200" s="137"/>
      <c r="L200" s="33"/>
      <c r="M200" s="62"/>
      <c r="N200" s="34"/>
      <c r="O200" s="34"/>
      <c r="P200" s="34"/>
      <c r="Q200" s="34"/>
      <c r="R200" s="34"/>
      <c r="S200" s="34"/>
      <c r="T200" s="63"/>
      <c r="AT200" s="16" t="s">
        <v>141</v>
      </c>
      <c r="AU200" s="16" t="s">
        <v>81</v>
      </c>
    </row>
    <row r="201" spans="2:51" s="11" customFormat="1" ht="22.5" customHeight="1">
      <c r="B201" s="179"/>
      <c r="D201" s="180" t="s">
        <v>143</v>
      </c>
      <c r="E201" s="181" t="s">
        <v>20</v>
      </c>
      <c r="F201" s="182" t="s">
        <v>316</v>
      </c>
      <c r="H201" s="183">
        <v>21.735</v>
      </c>
      <c r="I201" s="184"/>
      <c r="L201" s="179"/>
      <c r="M201" s="185"/>
      <c r="N201" s="186"/>
      <c r="O201" s="186"/>
      <c r="P201" s="186"/>
      <c r="Q201" s="186"/>
      <c r="R201" s="186"/>
      <c r="S201" s="186"/>
      <c r="T201" s="187"/>
      <c r="AT201" s="188" t="s">
        <v>143</v>
      </c>
      <c r="AU201" s="188" t="s">
        <v>81</v>
      </c>
      <c r="AV201" s="11" t="s">
        <v>81</v>
      </c>
      <c r="AW201" s="11" t="s">
        <v>37</v>
      </c>
      <c r="AX201" s="11" t="s">
        <v>22</v>
      </c>
      <c r="AY201" s="188" t="s">
        <v>130</v>
      </c>
    </row>
    <row r="202" spans="2:65" s="1" customFormat="1" ht="31.5" customHeight="1">
      <c r="B202" s="163"/>
      <c r="C202" s="164" t="s">
        <v>317</v>
      </c>
      <c r="D202" s="164" t="s">
        <v>132</v>
      </c>
      <c r="E202" s="165" t="s">
        <v>318</v>
      </c>
      <c r="F202" s="166" t="s">
        <v>319</v>
      </c>
      <c r="G202" s="167" t="s">
        <v>186</v>
      </c>
      <c r="H202" s="168">
        <v>117.11</v>
      </c>
      <c r="I202" s="169"/>
      <c r="J202" s="170">
        <f>ROUND(I202*H202,2)</f>
        <v>0</v>
      </c>
      <c r="K202" s="166" t="s">
        <v>136</v>
      </c>
      <c r="L202" s="33"/>
      <c r="M202" s="171" t="s">
        <v>20</v>
      </c>
      <c r="N202" s="172" t="s">
        <v>44</v>
      </c>
      <c r="O202" s="34"/>
      <c r="P202" s="173">
        <f>O202*H202</f>
        <v>0</v>
      </c>
      <c r="Q202" s="173">
        <v>2.17234</v>
      </c>
      <c r="R202" s="173">
        <f>Q202*H202</f>
        <v>254.4027374</v>
      </c>
      <c r="S202" s="173">
        <v>0</v>
      </c>
      <c r="T202" s="174">
        <f>S202*H202</f>
        <v>0</v>
      </c>
      <c r="AR202" s="16" t="s">
        <v>137</v>
      </c>
      <c r="AT202" s="16" t="s">
        <v>132</v>
      </c>
      <c r="AU202" s="16" t="s">
        <v>81</v>
      </c>
      <c r="AY202" s="16" t="s">
        <v>130</v>
      </c>
      <c r="BE202" s="175">
        <f>IF(N202="základní",J202,0)</f>
        <v>0</v>
      </c>
      <c r="BF202" s="175">
        <f>IF(N202="snížená",J202,0)</f>
        <v>0</v>
      </c>
      <c r="BG202" s="175">
        <f>IF(N202="zákl. přenesená",J202,0)</f>
        <v>0</v>
      </c>
      <c r="BH202" s="175">
        <f>IF(N202="sníž. přenesená",J202,0)</f>
        <v>0</v>
      </c>
      <c r="BI202" s="175">
        <f>IF(N202="nulová",J202,0)</f>
        <v>0</v>
      </c>
      <c r="BJ202" s="16" t="s">
        <v>22</v>
      </c>
      <c r="BK202" s="175">
        <f>ROUND(I202*H202,2)</f>
        <v>0</v>
      </c>
      <c r="BL202" s="16" t="s">
        <v>137</v>
      </c>
      <c r="BM202" s="16" t="s">
        <v>320</v>
      </c>
    </row>
    <row r="203" spans="2:47" s="1" customFormat="1" ht="30" customHeight="1">
      <c r="B203" s="33"/>
      <c r="D203" s="176" t="s">
        <v>139</v>
      </c>
      <c r="F203" s="177" t="s">
        <v>321</v>
      </c>
      <c r="I203" s="137"/>
      <c r="L203" s="33"/>
      <c r="M203" s="62"/>
      <c r="N203" s="34"/>
      <c r="O203" s="34"/>
      <c r="P203" s="34"/>
      <c r="Q203" s="34"/>
      <c r="R203" s="34"/>
      <c r="S203" s="34"/>
      <c r="T203" s="63"/>
      <c r="AT203" s="16" t="s">
        <v>139</v>
      </c>
      <c r="AU203" s="16" t="s">
        <v>81</v>
      </c>
    </row>
    <row r="204" spans="2:47" s="1" customFormat="1" ht="30" customHeight="1">
      <c r="B204" s="33"/>
      <c r="D204" s="176" t="s">
        <v>141</v>
      </c>
      <c r="F204" s="178" t="s">
        <v>322</v>
      </c>
      <c r="I204" s="137"/>
      <c r="L204" s="33"/>
      <c r="M204" s="62"/>
      <c r="N204" s="34"/>
      <c r="O204" s="34"/>
      <c r="P204" s="34"/>
      <c r="Q204" s="34"/>
      <c r="R204" s="34"/>
      <c r="S204" s="34"/>
      <c r="T204" s="63"/>
      <c r="AT204" s="16" t="s">
        <v>141</v>
      </c>
      <c r="AU204" s="16" t="s">
        <v>81</v>
      </c>
    </row>
    <row r="205" spans="2:51" s="11" customFormat="1" ht="31.5" customHeight="1">
      <c r="B205" s="179"/>
      <c r="D205" s="180" t="s">
        <v>143</v>
      </c>
      <c r="E205" s="181" t="s">
        <v>20</v>
      </c>
      <c r="F205" s="182" t="s">
        <v>323</v>
      </c>
      <c r="H205" s="183">
        <v>117.11</v>
      </c>
      <c r="I205" s="184"/>
      <c r="L205" s="179"/>
      <c r="M205" s="185"/>
      <c r="N205" s="186"/>
      <c r="O205" s="186"/>
      <c r="P205" s="186"/>
      <c r="Q205" s="186"/>
      <c r="R205" s="186"/>
      <c r="S205" s="186"/>
      <c r="T205" s="187"/>
      <c r="AT205" s="188" t="s">
        <v>143</v>
      </c>
      <c r="AU205" s="188" t="s">
        <v>81</v>
      </c>
      <c r="AV205" s="11" t="s">
        <v>81</v>
      </c>
      <c r="AW205" s="11" t="s">
        <v>37</v>
      </c>
      <c r="AX205" s="11" t="s">
        <v>22</v>
      </c>
      <c r="AY205" s="188" t="s">
        <v>130</v>
      </c>
    </row>
    <row r="206" spans="2:65" s="1" customFormat="1" ht="31.5" customHeight="1">
      <c r="B206" s="163"/>
      <c r="C206" s="164" t="s">
        <v>324</v>
      </c>
      <c r="D206" s="164" t="s">
        <v>132</v>
      </c>
      <c r="E206" s="165" t="s">
        <v>325</v>
      </c>
      <c r="F206" s="166" t="s">
        <v>326</v>
      </c>
      <c r="G206" s="167" t="s">
        <v>135</v>
      </c>
      <c r="H206" s="168">
        <v>137.6</v>
      </c>
      <c r="I206" s="169"/>
      <c r="J206" s="170">
        <f>ROUND(I206*H206,2)</f>
        <v>0</v>
      </c>
      <c r="K206" s="166" t="s">
        <v>136</v>
      </c>
      <c r="L206" s="33"/>
      <c r="M206" s="171" t="s">
        <v>20</v>
      </c>
      <c r="N206" s="172" t="s">
        <v>44</v>
      </c>
      <c r="O206" s="34"/>
      <c r="P206" s="173">
        <f>O206*H206</f>
        <v>0</v>
      </c>
      <c r="Q206" s="173">
        <v>0.00181</v>
      </c>
      <c r="R206" s="173">
        <f>Q206*H206</f>
        <v>0.249056</v>
      </c>
      <c r="S206" s="173">
        <v>0</v>
      </c>
      <c r="T206" s="174">
        <f>S206*H206</f>
        <v>0</v>
      </c>
      <c r="AR206" s="16" t="s">
        <v>137</v>
      </c>
      <c r="AT206" s="16" t="s">
        <v>132</v>
      </c>
      <c r="AU206" s="16" t="s">
        <v>81</v>
      </c>
      <c r="AY206" s="16" t="s">
        <v>130</v>
      </c>
      <c r="BE206" s="175">
        <f>IF(N206="základní",J206,0)</f>
        <v>0</v>
      </c>
      <c r="BF206" s="175">
        <f>IF(N206="snížená",J206,0)</f>
        <v>0</v>
      </c>
      <c r="BG206" s="175">
        <f>IF(N206="zákl. přenesená",J206,0)</f>
        <v>0</v>
      </c>
      <c r="BH206" s="175">
        <f>IF(N206="sníž. přenesená",J206,0)</f>
        <v>0</v>
      </c>
      <c r="BI206" s="175">
        <f>IF(N206="nulová",J206,0)</f>
        <v>0</v>
      </c>
      <c r="BJ206" s="16" t="s">
        <v>22</v>
      </c>
      <c r="BK206" s="175">
        <f>ROUND(I206*H206,2)</f>
        <v>0</v>
      </c>
      <c r="BL206" s="16" t="s">
        <v>137</v>
      </c>
      <c r="BM206" s="16" t="s">
        <v>327</v>
      </c>
    </row>
    <row r="207" spans="2:47" s="1" customFormat="1" ht="22.5" customHeight="1">
      <c r="B207" s="33"/>
      <c r="D207" s="176" t="s">
        <v>139</v>
      </c>
      <c r="F207" s="177" t="s">
        <v>328</v>
      </c>
      <c r="I207" s="137"/>
      <c r="L207" s="33"/>
      <c r="M207" s="62"/>
      <c r="N207" s="34"/>
      <c r="O207" s="34"/>
      <c r="P207" s="34"/>
      <c r="Q207" s="34"/>
      <c r="R207" s="34"/>
      <c r="S207" s="34"/>
      <c r="T207" s="63"/>
      <c r="AT207" s="16" t="s">
        <v>139</v>
      </c>
      <c r="AU207" s="16" t="s">
        <v>81</v>
      </c>
    </row>
    <row r="208" spans="2:47" s="1" customFormat="1" ht="30" customHeight="1">
      <c r="B208" s="33"/>
      <c r="D208" s="176" t="s">
        <v>141</v>
      </c>
      <c r="F208" s="178" t="s">
        <v>329</v>
      </c>
      <c r="I208" s="137"/>
      <c r="L208" s="33"/>
      <c r="M208" s="62"/>
      <c r="N208" s="34"/>
      <c r="O208" s="34"/>
      <c r="P208" s="34"/>
      <c r="Q208" s="34"/>
      <c r="R208" s="34"/>
      <c r="S208" s="34"/>
      <c r="T208" s="63"/>
      <c r="AT208" s="16" t="s">
        <v>141</v>
      </c>
      <c r="AU208" s="16" t="s">
        <v>81</v>
      </c>
    </row>
    <row r="209" spans="2:51" s="11" customFormat="1" ht="22.5" customHeight="1">
      <c r="B209" s="179"/>
      <c r="D209" s="180" t="s">
        <v>143</v>
      </c>
      <c r="E209" s="181" t="s">
        <v>20</v>
      </c>
      <c r="F209" s="182" t="s">
        <v>330</v>
      </c>
      <c r="H209" s="183">
        <v>137.6</v>
      </c>
      <c r="I209" s="184"/>
      <c r="L209" s="179"/>
      <c r="M209" s="185"/>
      <c r="N209" s="186"/>
      <c r="O209" s="186"/>
      <c r="P209" s="186"/>
      <c r="Q209" s="186"/>
      <c r="R209" s="186"/>
      <c r="S209" s="186"/>
      <c r="T209" s="187"/>
      <c r="AT209" s="188" t="s">
        <v>143</v>
      </c>
      <c r="AU209" s="188" t="s">
        <v>81</v>
      </c>
      <c r="AV209" s="11" t="s">
        <v>81</v>
      </c>
      <c r="AW209" s="11" t="s">
        <v>37</v>
      </c>
      <c r="AX209" s="11" t="s">
        <v>22</v>
      </c>
      <c r="AY209" s="188" t="s">
        <v>130</v>
      </c>
    </row>
    <row r="210" spans="2:65" s="1" customFormat="1" ht="22.5" customHeight="1">
      <c r="B210" s="163"/>
      <c r="C210" s="164" t="s">
        <v>331</v>
      </c>
      <c r="D210" s="164" t="s">
        <v>132</v>
      </c>
      <c r="E210" s="165" t="s">
        <v>332</v>
      </c>
      <c r="F210" s="166" t="s">
        <v>333</v>
      </c>
      <c r="G210" s="167" t="s">
        <v>135</v>
      </c>
      <c r="H210" s="168">
        <v>137.6</v>
      </c>
      <c r="I210" s="169"/>
      <c r="J210" s="170">
        <f>ROUND(I210*H210,2)</f>
        <v>0</v>
      </c>
      <c r="K210" s="166" t="s">
        <v>136</v>
      </c>
      <c r="L210" s="33"/>
      <c r="M210" s="171" t="s">
        <v>20</v>
      </c>
      <c r="N210" s="172" t="s">
        <v>44</v>
      </c>
      <c r="O210" s="34"/>
      <c r="P210" s="173">
        <f>O210*H210</f>
        <v>0</v>
      </c>
      <c r="Q210" s="173">
        <v>4E-05</v>
      </c>
      <c r="R210" s="173">
        <f>Q210*H210</f>
        <v>0.005504</v>
      </c>
      <c r="S210" s="173">
        <v>0</v>
      </c>
      <c r="T210" s="174">
        <f>S210*H210</f>
        <v>0</v>
      </c>
      <c r="AR210" s="16" t="s">
        <v>137</v>
      </c>
      <c r="AT210" s="16" t="s">
        <v>132</v>
      </c>
      <c r="AU210" s="16" t="s">
        <v>81</v>
      </c>
      <c r="AY210" s="16" t="s">
        <v>130</v>
      </c>
      <c r="BE210" s="175">
        <f>IF(N210="základní",J210,0)</f>
        <v>0</v>
      </c>
      <c r="BF210" s="175">
        <f>IF(N210="snížená",J210,0)</f>
        <v>0</v>
      </c>
      <c r="BG210" s="175">
        <f>IF(N210="zákl. přenesená",J210,0)</f>
        <v>0</v>
      </c>
      <c r="BH210" s="175">
        <f>IF(N210="sníž. přenesená",J210,0)</f>
        <v>0</v>
      </c>
      <c r="BI210" s="175">
        <f>IF(N210="nulová",J210,0)</f>
        <v>0</v>
      </c>
      <c r="BJ210" s="16" t="s">
        <v>22</v>
      </c>
      <c r="BK210" s="175">
        <f>ROUND(I210*H210,2)</f>
        <v>0</v>
      </c>
      <c r="BL210" s="16" t="s">
        <v>137</v>
      </c>
      <c r="BM210" s="16" t="s">
        <v>334</v>
      </c>
    </row>
    <row r="211" spans="2:47" s="1" customFormat="1" ht="22.5" customHeight="1">
      <c r="B211" s="33"/>
      <c r="D211" s="176" t="s">
        <v>139</v>
      </c>
      <c r="F211" s="177" t="s">
        <v>335</v>
      </c>
      <c r="I211" s="137"/>
      <c r="L211" s="33"/>
      <c r="M211" s="62"/>
      <c r="N211" s="34"/>
      <c r="O211" s="34"/>
      <c r="P211" s="34"/>
      <c r="Q211" s="34"/>
      <c r="R211" s="34"/>
      <c r="S211" s="34"/>
      <c r="T211" s="63"/>
      <c r="AT211" s="16" t="s">
        <v>139</v>
      </c>
      <c r="AU211" s="16" t="s">
        <v>81</v>
      </c>
    </row>
    <row r="212" spans="2:47" s="1" customFormat="1" ht="30" customHeight="1">
      <c r="B212" s="33"/>
      <c r="D212" s="180" t="s">
        <v>141</v>
      </c>
      <c r="F212" s="189" t="s">
        <v>336</v>
      </c>
      <c r="I212" s="137"/>
      <c r="L212" s="33"/>
      <c r="M212" s="62"/>
      <c r="N212" s="34"/>
      <c r="O212" s="34"/>
      <c r="P212" s="34"/>
      <c r="Q212" s="34"/>
      <c r="R212" s="34"/>
      <c r="S212" s="34"/>
      <c r="T212" s="63"/>
      <c r="AT212" s="16" t="s">
        <v>141</v>
      </c>
      <c r="AU212" s="16" t="s">
        <v>81</v>
      </c>
    </row>
    <row r="213" spans="2:65" s="1" customFormat="1" ht="22.5" customHeight="1">
      <c r="B213" s="163"/>
      <c r="C213" s="164" t="s">
        <v>337</v>
      </c>
      <c r="D213" s="164" t="s">
        <v>132</v>
      </c>
      <c r="E213" s="165" t="s">
        <v>338</v>
      </c>
      <c r="F213" s="166" t="s">
        <v>339</v>
      </c>
      <c r="G213" s="167" t="s">
        <v>186</v>
      </c>
      <c r="H213" s="168">
        <v>35.97</v>
      </c>
      <c r="I213" s="169"/>
      <c r="J213" s="170">
        <f>ROUND(I213*H213,2)</f>
        <v>0</v>
      </c>
      <c r="K213" s="166" t="s">
        <v>136</v>
      </c>
      <c r="L213" s="33"/>
      <c r="M213" s="171" t="s">
        <v>20</v>
      </c>
      <c r="N213" s="172" t="s">
        <v>44</v>
      </c>
      <c r="O213" s="34"/>
      <c r="P213" s="173">
        <f>O213*H213</f>
        <v>0</v>
      </c>
      <c r="Q213" s="173">
        <v>2.45331</v>
      </c>
      <c r="R213" s="173">
        <f>Q213*H213</f>
        <v>88.2455607</v>
      </c>
      <c r="S213" s="173">
        <v>0</v>
      </c>
      <c r="T213" s="174">
        <f>S213*H213</f>
        <v>0</v>
      </c>
      <c r="AR213" s="16" t="s">
        <v>137</v>
      </c>
      <c r="AT213" s="16" t="s">
        <v>132</v>
      </c>
      <c r="AU213" s="16" t="s">
        <v>81</v>
      </c>
      <c r="AY213" s="16" t="s">
        <v>130</v>
      </c>
      <c r="BE213" s="175">
        <f>IF(N213="základní",J213,0)</f>
        <v>0</v>
      </c>
      <c r="BF213" s="175">
        <f>IF(N213="snížená",J213,0)</f>
        <v>0</v>
      </c>
      <c r="BG213" s="175">
        <f>IF(N213="zákl. přenesená",J213,0)</f>
        <v>0</v>
      </c>
      <c r="BH213" s="175">
        <f>IF(N213="sníž. přenesená",J213,0)</f>
        <v>0</v>
      </c>
      <c r="BI213" s="175">
        <f>IF(N213="nulová",J213,0)</f>
        <v>0</v>
      </c>
      <c r="BJ213" s="16" t="s">
        <v>22</v>
      </c>
      <c r="BK213" s="175">
        <f>ROUND(I213*H213,2)</f>
        <v>0</v>
      </c>
      <c r="BL213" s="16" t="s">
        <v>137</v>
      </c>
      <c r="BM213" s="16" t="s">
        <v>340</v>
      </c>
    </row>
    <row r="214" spans="2:47" s="1" customFormat="1" ht="22.5" customHeight="1">
      <c r="B214" s="33"/>
      <c r="D214" s="176" t="s">
        <v>139</v>
      </c>
      <c r="F214" s="177" t="s">
        <v>341</v>
      </c>
      <c r="I214" s="137"/>
      <c r="L214" s="33"/>
      <c r="M214" s="62"/>
      <c r="N214" s="34"/>
      <c r="O214" s="34"/>
      <c r="P214" s="34"/>
      <c r="Q214" s="34"/>
      <c r="R214" s="34"/>
      <c r="S214" s="34"/>
      <c r="T214" s="63"/>
      <c r="AT214" s="16" t="s">
        <v>139</v>
      </c>
      <c r="AU214" s="16" t="s">
        <v>81</v>
      </c>
    </row>
    <row r="215" spans="2:51" s="11" customFormat="1" ht="31.5" customHeight="1">
      <c r="B215" s="179"/>
      <c r="D215" s="180" t="s">
        <v>143</v>
      </c>
      <c r="E215" s="181" t="s">
        <v>20</v>
      </c>
      <c r="F215" s="182" t="s">
        <v>342</v>
      </c>
      <c r="H215" s="183">
        <v>35.97</v>
      </c>
      <c r="I215" s="184"/>
      <c r="L215" s="179"/>
      <c r="M215" s="185"/>
      <c r="N215" s="186"/>
      <c r="O215" s="186"/>
      <c r="P215" s="186"/>
      <c r="Q215" s="186"/>
      <c r="R215" s="186"/>
      <c r="S215" s="186"/>
      <c r="T215" s="187"/>
      <c r="AT215" s="188" t="s">
        <v>143</v>
      </c>
      <c r="AU215" s="188" t="s">
        <v>81</v>
      </c>
      <c r="AV215" s="11" t="s">
        <v>81</v>
      </c>
      <c r="AW215" s="11" t="s">
        <v>37</v>
      </c>
      <c r="AX215" s="11" t="s">
        <v>22</v>
      </c>
      <c r="AY215" s="188" t="s">
        <v>130</v>
      </c>
    </row>
    <row r="216" spans="2:65" s="1" customFormat="1" ht="31.5" customHeight="1">
      <c r="B216" s="163"/>
      <c r="C216" s="164" t="s">
        <v>343</v>
      </c>
      <c r="D216" s="164" t="s">
        <v>132</v>
      </c>
      <c r="E216" s="165" t="s">
        <v>344</v>
      </c>
      <c r="F216" s="166" t="s">
        <v>345</v>
      </c>
      <c r="G216" s="167" t="s">
        <v>233</v>
      </c>
      <c r="H216" s="168">
        <v>5.396</v>
      </c>
      <c r="I216" s="169"/>
      <c r="J216" s="170">
        <f>ROUND(I216*H216,2)</f>
        <v>0</v>
      </c>
      <c r="K216" s="166" t="s">
        <v>136</v>
      </c>
      <c r="L216" s="33"/>
      <c r="M216" s="171" t="s">
        <v>20</v>
      </c>
      <c r="N216" s="172" t="s">
        <v>44</v>
      </c>
      <c r="O216" s="34"/>
      <c r="P216" s="173">
        <f>O216*H216</f>
        <v>0</v>
      </c>
      <c r="Q216" s="173">
        <v>1.05037</v>
      </c>
      <c r="R216" s="173">
        <f>Q216*H216</f>
        <v>5.6677965200000004</v>
      </c>
      <c r="S216" s="173">
        <v>0</v>
      </c>
      <c r="T216" s="174">
        <f>S216*H216</f>
        <v>0</v>
      </c>
      <c r="AR216" s="16" t="s">
        <v>137</v>
      </c>
      <c r="AT216" s="16" t="s">
        <v>132</v>
      </c>
      <c r="AU216" s="16" t="s">
        <v>81</v>
      </c>
      <c r="AY216" s="16" t="s">
        <v>130</v>
      </c>
      <c r="BE216" s="175">
        <f>IF(N216="základní",J216,0)</f>
        <v>0</v>
      </c>
      <c r="BF216" s="175">
        <f>IF(N216="snížená",J216,0)</f>
        <v>0</v>
      </c>
      <c r="BG216" s="175">
        <f>IF(N216="zákl. přenesená",J216,0)</f>
        <v>0</v>
      </c>
      <c r="BH216" s="175">
        <f>IF(N216="sníž. přenesená",J216,0)</f>
        <v>0</v>
      </c>
      <c r="BI216" s="175">
        <f>IF(N216="nulová",J216,0)</f>
        <v>0</v>
      </c>
      <c r="BJ216" s="16" t="s">
        <v>22</v>
      </c>
      <c r="BK216" s="175">
        <f>ROUND(I216*H216,2)</f>
        <v>0</v>
      </c>
      <c r="BL216" s="16" t="s">
        <v>137</v>
      </c>
      <c r="BM216" s="16" t="s">
        <v>346</v>
      </c>
    </row>
    <row r="217" spans="2:47" s="1" customFormat="1" ht="30" customHeight="1">
      <c r="B217" s="33"/>
      <c r="D217" s="176" t="s">
        <v>139</v>
      </c>
      <c r="F217" s="177" t="s">
        <v>347</v>
      </c>
      <c r="I217" s="137"/>
      <c r="L217" s="33"/>
      <c r="M217" s="62"/>
      <c r="N217" s="34"/>
      <c r="O217" s="34"/>
      <c r="P217" s="34"/>
      <c r="Q217" s="34"/>
      <c r="R217" s="34"/>
      <c r="S217" s="34"/>
      <c r="T217" s="63"/>
      <c r="AT217" s="16" t="s">
        <v>139</v>
      </c>
      <c r="AU217" s="16" t="s">
        <v>81</v>
      </c>
    </row>
    <row r="218" spans="2:51" s="11" customFormat="1" ht="22.5" customHeight="1">
      <c r="B218" s="179"/>
      <c r="D218" s="180" t="s">
        <v>143</v>
      </c>
      <c r="E218" s="181" t="s">
        <v>20</v>
      </c>
      <c r="F218" s="182" t="s">
        <v>348</v>
      </c>
      <c r="H218" s="183">
        <v>5.396</v>
      </c>
      <c r="I218" s="184"/>
      <c r="L218" s="179"/>
      <c r="M218" s="185"/>
      <c r="N218" s="186"/>
      <c r="O218" s="186"/>
      <c r="P218" s="186"/>
      <c r="Q218" s="186"/>
      <c r="R218" s="186"/>
      <c r="S218" s="186"/>
      <c r="T218" s="187"/>
      <c r="AT218" s="188" t="s">
        <v>143</v>
      </c>
      <c r="AU218" s="188" t="s">
        <v>81</v>
      </c>
      <c r="AV218" s="11" t="s">
        <v>81</v>
      </c>
      <c r="AW218" s="11" t="s">
        <v>37</v>
      </c>
      <c r="AX218" s="11" t="s">
        <v>22</v>
      </c>
      <c r="AY218" s="188" t="s">
        <v>130</v>
      </c>
    </row>
    <row r="219" spans="2:65" s="1" customFormat="1" ht="22.5" customHeight="1">
      <c r="B219" s="163"/>
      <c r="C219" s="164" t="s">
        <v>349</v>
      </c>
      <c r="D219" s="164" t="s">
        <v>132</v>
      </c>
      <c r="E219" s="165" t="s">
        <v>350</v>
      </c>
      <c r="F219" s="166" t="s">
        <v>351</v>
      </c>
      <c r="G219" s="167" t="s">
        <v>171</v>
      </c>
      <c r="H219" s="168">
        <v>172</v>
      </c>
      <c r="I219" s="169"/>
      <c r="J219" s="170">
        <f>ROUND(I219*H219,2)</f>
        <v>0</v>
      </c>
      <c r="K219" s="166" t="s">
        <v>136</v>
      </c>
      <c r="L219" s="33"/>
      <c r="M219" s="171" t="s">
        <v>20</v>
      </c>
      <c r="N219" s="172" t="s">
        <v>44</v>
      </c>
      <c r="O219" s="34"/>
      <c r="P219" s="173">
        <f>O219*H219</f>
        <v>0</v>
      </c>
      <c r="Q219" s="173">
        <v>0.00033</v>
      </c>
      <c r="R219" s="173">
        <f>Q219*H219</f>
        <v>0.05676</v>
      </c>
      <c r="S219" s="173">
        <v>0</v>
      </c>
      <c r="T219" s="174">
        <f>S219*H219</f>
        <v>0</v>
      </c>
      <c r="AR219" s="16" t="s">
        <v>137</v>
      </c>
      <c r="AT219" s="16" t="s">
        <v>132</v>
      </c>
      <c r="AU219" s="16" t="s">
        <v>81</v>
      </c>
      <c r="AY219" s="16" t="s">
        <v>130</v>
      </c>
      <c r="BE219" s="175">
        <f>IF(N219="základní",J219,0)</f>
        <v>0</v>
      </c>
      <c r="BF219" s="175">
        <f>IF(N219="snížená",J219,0)</f>
        <v>0</v>
      </c>
      <c r="BG219" s="175">
        <f>IF(N219="zákl. přenesená",J219,0)</f>
        <v>0</v>
      </c>
      <c r="BH219" s="175">
        <f>IF(N219="sníž. přenesená",J219,0)</f>
        <v>0</v>
      </c>
      <c r="BI219" s="175">
        <f>IF(N219="nulová",J219,0)</f>
        <v>0</v>
      </c>
      <c r="BJ219" s="16" t="s">
        <v>22</v>
      </c>
      <c r="BK219" s="175">
        <f>ROUND(I219*H219,2)</f>
        <v>0</v>
      </c>
      <c r="BL219" s="16" t="s">
        <v>137</v>
      </c>
      <c r="BM219" s="16" t="s">
        <v>352</v>
      </c>
    </row>
    <row r="220" spans="2:47" s="1" customFormat="1" ht="22.5" customHeight="1">
      <c r="B220" s="33"/>
      <c r="D220" s="176" t="s">
        <v>139</v>
      </c>
      <c r="F220" s="177" t="s">
        <v>353</v>
      </c>
      <c r="I220" s="137"/>
      <c r="L220" s="33"/>
      <c r="M220" s="62"/>
      <c r="N220" s="34"/>
      <c r="O220" s="34"/>
      <c r="P220" s="34"/>
      <c r="Q220" s="34"/>
      <c r="R220" s="34"/>
      <c r="S220" s="34"/>
      <c r="T220" s="63"/>
      <c r="AT220" s="16" t="s">
        <v>139</v>
      </c>
      <c r="AU220" s="16" t="s">
        <v>81</v>
      </c>
    </row>
    <row r="221" spans="2:51" s="11" customFormat="1" ht="22.5" customHeight="1">
      <c r="B221" s="179"/>
      <c r="D221" s="180" t="s">
        <v>143</v>
      </c>
      <c r="E221" s="181" t="s">
        <v>20</v>
      </c>
      <c r="F221" s="182" t="s">
        <v>354</v>
      </c>
      <c r="H221" s="183">
        <v>172</v>
      </c>
      <c r="I221" s="184"/>
      <c r="L221" s="179"/>
      <c r="M221" s="185"/>
      <c r="N221" s="186"/>
      <c r="O221" s="186"/>
      <c r="P221" s="186"/>
      <c r="Q221" s="186"/>
      <c r="R221" s="186"/>
      <c r="S221" s="186"/>
      <c r="T221" s="187"/>
      <c r="AT221" s="188" t="s">
        <v>143</v>
      </c>
      <c r="AU221" s="188" t="s">
        <v>81</v>
      </c>
      <c r="AV221" s="11" t="s">
        <v>81</v>
      </c>
      <c r="AW221" s="11" t="s">
        <v>37</v>
      </c>
      <c r="AX221" s="11" t="s">
        <v>22</v>
      </c>
      <c r="AY221" s="188" t="s">
        <v>130</v>
      </c>
    </row>
    <row r="222" spans="2:65" s="1" customFormat="1" ht="22.5" customHeight="1">
      <c r="B222" s="163"/>
      <c r="C222" s="201" t="s">
        <v>355</v>
      </c>
      <c r="D222" s="201" t="s">
        <v>356</v>
      </c>
      <c r="E222" s="202" t="s">
        <v>357</v>
      </c>
      <c r="F222" s="203" t="s">
        <v>358</v>
      </c>
      <c r="G222" s="204" t="s">
        <v>359</v>
      </c>
      <c r="H222" s="205">
        <v>86</v>
      </c>
      <c r="I222" s="206"/>
      <c r="J222" s="207">
        <f>ROUND(I222*H222,2)</f>
        <v>0</v>
      </c>
      <c r="K222" s="203" t="s">
        <v>136</v>
      </c>
      <c r="L222" s="208"/>
      <c r="M222" s="209" t="s">
        <v>20</v>
      </c>
      <c r="N222" s="210" t="s">
        <v>44</v>
      </c>
      <c r="O222" s="34"/>
      <c r="P222" s="173">
        <f>O222*H222</f>
        <v>0</v>
      </c>
      <c r="Q222" s="173">
        <v>0.04648</v>
      </c>
      <c r="R222" s="173">
        <f>Q222*H222</f>
        <v>3.99728</v>
      </c>
      <c r="S222" s="173">
        <v>0</v>
      </c>
      <c r="T222" s="174">
        <f>S222*H222</f>
        <v>0</v>
      </c>
      <c r="AR222" s="16" t="s">
        <v>183</v>
      </c>
      <c r="AT222" s="16" t="s">
        <v>356</v>
      </c>
      <c r="AU222" s="16" t="s">
        <v>81</v>
      </c>
      <c r="AY222" s="16" t="s">
        <v>130</v>
      </c>
      <c r="BE222" s="175">
        <f>IF(N222="základní",J222,0)</f>
        <v>0</v>
      </c>
      <c r="BF222" s="175">
        <f>IF(N222="snížená",J222,0)</f>
        <v>0</v>
      </c>
      <c r="BG222" s="175">
        <f>IF(N222="zákl. přenesená",J222,0)</f>
        <v>0</v>
      </c>
      <c r="BH222" s="175">
        <f>IF(N222="sníž. přenesená",J222,0)</f>
        <v>0</v>
      </c>
      <c r="BI222" s="175">
        <f>IF(N222="nulová",J222,0)</f>
        <v>0</v>
      </c>
      <c r="BJ222" s="16" t="s">
        <v>22</v>
      </c>
      <c r="BK222" s="175">
        <f>ROUND(I222*H222,2)</f>
        <v>0</v>
      </c>
      <c r="BL222" s="16" t="s">
        <v>137</v>
      </c>
      <c r="BM222" s="16" t="s">
        <v>360</v>
      </c>
    </row>
    <row r="223" spans="2:47" s="1" customFormat="1" ht="30" customHeight="1">
      <c r="B223" s="33"/>
      <c r="D223" s="176" t="s">
        <v>139</v>
      </c>
      <c r="F223" s="177" t="s">
        <v>361</v>
      </c>
      <c r="I223" s="137"/>
      <c r="L223" s="33"/>
      <c r="M223" s="62"/>
      <c r="N223" s="34"/>
      <c r="O223" s="34"/>
      <c r="P223" s="34"/>
      <c r="Q223" s="34"/>
      <c r="R223" s="34"/>
      <c r="S223" s="34"/>
      <c r="T223" s="63"/>
      <c r="AT223" s="16" t="s">
        <v>139</v>
      </c>
      <c r="AU223" s="16" t="s">
        <v>81</v>
      </c>
    </row>
    <row r="224" spans="2:51" s="11" customFormat="1" ht="22.5" customHeight="1">
      <c r="B224" s="179"/>
      <c r="D224" s="176" t="s">
        <v>143</v>
      </c>
      <c r="E224" s="188" t="s">
        <v>20</v>
      </c>
      <c r="F224" s="190" t="s">
        <v>362</v>
      </c>
      <c r="H224" s="191">
        <v>86</v>
      </c>
      <c r="I224" s="184"/>
      <c r="L224" s="179"/>
      <c r="M224" s="185"/>
      <c r="N224" s="186"/>
      <c r="O224" s="186"/>
      <c r="P224" s="186"/>
      <c r="Q224" s="186"/>
      <c r="R224" s="186"/>
      <c r="S224" s="186"/>
      <c r="T224" s="187"/>
      <c r="AT224" s="188" t="s">
        <v>143</v>
      </c>
      <c r="AU224" s="188" t="s">
        <v>81</v>
      </c>
      <c r="AV224" s="11" t="s">
        <v>81</v>
      </c>
      <c r="AW224" s="11" t="s">
        <v>37</v>
      </c>
      <c r="AX224" s="11" t="s">
        <v>22</v>
      </c>
      <c r="AY224" s="188" t="s">
        <v>130</v>
      </c>
    </row>
    <row r="225" spans="2:63" s="10" customFormat="1" ht="29.25" customHeight="1">
      <c r="B225" s="149"/>
      <c r="D225" s="160" t="s">
        <v>72</v>
      </c>
      <c r="E225" s="161" t="s">
        <v>137</v>
      </c>
      <c r="F225" s="161" t="s">
        <v>363</v>
      </c>
      <c r="I225" s="152"/>
      <c r="J225" s="162">
        <f>BK225</f>
        <v>0</v>
      </c>
      <c r="L225" s="149"/>
      <c r="M225" s="154"/>
      <c r="N225" s="155"/>
      <c r="O225" s="155"/>
      <c r="P225" s="156">
        <f>SUM(P226:P277)</f>
        <v>0</v>
      </c>
      <c r="Q225" s="155"/>
      <c r="R225" s="156">
        <f>SUM(R226:R277)</f>
        <v>1337.46851379</v>
      </c>
      <c r="S225" s="155"/>
      <c r="T225" s="157">
        <f>SUM(T226:T277)</f>
        <v>0</v>
      </c>
      <c r="AR225" s="150" t="s">
        <v>22</v>
      </c>
      <c r="AT225" s="158" t="s">
        <v>72</v>
      </c>
      <c r="AU225" s="158" t="s">
        <v>22</v>
      </c>
      <c r="AY225" s="150" t="s">
        <v>130</v>
      </c>
      <c r="BK225" s="159">
        <f>SUM(BK226:BK277)</f>
        <v>0</v>
      </c>
    </row>
    <row r="226" spans="2:65" s="1" customFormat="1" ht="22.5" customHeight="1">
      <c r="B226" s="163"/>
      <c r="C226" s="164" t="s">
        <v>364</v>
      </c>
      <c r="D226" s="164" t="s">
        <v>132</v>
      </c>
      <c r="E226" s="165" t="s">
        <v>365</v>
      </c>
      <c r="F226" s="166" t="s">
        <v>366</v>
      </c>
      <c r="G226" s="167" t="s">
        <v>186</v>
      </c>
      <c r="H226" s="168">
        <v>706.388</v>
      </c>
      <c r="I226" s="169"/>
      <c r="J226" s="170">
        <f>ROUND(I226*H226,2)</f>
        <v>0</v>
      </c>
      <c r="K226" s="166" t="s">
        <v>136</v>
      </c>
      <c r="L226" s="33"/>
      <c r="M226" s="171" t="s">
        <v>20</v>
      </c>
      <c r="N226" s="172" t="s">
        <v>44</v>
      </c>
      <c r="O226" s="34"/>
      <c r="P226" s="173">
        <f>O226*H226</f>
        <v>0</v>
      </c>
      <c r="Q226" s="173">
        <v>0</v>
      </c>
      <c r="R226" s="173">
        <f>Q226*H226</f>
        <v>0</v>
      </c>
      <c r="S226" s="173">
        <v>0</v>
      </c>
      <c r="T226" s="174">
        <f>S226*H226</f>
        <v>0</v>
      </c>
      <c r="AR226" s="16" t="s">
        <v>137</v>
      </c>
      <c r="AT226" s="16" t="s">
        <v>132</v>
      </c>
      <c r="AU226" s="16" t="s">
        <v>81</v>
      </c>
      <c r="AY226" s="16" t="s">
        <v>130</v>
      </c>
      <c r="BE226" s="175">
        <f>IF(N226="základní",J226,0)</f>
        <v>0</v>
      </c>
      <c r="BF226" s="175">
        <f>IF(N226="snížená",J226,0)</f>
        <v>0</v>
      </c>
      <c r="BG226" s="175">
        <f>IF(N226="zákl. přenesená",J226,0)</f>
        <v>0</v>
      </c>
      <c r="BH226" s="175">
        <f>IF(N226="sníž. přenesená",J226,0)</f>
        <v>0</v>
      </c>
      <c r="BI226" s="175">
        <f>IF(N226="nulová",J226,0)</f>
        <v>0</v>
      </c>
      <c r="BJ226" s="16" t="s">
        <v>22</v>
      </c>
      <c r="BK226" s="175">
        <f>ROUND(I226*H226,2)</f>
        <v>0</v>
      </c>
      <c r="BL226" s="16" t="s">
        <v>137</v>
      </c>
      <c r="BM226" s="16" t="s">
        <v>367</v>
      </c>
    </row>
    <row r="227" spans="2:47" s="1" customFormat="1" ht="30" customHeight="1">
      <c r="B227" s="33"/>
      <c r="D227" s="176" t="s">
        <v>139</v>
      </c>
      <c r="F227" s="177" t="s">
        <v>368</v>
      </c>
      <c r="I227" s="137"/>
      <c r="L227" s="33"/>
      <c r="M227" s="62"/>
      <c r="N227" s="34"/>
      <c r="O227" s="34"/>
      <c r="P227" s="34"/>
      <c r="Q227" s="34"/>
      <c r="R227" s="34"/>
      <c r="S227" s="34"/>
      <c r="T227" s="63"/>
      <c r="AT227" s="16" t="s">
        <v>139</v>
      </c>
      <c r="AU227" s="16" t="s">
        <v>81</v>
      </c>
    </row>
    <row r="228" spans="2:47" s="1" customFormat="1" ht="30" customHeight="1">
      <c r="B228" s="33"/>
      <c r="D228" s="176" t="s">
        <v>141</v>
      </c>
      <c r="F228" s="178" t="s">
        <v>369</v>
      </c>
      <c r="I228" s="137"/>
      <c r="L228" s="33"/>
      <c r="M228" s="62"/>
      <c r="N228" s="34"/>
      <c r="O228" s="34"/>
      <c r="P228" s="34"/>
      <c r="Q228" s="34"/>
      <c r="R228" s="34"/>
      <c r="S228" s="34"/>
      <c r="T228" s="63"/>
      <c r="AT228" s="16" t="s">
        <v>141</v>
      </c>
      <c r="AU228" s="16" t="s">
        <v>81</v>
      </c>
    </row>
    <row r="229" spans="2:51" s="11" customFormat="1" ht="22.5" customHeight="1">
      <c r="B229" s="179"/>
      <c r="D229" s="180" t="s">
        <v>143</v>
      </c>
      <c r="E229" s="181" t="s">
        <v>20</v>
      </c>
      <c r="F229" s="182" t="s">
        <v>370</v>
      </c>
      <c r="H229" s="183">
        <v>706.388</v>
      </c>
      <c r="I229" s="184"/>
      <c r="L229" s="179"/>
      <c r="M229" s="185"/>
      <c r="N229" s="186"/>
      <c r="O229" s="186"/>
      <c r="P229" s="186"/>
      <c r="Q229" s="186"/>
      <c r="R229" s="186"/>
      <c r="S229" s="186"/>
      <c r="T229" s="187"/>
      <c r="AT229" s="188" t="s">
        <v>143</v>
      </c>
      <c r="AU229" s="188" t="s">
        <v>81</v>
      </c>
      <c r="AV229" s="11" t="s">
        <v>81</v>
      </c>
      <c r="AW229" s="11" t="s">
        <v>37</v>
      </c>
      <c r="AX229" s="11" t="s">
        <v>22</v>
      </c>
      <c r="AY229" s="188" t="s">
        <v>130</v>
      </c>
    </row>
    <row r="230" spans="2:65" s="1" customFormat="1" ht="22.5" customHeight="1">
      <c r="B230" s="163"/>
      <c r="C230" s="164" t="s">
        <v>371</v>
      </c>
      <c r="D230" s="164" t="s">
        <v>132</v>
      </c>
      <c r="E230" s="165" t="s">
        <v>372</v>
      </c>
      <c r="F230" s="166" t="s">
        <v>373</v>
      </c>
      <c r="G230" s="167" t="s">
        <v>233</v>
      </c>
      <c r="H230" s="168">
        <v>123.618</v>
      </c>
      <c r="I230" s="169"/>
      <c r="J230" s="170">
        <f>ROUND(I230*H230,2)</f>
        <v>0</v>
      </c>
      <c r="K230" s="166" t="s">
        <v>136</v>
      </c>
      <c r="L230" s="33"/>
      <c r="M230" s="171" t="s">
        <v>20</v>
      </c>
      <c r="N230" s="172" t="s">
        <v>44</v>
      </c>
      <c r="O230" s="34"/>
      <c r="P230" s="173">
        <f>O230*H230</f>
        <v>0</v>
      </c>
      <c r="Q230" s="173">
        <v>1.04909</v>
      </c>
      <c r="R230" s="173">
        <f>Q230*H230</f>
        <v>129.68640762</v>
      </c>
      <c r="S230" s="173">
        <v>0</v>
      </c>
      <c r="T230" s="174">
        <f>S230*H230</f>
        <v>0</v>
      </c>
      <c r="AR230" s="16" t="s">
        <v>137</v>
      </c>
      <c r="AT230" s="16" t="s">
        <v>132</v>
      </c>
      <c r="AU230" s="16" t="s">
        <v>81</v>
      </c>
      <c r="AY230" s="16" t="s">
        <v>130</v>
      </c>
      <c r="BE230" s="175">
        <f>IF(N230="základní",J230,0)</f>
        <v>0</v>
      </c>
      <c r="BF230" s="175">
        <f>IF(N230="snížená",J230,0)</f>
        <v>0</v>
      </c>
      <c r="BG230" s="175">
        <f>IF(N230="zákl. přenesená",J230,0)</f>
        <v>0</v>
      </c>
      <c r="BH230" s="175">
        <f>IF(N230="sníž. přenesená",J230,0)</f>
        <v>0</v>
      </c>
      <c r="BI230" s="175">
        <f>IF(N230="nulová",J230,0)</f>
        <v>0</v>
      </c>
      <c r="BJ230" s="16" t="s">
        <v>22</v>
      </c>
      <c r="BK230" s="175">
        <f>ROUND(I230*H230,2)</f>
        <v>0</v>
      </c>
      <c r="BL230" s="16" t="s">
        <v>137</v>
      </c>
      <c r="BM230" s="16" t="s">
        <v>374</v>
      </c>
    </row>
    <row r="231" spans="2:47" s="1" customFormat="1" ht="22.5" customHeight="1">
      <c r="B231" s="33"/>
      <c r="D231" s="176" t="s">
        <v>139</v>
      </c>
      <c r="F231" s="177" t="s">
        <v>375</v>
      </c>
      <c r="I231" s="137"/>
      <c r="L231" s="33"/>
      <c r="M231" s="62"/>
      <c r="N231" s="34"/>
      <c r="O231" s="34"/>
      <c r="P231" s="34"/>
      <c r="Q231" s="34"/>
      <c r="R231" s="34"/>
      <c r="S231" s="34"/>
      <c r="T231" s="63"/>
      <c r="AT231" s="16" t="s">
        <v>139</v>
      </c>
      <c r="AU231" s="16" t="s">
        <v>81</v>
      </c>
    </row>
    <row r="232" spans="2:47" s="1" customFormat="1" ht="30" customHeight="1">
      <c r="B232" s="33"/>
      <c r="D232" s="176" t="s">
        <v>141</v>
      </c>
      <c r="F232" s="178" t="s">
        <v>376</v>
      </c>
      <c r="I232" s="137"/>
      <c r="L232" s="33"/>
      <c r="M232" s="62"/>
      <c r="N232" s="34"/>
      <c r="O232" s="34"/>
      <c r="P232" s="34"/>
      <c r="Q232" s="34"/>
      <c r="R232" s="34"/>
      <c r="S232" s="34"/>
      <c r="T232" s="63"/>
      <c r="AT232" s="16" t="s">
        <v>141</v>
      </c>
      <c r="AU232" s="16" t="s">
        <v>81</v>
      </c>
    </row>
    <row r="233" spans="2:51" s="11" customFormat="1" ht="22.5" customHeight="1">
      <c r="B233" s="179"/>
      <c r="D233" s="180" t="s">
        <v>143</v>
      </c>
      <c r="F233" s="182" t="s">
        <v>377</v>
      </c>
      <c r="H233" s="183">
        <v>123.618</v>
      </c>
      <c r="I233" s="184"/>
      <c r="L233" s="179"/>
      <c r="M233" s="185"/>
      <c r="N233" s="186"/>
      <c r="O233" s="186"/>
      <c r="P233" s="186"/>
      <c r="Q233" s="186"/>
      <c r="R233" s="186"/>
      <c r="S233" s="186"/>
      <c r="T233" s="187"/>
      <c r="AT233" s="188" t="s">
        <v>143</v>
      </c>
      <c r="AU233" s="188" t="s">
        <v>81</v>
      </c>
      <c r="AV233" s="11" t="s">
        <v>81</v>
      </c>
      <c r="AW233" s="11" t="s">
        <v>4</v>
      </c>
      <c r="AX233" s="11" t="s">
        <v>22</v>
      </c>
      <c r="AY233" s="188" t="s">
        <v>130</v>
      </c>
    </row>
    <row r="234" spans="2:65" s="1" customFormat="1" ht="31.5" customHeight="1">
      <c r="B234" s="163"/>
      <c r="C234" s="164" t="s">
        <v>378</v>
      </c>
      <c r="D234" s="164" t="s">
        <v>132</v>
      </c>
      <c r="E234" s="165" t="s">
        <v>379</v>
      </c>
      <c r="F234" s="166" t="s">
        <v>380</v>
      </c>
      <c r="G234" s="167" t="s">
        <v>135</v>
      </c>
      <c r="H234" s="168">
        <v>415.8</v>
      </c>
      <c r="I234" s="169"/>
      <c r="J234" s="170">
        <f>ROUND(I234*H234,2)</f>
        <v>0</v>
      </c>
      <c r="K234" s="166" t="s">
        <v>136</v>
      </c>
      <c r="L234" s="33"/>
      <c r="M234" s="171" t="s">
        <v>20</v>
      </c>
      <c r="N234" s="172" t="s">
        <v>44</v>
      </c>
      <c r="O234" s="34"/>
      <c r="P234" s="173">
        <f>O234*H234</f>
        <v>0</v>
      </c>
      <c r="Q234" s="173">
        <v>0</v>
      </c>
      <c r="R234" s="173">
        <f>Q234*H234</f>
        <v>0</v>
      </c>
      <c r="S234" s="173">
        <v>0</v>
      </c>
      <c r="T234" s="174">
        <f>S234*H234</f>
        <v>0</v>
      </c>
      <c r="AR234" s="16" t="s">
        <v>137</v>
      </c>
      <c r="AT234" s="16" t="s">
        <v>132</v>
      </c>
      <c r="AU234" s="16" t="s">
        <v>81</v>
      </c>
      <c r="AY234" s="16" t="s">
        <v>130</v>
      </c>
      <c r="BE234" s="175">
        <f>IF(N234="základní",J234,0)</f>
        <v>0</v>
      </c>
      <c r="BF234" s="175">
        <f>IF(N234="snížená",J234,0)</f>
        <v>0</v>
      </c>
      <c r="BG234" s="175">
        <f>IF(N234="zákl. přenesená",J234,0)</f>
        <v>0</v>
      </c>
      <c r="BH234" s="175">
        <f>IF(N234="sníž. přenesená",J234,0)</f>
        <v>0</v>
      </c>
      <c r="BI234" s="175">
        <f>IF(N234="nulová",J234,0)</f>
        <v>0</v>
      </c>
      <c r="BJ234" s="16" t="s">
        <v>22</v>
      </c>
      <c r="BK234" s="175">
        <f>ROUND(I234*H234,2)</f>
        <v>0</v>
      </c>
      <c r="BL234" s="16" t="s">
        <v>137</v>
      </c>
      <c r="BM234" s="16" t="s">
        <v>381</v>
      </c>
    </row>
    <row r="235" spans="2:47" s="1" customFormat="1" ht="22.5" customHeight="1">
      <c r="B235" s="33"/>
      <c r="D235" s="176" t="s">
        <v>139</v>
      </c>
      <c r="F235" s="177" t="s">
        <v>382</v>
      </c>
      <c r="I235" s="137"/>
      <c r="L235" s="33"/>
      <c r="M235" s="62"/>
      <c r="N235" s="34"/>
      <c r="O235" s="34"/>
      <c r="P235" s="34"/>
      <c r="Q235" s="34"/>
      <c r="R235" s="34"/>
      <c r="S235" s="34"/>
      <c r="T235" s="63"/>
      <c r="AT235" s="16" t="s">
        <v>139</v>
      </c>
      <c r="AU235" s="16" t="s">
        <v>81</v>
      </c>
    </row>
    <row r="236" spans="2:47" s="1" customFormat="1" ht="30" customHeight="1">
      <c r="B236" s="33"/>
      <c r="D236" s="176" t="s">
        <v>141</v>
      </c>
      <c r="F236" s="178" t="s">
        <v>383</v>
      </c>
      <c r="I236" s="137"/>
      <c r="L236" s="33"/>
      <c r="M236" s="62"/>
      <c r="N236" s="34"/>
      <c r="O236" s="34"/>
      <c r="P236" s="34"/>
      <c r="Q236" s="34"/>
      <c r="R236" s="34"/>
      <c r="S236" s="34"/>
      <c r="T236" s="63"/>
      <c r="AT236" s="16" t="s">
        <v>141</v>
      </c>
      <c r="AU236" s="16" t="s">
        <v>81</v>
      </c>
    </row>
    <row r="237" spans="2:51" s="11" customFormat="1" ht="22.5" customHeight="1">
      <c r="B237" s="179"/>
      <c r="D237" s="176" t="s">
        <v>143</v>
      </c>
      <c r="E237" s="188" t="s">
        <v>20</v>
      </c>
      <c r="F237" s="190" t="s">
        <v>384</v>
      </c>
      <c r="H237" s="191">
        <v>241.8</v>
      </c>
      <c r="I237" s="184"/>
      <c r="L237" s="179"/>
      <c r="M237" s="185"/>
      <c r="N237" s="186"/>
      <c r="O237" s="186"/>
      <c r="P237" s="186"/>
      <c r="Q237" s="186"/>
      <c r="R237" s="186"/>
      <c r="S237" s="186"/>
      <c r="T237" s="187"/>
      <c r="AT237" s="188" t="s">
        <v>143</v>
      </c>
      <c r="AU237" s="188" t="s">
        <v>81</v>
      </c>
      <c r="AV237" s="11" t="s">
        <v>81</v>
      </c>
      <c r="AW237" s="11" t="s">
        <v>37</v>
      </c>
      <c r="AX237" s="11" t="s">
        <v>73</v>
      </c>
      <c r="AY237" s="188" t="s">
        <v>130</v>
      </c>
    </row>
    <row r="238" spans="2:51" s="11" customFormat="1" ht="22.5" customHeight="1">
      <c r="B238" s="179"/>
      <c r="D238" s="176" t="s">
        <v>143</v>
      </c>
      <c r="E238" s="188" t="s">
        <v>20</v>
      </c>
      <c r="F238" s="190" t="s">
        <v>385</v>
      </c>
      <c r="H238" s="191">
        <v>174</v>
      </c>
      <c r="I238" s="184"/>
      <c r="L238" s="179"/>
      <c r="M238" s="185"/>
      <c r="N238" s="186"/>
      <c r="O238" s="186"/>
      <c r="P238" s="186"/>
      <c r="Q238" s="186"/>
      <c r="R238" s="186"/>
      <c r="S238" s="186"/>
      <c r="T238" s="187"/>
      <c r="AT238" s="188" t="s">
        <v>143</v>
      </c>
      <c r="AU238" s="188" t="s">
        <v>81</v>
      </c>
      <c r="AV238" s="11" t="s">
        <v>81</v>
      </c>
      <c r="AW238" s="11" t="s">
        <v>37</v>
      </c>
      <c r="AX238" s="11" t="s">
        <v>73</v>
      </c>
      <c r="AY238" s="188" t="s">
        <v>130</v>
      </c>
    </row>
    <row r="239" spans="2:51" s="12" customFormat="1" ht="22.5" customHeight="1">
      <c r="B239" s="192"/>
      <c r="D239" s="180" t="s">
        <v>143</v>
      </c>
      <c r="E239" s="193" t="s">
        <v>20</v>
      </c>
      <c r="F239" s="194" t="s">
        <v>199</v>
      </c>
      <c r="H239" s="195">
        <v>415.8</v>
      </c>
      <c r="I239" s="196"/>
      <c r="L239" s="192"/>
      <c r="M239" s="197"/>
      <c r="N239" s="198"/>
      <c r="O239" s="198"/>
      <c r="P239" s="198"/>
      <c r="Q239" s="198"/>
      <c r="R239" s="198"/>
      <c r="S239" s="198"/>
      <c r="T239" s="199"/>
      <c r="AT239" s="200" t="s">
        <v>143</v>
      </c>
      <c r="AU239" s="200" t="s">
        <v>81</v>
      </c>
      <c r="AV239" s="12" t="s">
        <v>137</v>
      </c>
      <c r="AW239" s="12" t="s">
        <v>37</v>
      </c>
      <c r="AX239" s="12" t="s">
        <v>22</v>
      </c>
      <c r="AY239" s="200" t="s">
        <v>130</v>
      </c>
    </row>
    <row r="240" spans="2:65" s="1" customFormat="1" ht="31.5" customHeight="1">
      <c r="B240" s="163"/>
      <c r="C240" s="164" t="s">
        <v>386</v>
      </c>
      <c r="D240" s="164" t="s">
        <v>132</v>
      </c>
      <c r="E240" s="165" t="s">
        <v>387</v>
      </c>
      <c r="F240" s="166" t="s">
        <v>388</v>
      </c>
      <c r="G240" s="167" t="s">
        <v>135</v>
      </c>
      <c r="H240" s="168">
        <v>229.18</v>
      </c>
      <c r="I240" s="169"/>
      <c r="J240" s="170">
        <f>ROUND(I240*H240,2)</f>
        <v>0</v>
      </c>
      <c r="K240" s="166" t="s">
        <v>136</v>
      </c>
      <c r="L240" s="33"/>
      <c r="M240" s="171" t="s">
        <v>20</v>
      </c>
      <c r="N240" s="172" t="s">
        <v>44</v>
      </c>
      <c r="O240" s="34"/>
      <c r="P240" s="173">
        <f>O240*H240</f>
        <v>0</v>
      </c>
      <c r="Q240" s="173">
        <v>0.01452</v>
      </c>
      <c r="R240" s="173">
        <f>Q240*H240</f>
        <v>3.3276936</v>
      </c>
      <c r="S240" s="173">
        <v>0</v>
      </c>
      <c r="T240" s="174">
        <f>S240*H240</f>
        <v>0</v>
      </c>
      <c r="AR240" s="16" t="s">
        <v>137</v>
      </c>
      <c r="AT240" s="16" t="s">
        <v>132</v>
      </c>
      <c r="AU240" s="16" t="s">
        <v>81</v>
      </c>
      <c r="AY240" s="16" t="s">
        <v>130</v>
      </c>
      <c r="BE240" s="175">
        <f>IF(N240="základní",J240,0)</f>
        <v>0</v>
      </c>
      <c r="BF240" s="175">
        <f>IF(N240="snížená",J240,0)</f>
        <v>0</v>
      </c>
      <c r="BG240" s="175">
        <f>IF(N240="zákl. přenesená",J240,0)</f>
        <v>0</v>
      </c>
      <c r="BH240" s="175">
        <f>IF(N240="sníž. přenesená",J240,0)</f>
        <v>0</v>
      </c>
      <c r="BI240" s="175">
        <f>IF(N240="nulová",J240,0)</f>
        <v>0</v>
      </c>
      <c r="BJ240" s="16" t="s">
        <v>22</v>
      </c>
      <c r="BK240" s="175">
        <f>ROUND(I240*H240,2)</f>
        <v>0</v>
      </c>
      <c r="BL240" s="16" t="s">
        <v>137</v>
      </c>
      <c r="BM240" s="16" t="s">
        <v>389</v>
      </c>
    </row>
    <row r="241" spans="2:47" s="1" customFormat="1" ht="30" customHeight="1">
      <c r="B241" s="33"/>
      <c r="D241" s="176" t="s">
        <v>139</v>
      </c>
      <c r="F241" s="177" t="s">
        <v>390</v>
      </c>
      <c r="I241" s="137"/>
      <c r="L241" s="33"/>
      <c r="M241" s="62"/>
      <c r="N241" s="34"/>
      <c r="O241" s="34"/>
      <c r="P241" s="34"/>
      <c r="Q241" s="34"/>
      <c r="R241" s="34"/>
      <c r="S241" s="34"/>
      <c r="T241" s="63"/>
      <c r="AT241" s="16" t="s">
        <v>139</v>
      </c>
      <c r="AU241" s="16" t="s">
        <v>81</v>
      </c>
    </row>
    <row r="242" spans="2:47" s="1" customFormat="1" ht="42" customHeight="1">
      <c r="B242" s="33"/>
      <c r="D242" s="180" t="s">
        <v>141</v>
      </c>
      <c r="F242" s="189" t="s">
        <v>391</v>
      </c>
      <c r="I242" s="137"/>
      <c r="L242" s="33"/>
      <c r="M242" s="62"/>
      <c r="N242" s="34"/>
      <c r="O242" s="34"/>
      <c r="P242" s="34"/>
      <c r="Q242" s="34"/>
      <c r="R242" s="34"/>
      <c r="S242" s="34"/>
      <c r="T242" s="63"/>
      <c r="AT242" s="16" t="s">
        <v>141</v>
      </c>
      <c r="AU242" s="16" t="s">
        <v>81</v>
      </c>
    </row>
    <row r="243" spans="2:65" s="1" customFormat="1" ht="31.5" customHeight="1">
      <c r="B243" s="163"/>
      <c r="C243" s="164" t="s">
        <v>392</v>
      </c>
      <c r="D243" s="164" t="s">
        <v>132</v>
      </c>
      <c r="E243" s="165" t="s">
        <v>393</v>
      </c>
      <c r="F243" s="166" t="s">
        <v>394</v>
      </c>
      <c r="G243" s="167" t="s">
        <v>135</v>
      </c>
      <c r="H243" s="168">
        <v>1833.47</v>
      </c>
      <c r="I243" s="169"/>
      <c r="J243" s="170">
        <f>ROUND(I243*H243,2)</f>
        <v>0</v>
      </c>
      <c r="K243" s="166" t="s">
        <v>136</v>
      </c>
      <c r="L243" s="33"/>
      <c r="M243" s="171" t="s">
        <v>20</v>
      </c>
      <c r="N243" s="172" t="s">
        <v>44</v>
      </c>
      <c r="O243" s="34"/>
      <c r="P243" s="173">
        <f>O243*H243</f>
        <v>0</v>
      </c>
      <c r="Q243" s="173">
        <v>0.01514</v>
      </c>
      <c r="R243" s="173">
        <f>Q243*H243</f>
        <v>27.7587358</v>
      </c>
      <c r="S243" s="173">
        <v>0</v>
      </c>
      <c r="T243" s="174">
        <f>S243*H243</f>
        <v>0</v>
      </c>
      <c r="AR243" s="16" t="s">
        <v>137</v>
      </c>
      <c r="AT243" s="16" t="s">
        <v>132</v>
      </c>
      <c r="AU243" s="16" t="s">
        <v>81</v>
      </c>
      <c r="AY243" s="16" t="s">
        <v>130</v>
      </c>
      <c r="BE243" s="175">
        <f>IF(N243="základní",J243,0)</f>
        <v>0</v>
      </c>
      <c r="BF243" s="175">
        <f>IF(N243="snížená",J243,0)</f>
        <v>0</v>
      </c>
      <c r="BG243" s="175">
        <f>IF(N243="zákl. přenesená",J243,0)</f>
        <v>0</v>
      </c>
      <c r="BH243" s="175">
        <f>IF(N243="sníž. přenesená",J243,0)</f>
        <v>0</v>
      </c>
      <c r="BI243" s="175">
        <f>IF(N243="nulová",J243,0)</f>
        <v>0</v>
      </c>
      <c r="BJ243" s="16" t="s">
        <v>22</v>
      </c>
      <c r="BK243" s="175">
        <f>ROUND(I243*H243,2)</f>
        <v>0</v>
      </c>
      <c r="BL243" s="16" t="s">
        <v>137</v>
      </c>
      <c r="BM243" s="16" t="s">
        <v>395</v>
      </c>
    </row>
    <row r="244" spans="2:47" s="1" customFormat="1" ht="30" customHeight="1">
      <c r="B244" s="33"/>
      <c r="D244" s="180" t="s">
        <v>139</v>
      </c>
      <c r="F244" s="211" t="s">
        <v>396</v>
      </c>
      <c r="I244" s="137"/>
      <c r="L244" s="33"/>
      <c r="M244" s="62"/>
      <c r="N244" s="34"/>
      <c r="O244" s="34"/>
      <c r="P244" s="34"/>
      <c r="Q244" s="34"/>
      <c r="R244" s="34"/>
      <c r="S244" s="34"/>
      <c r="T244" s="63"/>
      <c r="AT244" s="16" t="s">
        <v>139</v>
      </c>
      <c r="AU244" s="16" t="s">
        <v>81</v>
      </c>
    </row>
    <row r="245" spans="2:65" s="1" customFormat="1" ht="22.5" customHeight="1">
      <c r="B245" s="163"/>
      <c r="C245" s="164" t="s">
        <v>397</v>
      </c>
      <c r="D245" s="164" t="s">
        <v>132</v>
      </c>
      <c r="E245" s="165" t="s">
        <v>398</v>
      </c>
      <c r="F245" s="166" t="s">
        <v>399</v>
      </c>
      <c r="G245" s="167" t="s">
        <v>135</v>
      </c>
      <c r="H245" s="168">
        <v>1921.121</v>
      </c>
      <c r="I245" s="169"/>
      <c r="J245" s="170">
        <f>ROUND(I245*H245,2)</f>
        <v>0</v>
      </c>
      <c r="K245" s="166" t="s">
        <v>136</v>
      </c>
      <c r="L245" s="33"/>
      <c r="M245" s="171" t="s">
        <v>20</v>
      </c>
      <c r="N245" s="172" t="s">
        <v>44</v>
      </c>
      <c r="O245" s="34"/>
      <c r="P245" s="173">
        <f>O245*H245</f>
        <v>0</v>
      </c>
      <c r="Q245" s="173">
        <v>0.4</v>
      </c>
      <c r="R245" s="173">
        <f>Q245*H245</f>
        <v>768.4484000000001</v>
      </c>
      <c r="S245" s="173">
        <v>0</v>
      </c>
      <c r="T245" s="174">
        <f>S245*H245</f>
        <v>0</v>
      </c>
      <c r="AR245" s="16" t="s">
        <v>137</v>
      </c>
      <c r="AT245" s="16" t="s">
        <v>132</v>
      </c>
      <c r="AU245" s="16" t="s">
        <v>81</v>
      </c>
      <c r="AY245" s="16" t="s">
        <v>130</v>
      </c>
      <c r="BE245" s="175">
        <f>IF(N245="základní",J245,0)</f>
        <v>0</v>
      </c>
      <c r="BF245" s="175">
        <f>IF(N245="snížená",J245,0)</f>
        <v>0</v>
      </c>
      <c r="BG245" s="175">
        <f>IF(N245="zákl. přenesená",J245,0)</f>
        <v>0</v>
      </c>
      <c r="BH245" s="175">
        <f>IF(N245="sníž. přenesená",J245,0)</f>
        <v>0</v>
      </c>
      <c r="BI245" s="175">
        <f>IF(N245="nulová",J245,0)</f>
        <v>0</v>
      </c>
      <c r="BJ245" s="16" t="s">
        <v>22</v>
      </c>
      <c r="BK245" s="175">
        <f>ROUND(I245*H245,2)</f>
        <v>0</v>
      </c>
      <c r="BL245" s="16" t="s">
        <v>137</v>
      </c>
      <c r="BM245" s="16" t="s">
        <v>400</v>
      </c>
    </row>
    <row r="246" spans="2:47" s="1" customFormat="1" ht="22.5" customHeight="1">
      <c r="B246" s="33"/>
      <c r="D246" s="176" t="s">
        <v>139</v>
      </c>
      <c r="F246" s="177" t="s">
        <v>401</v>
      </c>
      <c r="I246" s="137"/>
      <c r="L246" s="33"/>
      <c r="M246" s="62"/>
      <c r="N246" s="34"/>
      <c r="O246" s="34"/>
      <c r="P246" s="34"/>
      <c r="Q246" s="34"/>
      <c r="R246" s="34"/>
      <c r="S246" s="34"/>
      <c r="T246" s="63"/>
      <c r="AT246" s="16" t="s">
        <v>139</v>
      </c>
      <c r="AU246" s="16" t="s">
        <v>81</v>
      </c>
    </row>
    <row r="247" spans="2:47" s="1" customFormat="1" ht="30" customHeight="1">
      <c r="B247" s="33"/>
      <c r="D247" s="176" t="s">
        <v>141</v>
      </c>
      <c r="F247" s="178" t="s">
        <v>402</v>
      </c>
      <c r="I247" s="137"/>
      <c r="L247" s="33"/>
      <c r="M247" s="62"/>
      <c r="N247" s="34"/>
      <c r="O247" s="34"/>
      <c r="P247" s="34"/>
      <c r="Q247" s="34"/>
      <c r="R247" s="34"/>
      <c r="S247" s="34"/>
      <c r="T247" s="63"/>
      <c r="AT247" s="16" t="s">
        <v>141</v>
      </c>
      <c r="AU247" s="16" t="s">
        <v>81</v>
      </c>
    </row>
    <row r="248" spans="2:51" s="11" customFormat="1" ht="22.5" customHeight="1">
      <c r="B248" s="179"/>
      <c r="D248" s="180" t="s">
        <v>143</v>
      </c>
      <c r="E248" s="181" t="s">
        <v>20</v>
      </c>
      <c r="F248" s="182" t="s">
        <v>403</v>
      </c>
      <c r="H248" s="183">
        <v>1921.121</v>
      </c>
      <c r="I248" s="184"/>
      <c r="L248" s="179"/>
      <c r="M248" s="185"/>
      <c r="N248" s="186"/>
      <c r="O248" s="186"/>
      <c r="P248" s="186"/>
      <c r="Q248" s="186"/>
      <c r="R248" s="186"/>
      <c r="S248" s="186"/>
      <c r="T248" s="187"/>
      <c r="AT248" s="188" t="s">
        <v>143</v>
      </c>
      <c r="AU248" s="188" t="s">
        <v>81</v>
      </c>
      <c r="AV248" s="11" t="s">
        <v>81</v>
      </c>
      <c r="AW248" s="11" t="s">
        <v>37</v>
      </c>
      <c r="AX248" s="11" t="s">
        <v>22</v>
      </c>
      <c r="AY248" s="188" t="s">
        <v>130</v>
      </c>
    </row>
    <row r="249" spans="2:65" s="1" customFormat="1" ht="22.5" customHeight="1">
      <c r="B249" s="163"/>
      <c r="C249" s="164" t="s">
        <v>404</v>
      </c>
      <c r="D249" s="164" t="s">
        <v>132</v>
      </c>
      <c r="E249" s="165" t="s">
        <v>405</v>
      </c>
      <c r="F249" s="166" t="s">
        <v>406</v>
      </c>
      <c r="G249" s="167" t="s">
        <v>135</v>
      </c>
      <c r="H249" s="168">
        <v>686.55</v>
      </c>
      <c r="I249" s="169"/>
      <c r="J249" s="170">
        <f>ROUND(I249*H249,2)</f>
        <v>0</v>
      </c>
      <c r="K249" s="166" t="s">
        <v>136</v>
      </c>
      <c r="L249" s="33"/>
      <c r="M249" s="171" t="s">
        <v>20</v>
      </c>
      <c r="N249" s="172" t="s">
        <v>44</v>
      </c>
      <c r="O249" s="34"/>
      <c r="P249" s="173">
        <f>O249*H249</f>
        <v>0</v>
      </c>
      <c r="Q249" s="173">
        <v>0</v>
      </c>
      <c r="R249" s="173">
        <f>Q249*H249</f>
        <v>0</v>
      </c>
      <c r="S249" s="173">
        <v>0</v>
      </c>
      <c r="T249" s="174">
        <f>S249*H249</f>
        <v>0</v>
      </c>
      <c r="AR249" s="16" t="s">
        <v>137</v>
      </c>
      <c r="AT249" s="16" t="s">
        <v>132</v>
      </c>
      <c r="AU249" s="16" t="s">
        <v>81</v>
      </c>
      <c r="AY249" s="16" t="s">
        <v>130</v>
      </c>
      <c r="BE249" s="175">
        <f>IF(N249="základní",J249,0)</f>
        <v>0</v>
      </c>
      <c r="BF249" s="175">
        <f>IF(N249="snížená",J249,0)</f>
        <v>0</v>
      </c>
      <c r="BG249" s="175">
        <f>IF(N249="zákl. přenesená",J249,0)</f>
        <v>0</v>
      </c>
      <c r="BH249" s="175">
        <f>IF(N249="sníž. přenesená",J249,0)</f>
        <v>0</v>
      </c>
      <c r="BI249" s="175">
        <f>IF(N249="nulová",J249,0)</f>
        <v>0</v>
      </c>
      <c r="BJ249" s="16" t="s">
        <v>22</v>
      </c>
      <c r="BK249" s="175">
        <f>ROUND(I249*H249,2)</f>
        <v>0</v>
      </c>
      <c r="BL249" s="16" t="s">
        <v>137</v>
      </c>
      <c r="BM249" s="16" t="s">
        <v>407</v>
      </c>
    </row>
    <row r="250" spans="2:47" s="1" customFormat="1" ht="30" customHeight="1">
      <c r="B250" s="33"/>
      <c r="D250" s="176" t="s">
        <v>139</v>
      </c>
      <c r="F250" s="177" t="s">
        <v>408</v>
      </c>
      <c r="I250" s="137"/>
      <c r="L250" s="33"/>
      <c r="M250" s="62"/>
      <c r="N250" s="34"/>
      <c r="O250" s="34"/>
      <c r="P250" s="34"/>
      <c r="Q250" s="34"/>
      <c r="R250" s="34"/>
      <c r="S250" s="34"/>
      <c r="T250" s="63"/>
      <c r="AT250" s="16" t="s">
        <v>139</v>
      </c>
      <c r="AU250" s="16" t="s">
        <v>81</v>
      </c>
    </row>
    <row r="251" spans="2:47" s="1" customFormat="1" ht="54" customHeight="1">
      <c r="B251" s="33"/>
      <c r="D251" s="180" t="s">
        <v>141</v>
      </c>
      <c r="F251" s="189" t="s">
        <v>409</v>
      </c>
      <c r="I251" s="137"/>
      <c r="L251" s="33"/>
      <c r="M251" s="62"/>
      <c r="N251" s="34"/>
      <c r="O251" s="34"/>
      <c r="P251" s="34"/>
      <c r="Q251" s="34"/>
      <c r="R251" s="34"/>
      <c r="S251" s="34"/>
      <c r="T251" s="63"/>
      <c r="AT251" s="16" t="s">
        <v>141</v>
      </c>
      <c r="AU251" s="16" t="s">
        <v>81</v>
      </c>
    </row>
    <row r="252" spans="2:65" s="1" customFormat="1" ht="22.5" customHeight="1">
      <c r="B252" s="163"/>
      <c r="C252" s="164" t="s">
        <v>410</v>
      </c>
      <c r="D252" s="164" t="s">
        <v>132</v>
      </c>
      <c r="E252" s="165" t="s">
        <v>411</v>
      </c>
      <c r="F252" s="166" t="s">
        <v>412</v>
      </c>
      <c r="G252" s="167" t="s">
        <v>135</v>
      </c>
      <c r="H252" s="168">
        <v>2059.65</v>
      </c>
      <c r="I252" s="169"/>
      <c r="J252" s="170">
        <f>ROUND(I252*H252,2)</f>
        <v>0</v>
      </c>
      <c r="K252" s="166" t="s">
        <v>136</v>
      </c>
      <c r="L252" s="33"/>
      <c r="M252" s="171" t="s">
        <v>20</v>
      </c>
      <c r="N252" s="172" t="s">
        <v>44</v>
      </c>
      <c r="O252" s="34"/>
      <c r="P252" s="173">
        <f>O252*H252</f>
        <v>0</v>
      </c>
      <c r="Q252" s="173">
        <v>0</v>
      </c>
      <c r="R252" s="173">
        <f>Q252*H252</f>
        <v>0</v>
      </c>
      <c r="S252" s="173">
        <v>0</v>
      </c>
      <c r="T252" s="174">
        <f>S252*H252</f>
        <v>0</v>
      </c>
      <c r="AR252" s="16" t="s">
        <v>137</v>
      </c>
      <c r="AT252" s="16" t="s">
        <v>132</v>
      </c>
      <c r="AU252" s="16" t="s">
        <v>81</v>
      </c>
      <c r="AY252" s="16" t="s">
        <v>130</v>
      </c>
      <c r="BE252" s="175">
        <f>IF(N252="základní",J252,0)</f>
        <v>0</v>
      </c>
      <c r="BF252" s="175">
        <f>IF(N252="snížená",J252,0)</f>
        <v>0</v>
      </c>
      <c r="BG252" s="175">
        <f>IF(N252="zákl. přenesená",J252,0)</f>
        <v>0</v>
      </c>
      <c r="BH252" s="175">
        <f>IF(N252="sníž. přenesená",J252,0)</f>
        <v>0</v>
      </c>
      <c r="BI252" s="175">
        <f>IF(N252="nulová",J252,0)</f>
        <v>0</v>
      </c>
      <c r="BJ252" s="16" t="s">
        <v>22</v>
      </c>
      <c r="BK252" s="175">
        <f>ROUND(I252*H252,2)</f>
        <v>0</v>
      </c>
      <c r="BL252" s="16" t="s">
        <v>137</v>
      </c>
      <c r="BM252" s="16" t="s">
        <v>413</v>
      </c>
    </row>
    <row r="253" spans="2:47" s="1" customFormat="1" ht="30" customHeight="1">
      <c r="B253" s="33"/>
      <c r="D253" s="176" t="s">
        <v>139</v>
      </c>
      <c r="F253" s="177" t="s">
        <v>414</v>
      </c>
      <c r="I253" s="137"/>
      <c r="L253" s="33"/>
      <c r="M253" s="62"/>
      <c r="N253" s="34"/>
      <c r="O253" s="34"/>
      <c r="P253" s="34"/>
      <c r="Q253" s="34"/>
      <c r="R253" s="34"/>
      <c r="S253" s="34"/>
      <c r="T253" s="63"/>
      <c r="AT253" s="16" t="s">
        <v>139</v>
      </c>
      <c r="AU253" s="16" t="s">
        <v>81</v>
      </c>
    </row>
    <row r="254" spans="2:47" s="1" customFormat="1" ht="30" customHeight="1">
      <c r="B254" s="33"/>
      <c r="D254" s="176" t="s">
        <v>141</v>
      </c>
      <c r="F254" s="178" t="s">
        <v>415</v>
      </c>
      <c r="I254" s="137"/>
      <c r="L254" s="33"/>
      <c r="M254" s="62"/>
      <c r="N254" s="34"/>
      <c r="O254" s="34"/>
      <c r="P254" s="34"/>
      <c r="Q254" s="34"/>
      <c r="R254" s="34"/>
      <c r="S254" s="34"/>
      <c r="T254" s="63"/>
      <c r="AT254" s="16" t="s">
        <v>141</v>
      </c>
      <c r="AU254" s="16" t="s">
        <v>81</v>
      </c>
    </row>
    <row r="255" spans="2:51" s="11" customFormat="1" ht="22.5" customHeight="1">
      <c r="B255" s="179"/>
      <c r="D255" s="180" t="s">
        <v>143</v>
      </c>
      <c r="F255" s="182" t="s">
        <v>416</v>
      </c>
      <c r="H255" s="183">
        <v>2059.65</v>
      </c>
      <c r="I255" s="184"/>
      <c r="L255" s="179"/>
      <c r="M255" s="185"/>
      <c r="N255" s="186"/>
      <c r="O255" s="186"/>
      <c r="P255" s="186"/>
      <c r="Q255" s="186"/>
      <c r="R255" s="186"/>
      <c r="S255" s="186"/>
      <c r="T255" s="187"/>
      <c r="AT255" s="188" t="s">
        <v>143</v>
      </c>
      <c r="AU255" s="188" t="s">
        <v>81</v>
      </c>
      <c r="AV255" s="11" t="s">
        <v>81</v>
      </c>
      <c r="AW255" s="11" t="s">
        <v>4</v>
      </c>
      <c r="AX255" s="11" t="s">
        <v>22</v>
      </c>
      <c r="AY255" s="188" t="s">
        <v>130</v>
      </c>
    </row>
    <row r="256" spans="2:65" s="1" customFormat="1" ht="22.5" customHeight="1">
      <c r="B256" s="163"/>
      <c r="C256" s="164" t="s">
        <v>417</v>
      </c>
      <c r="D256" s="164" t="s">
        <v>132</v>
      </c>
      <c r="E256" s="165" t="s">
        <v>418</v>
      </c>
      <c r="F256" s="166" t="s">
        <v>419</v>
      </c>
      <c r="G256" s="167" t="s">
        <v>186</v>
      </c>
      <c r="H256" s="168">
        <v>6.21</v>
      </c>
      <c r="I256" s="169"/>
      <c r="J256" s="170">
        <f>ROUND(I256*H256,2)</f>
        <v>0</v>
      </c>
      <c r="K256" s="166" t="s">
        <v>136</v>
      </c>
      <c r="L256" s="33"/>
      <c r="M256" s="171" t="s">
        <v>20</v>
      </c>
      <c r="N256" s="172" t="s">
        <v>44</v>
      </c>
      <c r="O256" s="34"/>
      <c r="P256" s="173">
        <f>O256*H256</f>
        <v>0</v>
      </c>
      <c r="Q256" s="173">
        <v>0</v>
      </c>
      <c r="R256" s="173">
        <f>Q256*H256</f>
        <v>0</v>
      </c>
      <c r="S256" s="173">
        <v>0</v>
      </c>
      <c r="T256" s="174">
        <f>S256*H256</f>
        <v>0</v>
      </c>
      <c r="AR256" s="16" t="s">
        <v>137</v>
      </c>
      <c r="AT256" s="16" t="s">
        <v>132</v>
      </c>
      <c r="AU256" s="16" t="s">
        <v>81</v>
      </c>
      <c r="AY256" s="16" t="s">
        <v>130</v>
      </c>
      <c r="BE256" s="175">
        <f>IF(N256="základní",J256,0)</f>
        <v>0</v>
      </c>
      <c r="BF256" s="175">
        <f>IF(N256="snížená",J256,0)</f>
        <v>0</v>
      </c>
      <c r="BG256" s="175">
        <f>IF(N256="zákl. přenesená",J256,0)</f>
        <v>0</v>
      </c>
      <c r="BH256" s="175">
        <f>IF(N256="sníž. přenesená",J256,0)</f>
        <v>0</v>
      </c>
      <c r="BI256" s="175">
        <f>IF(N256="nulová",J256,0)</f>
        <v>0</v>
      </c>
      <c r="BJ256" s="16" t="s">
        <v>22</v>
      </c>
      <c r="BK256" s="175">
        <f>ROUND(I256*H256,2)</f>
        <v>0</v>
      </c>
      <c r="BL256" s="16" t="s">
        <v>137</v>
      </c>
      <c r="BM256" s="16" t="s">
        <v>420</v>
      </c>
    </row>
    <row r="257" spans="2:47" s="1" customFormat="1" ht="30" customHeight="1">
      <c r="B257" s="33"/>
      <c r="D257" s="176" t="s">
        <v>139</v>
      </c>
      <c r="F257" s="177" t="s">
        <v>421</v>
      </c>
      <c r="I257" s="137"/>
      <c r="L257" s="33"/>
      <c r="M257" s="62"/>
      <c r="N257" s="34"/>
      <c r="O257" s="34"/>
      <c r="P257" s="34"/>
      <c r="Q257" s="34"/>
      <c r="R257" s="34"/>
      <c r="S257" s="34"/>
      <c r="T257" s="63"/>
      <c r="AT257" s="16" t="s">
        <v>139</v>
      </c>
      <c r="AU257" s="16" t="s">
        <v>81</v>
      </c>
    </row>
    <row r="258" spans="2:47" s="1" customFormat="1" ht="30" customHeight="1">
      <c r="B258" s="33"/>
      <c r="D258" s="176" t="s">
        <v>141</v>
      </c>
      <c r="F258" s="178" t="s">
        <v>422</v>
      </c>
      <c r="I258" s="137"/>
      <c r="L258" s="33"/>
      <c r="M258" s="62"/>
      <c r="N258" s="34"/>
      <c r="O258" s="34"/>
      <c r="P258" s="34"/>
      <c r="Q258" s="34"/>
      <c r="R258" s="34"/>
      <c r="S258" s="34"/>
      <c r="T258" s="63"/>
      <c r="AT258" s="16" t="s">
        <v>141</v>
      </c>
      <c r="AU258" s="16" t="s">
        <v>81</v>
      </c>
    </row>
    <row r="259" spans="2:51" s="11" customFormat="1" ht="22.5" customHeight="1">
      <c r="B259" s="179"/>
      <c r="D259" s="180" t="s">
        <v>143</v>
      </c>
      <c r="E259" s="181" t="s">
        <v>20</v>
      </c>
      <c r="F259" s="182" t="s">
        <v>423</v>
      </c>
      <c r="H259" s="183">
        <v>6.21</v>
      </c>
      <c r="I259" s="184"/>
      <c r="L259" s="179"/>
      <c r="M259" s="185"/>
      <c r="N259" s="186"/>
      <c r="O259" s="186"/>
      <c r="P259" s="186"/>
      <c r="Q259" s="186"/>
      <c r="R259" s="186"/>
      <c r="S259" s="186"/>
      <c r="T259" s="187"/>
      <c r="AT259" s="188" t="s">
        <v>143</v>
      </c>
      <c r="AU259" s="188" t="s">
        <v>81</v>
      </c>
      <c r="AV259" s="11" t="s">
        <v>81</v>
      </c>
      <c r="AW259" s="11" t="s">
        <v>37</v>
      </c>
      <c r="AX259" s="11" t="s">
        <v>22</v>
      </c>
      <c r="AY259" s="188" t="s">
        <v>130</v>
      </c>
    </row>
    <row r="260" spans="2:65" s="1" customFormat="1" ht="22.5" customHeight="1">
      <c r="B260" s="163"/>
      <c r="C260" s="164" t="s">
        <v>424</v>
      </c>
      <c r="D260" s="164" t="s">
        <v>132</v>
      </c>
      <c r="E260" s="165" t="s">
        <v>425</v>
      </c>
      <c r="F260" s="166" t="s">
        <v>426</v>
      </c>
      <c r="G260" s="167" t="s">
        <v>135</v>
      </c>
      <c r="H260" s="168">
        <v>175.5</v>
      </c>
      <c r="I260" s="169"/>
      <c r="J260" s="170">
        <f>ROUND(I260*H260,2)</f>
        <v>0</v>
      </c>
      <c r="K260" s="166" t="s">
        <v>136</v>
      </c>
      <c r="L260" s="33"/>
      <c r="M260" s="171" t="s">
        <v>20</v>
      </c>
      <c r="N260" s="172" t="s">
        <v>44</v>
      </c>
      <c r="O260" s="34"/>
      <c r="P260" s="173">
        <f>O260*H260</f>
        <v>0</v>
      </c>
      <c r="Q260" s="173">
        <v>0.0248</v>
      </c>
      <c r="R260" s="173">
        <f>Q260*H260</f>
        <v>4.3524</v>
      </c>
      <c r="S260" s="173">
        <v>0</v>
      </c>
      <c r="T260" s="174">
        <f>S260*H260</f>
        <v>0</v>
      </c>
      <c r="AR260" s="16" t="s">
        <v>137</v>
      </c>
      <c r="AT260" s="16" t="s">
        <v>132</v>
      </c>
      <c r="AU260" s="16" t="s">
        <v>81</v>
      </c>
      <c r="AY260" s="16" t="s">
        <v>130</v>
      </c>
      <c r="BE260" s="175">
        <f>IF(N260="základní",J260,0)</f>
        <v>0</v>
      </c>
      <c r="BF260" s="175">
        <f>IF(N260="snížená",J260,0)</f>
        <v>0</v>
      </c>
      <c r="BG260" s="175">
        <f>IF(N260="zákl. přenesená",J260,0)</f>
        <v>0</v>
      </c>
      <c r="BH260" s="175">
        <f>IF(N260="sníž. přenesená",J260,0)</f>
        <v>0</v>
      </c>
      <c r="BI260" s="175">
        <f>IF(N260="nulová",J260,0)</f>
        <v>0</v>
      </c>
      <c r="BJ260" s="16" t="s">
        <v>22</v>
      </c>
      <c r="BK260" s="175">
        <f>ROUND(I260*H260,2)</f>
        <v>0</v>
      </c>
      <c r="BL260" s="16" t="s">
        <v>137</v>
      </c>
      <c r="BM260" s="16" t="s">
        <v>427</v>
      </c>
    </row>
    <row r="261" spans="2:47" s="1" customFormat="1" ht="30" customHeight="1">
      <c r="B261" s="33"/>
      <c r="D261" s="176" t="s">
        <v>139</v>
      </c>
      <c r="F261" s="177" t="s">
        <v>428</v>
      </c>
      <c r="I261" s="137"/>
      <c r="L261" s="33"/>
      <c r="M261" s="62"/>
      <c r="N261" s="34"/>
      <c r="O261" s="34"/>
      <c r="P261" s="34"/>
      <c r="Q261" s="34"/>
      <c r="R261" s="34"/>
      <c r="S261" s="34"/>
      <c r="T261" s="63"/>
      <c r="AT261" s="16" t="s">
        <v>139</v>
      </c>
      <c r="AU261" s="16" t="s">
        <v>81</v>
      </c>
    </row>
    <row r="262" spans="2:47" s="1" customFormat="1" ht="30" customHeight="1">
      <c r="B262" s="33"/>
      <c r="D262" s="176" t="s">
        <v>141</v>
      </c>
      <c r="F262" s="178" t="s">
        <v>429</v>
      </c>
      <c r="I262" s="137"/>
      <c r="L262" s="33"/>
      <c r="M262" s="62"/>
      <c r="N262" s="34"/>
      <c r="O262" s="34"/>
      <c r="P262" s="34"/>
      <c r="Q262" s="34"/>
      <c r="R262" s="34"/>
      <c r="S262" s="34"/>
      <c r="T262" s="63"/>
      <c r="AT262" s="16" t="s">
        <v>141</v>
      </c>
      <c r="AU262" s="16" t="s">
        <v>81</v>
      </c>
    </row>
    <row r="263" spans="2:51" s="11" customFormat="1" ht="22.5" customHeight="1">
      <c r="B263" s="179"/>
      <c r="D263" s="180" t="s">
        <v>143</v>
      </c>
      <c r="E263" s="181" t="s">
        <v>20</v>
      </c>
      <c r="F263" s="182" t="s">
        <v>430</v>
      </c>
      <c r="H263" s="183">
        <v>175.5</v>
      </c>
      <c r="I263" s="184"/>
      <c r="L263" s="179"/>
      <c r="M263" s="185"/>
      <c r="N263" s="186"/>
      <c r="O263" s="186"/>
      <c r="P263" s="186"/>
      <c r="Q263" s="186"/>
      <c r="R263" s="186"/>
      <c r="S263" s="186"/>
      <c r="T263" s="187"/>
      <c r="AT263" s="188" t="s">
        <v>143</v>
      </c>
      <c r="AU263" s="188" t="s">
        <v>81</v>
      </c>
      <c r="AV263" s="11" t="s">
        <v>81</v>
      </c>
      <c r="AW263" s="11" t="s">
        <v>37</v>
      </c>
      <c r="AX263" s="11" t="s">
        <v>22</v>
      </c>
      <c r="AY263" s="188" t="s">
        <v>130</v>
      </c>
    </row>
    <row r="264" spans="2:65" s="1" customFormat="1" ht="22.5" customHeight="1">
      <c r="B264" s="163"/>
      <c r="C264" s="164" t="s">
        <v>431</v>
      </c>
      <c r="D264" s="164" t="s">
        <v>132</v>
      </c>
      <c r="E264" s="165" t="s">
        <v>432</v>
      </c>
      <c r="F264" s="166" t="s">
        <v>433</v>
      </c>
      <c r="G264" s="167" t="s">
        <v>186</v>
      </c>
      <c r="H264" s="168">
        <v>64.365</v>
      </c>
      <c r="I264" s="169"/>
      <c r="J264" s="170">
        <f>ROUND(I264*H264,2)</f>
        <v>0</v>
      </c>
      <c r="K264" s="166" t="s">
        <v>136</v>
      </c>
      <c r="L264" s="33"/>
      <c r="M264" s="171" t="s">
        <v>20</v>
      </c>
      <c r="N264" s="172" t="s">
        <v>44</v>
      </c>
      <c r="O264" s="34"/>
      <c r="P264" s="173">
        <f>O264*H264</f>
        <v>0</v>
      </c>
      <c r="Q264" s="173">
        <v>0</v>
      </c>
      <c r="R264" s="173">
        <f>Q264*H264</f>
        <v>0</v>
      </c>
      <c r="S264" s="173">
        <v>0</v>
      </c>
      <c r="T264" s="174">
        <f>S264*H264</f>
        <v>0</v>
      </c>
      <c r="AR264" s="16" t="s">
        <v>137</v>
      </c>
      <c r="AT264" s="16" t="s">
        <v>132</v>
      </c>
      <c r="AU264" s="16" t="s">
        <v>81</v>
      </c>
      <c r="AY264" s="16" t="s">
        <v>130</v>
      </c>
      <c r="BE264" s="175">
        <f>IF(N264="základní",J264,0)</f>
        <v>0</v>
      </c>
      <c r="BF264" s="175">
        <f>IF(N264="snížená",J264,0)</f>
        <v>0</v>
      </c>
      <c r="BG264" s="175">
        <f>IF(N264="zákl. přenesená",J264,0)</f>
        <v>0</v>
      </c>
      <c r="BH264" s="175">
        <f>IF(N264="sníž. přenesená",J264,0)</f>
        <v>0</v>
      </c>
      <c r="BI264" s="175">
        <f>IF(N264="nulová",J264,0)</f>
        <v>0</v>
      </c>
      <c r="BJ264" s="16" t="s">
        <v>22</v>
      </c>
      <c r="BK264" s="175">
        <f>ROUND(I264*H264,2)</f>
        <v>0</v>
      </c>
      <c r="BL264" s="16" t="s">
        <v>137</v>
      </c>
      <c r="BM264" s="16" t="s">
        <v>434</v>
      </c>
    </row>
    <row r="265" spans="2:47" s="1" customFormat="1" ht="22.5" customHeight="1">
      <c r="B265" s="33"/>
      <c r="D265" s="176" t="s">
        <v>139</v>
      </c>
      <c r="F265" s="177" t="s">
        <v>435</v>
      </c>
      <c r="I265" s="137"/>
      <c r="L265" s="33"/>
      <c r="M265" s="62"/>
      <c r="N265" s="34"/>
      <c r="O265" s="34"/>
      <c r="P265" s="34"/>
      <c r="Q265" s="34"/>
      <c r="R265" s="34"/>
      <c r="S265" s="34"/>
      <c r="T265" s="63"/>
      <c r="AT265" s="16" t="s">
        <v>139</v>
      </c>
      <c r="AU265" s="16" t="s">
        <v>81</v>
      </c>
    </row>
    <row r="266" spans="2:47" s="1" customFormat="1" ht="30" customHeight="1">
      <c r="B266" s="33"/>
      <c r="D266" s="176" t="s">
        <v>141</v>
      </c>
      <c r="F266" s="178" t="s">
        <v>436</v>
      </c>
      <c r="I266" s="137"/>
      <c r="L266" s="33"/>
      <c r="M266" s="62"/>
      <c r="N266" s="34"/>
      <c r="O266" s="34"/>
      <c r="P266" s="34"/>
      <c r="Q266" s="34"/>
      <c r="R266" s="34"/>
      <c r="S266" s="34"/>
      <c r="T266" s="63"/>
      <c r="AT266" s="16" t="s">
        <v>141</v>
      </c>
      <c r="AU266" s="16" t="s">
        <v>81</v>
      </c>
    </row>
    <row r="267" spans="2:51" s="11" customFormat="1" ht="22.5" customHeight="1">
      <c r="B267" s="179"/>
      <c r="D267" s="176" t="s">
        <v>143</v>
      </c>
      <c r="E267" s="188" t="s">
        <v>20</v>
      </c>
      <c r="F267" s="190" t="s">
        <v>437</v>
      </c>
      <c r="H267" s="191">
        <v>40.365</v>
      </c>
      <c r="I267" s="184"/>
      <c r="L267" s="179"/>
      <c r="M267" s="185"/>
      <c r="N267" s="186"/>
      <c r="O267" s="186"/>
      <c r="P267" s="186"/>
      <c r="Q267" s="186"/>
      <c r="R267" s="186"/>
      <c r="S267" s="186"/>
      <c r="T267" s="187"/>
      <c r="AT267" s="188" t="s">
        <v>143</v>
      </c>
      <c r="AU267" s="188" t="s">
        <v>81</v>
      </c>
      <c r="AV267" s="11" t="s">
        <v>81</v>
      </c>
      <c r="AW267" s="11" t="s">
        <v>37</v>
      </c>
      <c r="AX267" s="11" t="s">
        <v>73</v>
      </c>
      <c r="AY267" s="188" t="s">
        <v>130</v>
      </c>
    </row>
    <row r="268" spans="2:51" s="11" customFormat="1" ht="22.5" customHeight="1">
      <c r="B268" s="179"/>
      <c r="D268" s="176" t="s">
        <v>143</v>
      </c>
      <c r="E268" s="188" t="s">
        <v>20</v>
      </c>
      <c r="F268" s="190" t="s">
        <v>438</v>
      </c>
      <c r="H268" s="191">
        <v>24</v>
      </c>
      <c r="I268" s="184"/>
      <c r="L268" s="179"/>
      <c r="M268" s="185"/>
      <c r="N268" s="186"/>
      <c r="O268" s="186"/>
      <c r="P268" s="186"/>
      <c r="Q268" s="186"/>
      <c r="R268" s="186"/>
      <c r="S268" s="186"/>
      <c r="T268" s="187"/>
      <c r="AT268" s="188" t="s">
        <v>143</v>
      </c>
      <c r="AU268" s="188" t="s">
        <v>81</v>
      </c>
      <c r="AV268" s="11" t="s">
        <v>81</v>
      </c>
      <c r="AW268" s="11" t="s">
        <v>37</v>
      </c>
      <c r="AX268" s="11" t="s">
        <v>73</v>
      </c>
      <c r="AY268" s="188" t="s">
        <v>130</v>
      </c>
    </row>
    <row r="269" spans="2:51" s="12" customFormat="1" ht="22.5" customHeight="1">
      <c r="B269" s="192"/>
      <c r="D269" s="180" t="s">
        <v>143</v>
      </c>
      <c r="E269" s="193" t="s">
        <v>20</v>
      </c>
      <c r="F269" s="194" t="s">
        <v>199</v>
      </c>
      <c r="H269" s="195">
        <v>64.365</v>
      </c>
      <c r="I269" s="196"/>
      <c r="L269" s="192"/>
      <c r="M269" s="197"/>
      <c r="N269" s="198"/>
      <c r="O269" s="198"/>
      <c r="P269" s="198"/>
      <c r="Q269" s="198"/>
      <c r="R269" s="198"/>
      <c r="S269" s="198"/>
      <c r="T269" s="199"/>
      <c r="AT269" s="200" t="s">
        <v>143</v>
      </c>
      <c r="AU269" s="200" t="s">
        <v>81</v>
      </c>
      <c r="AV269" s="12" t="s">
        <v>137</v>
      </c>
      <c r="AW269" s="12" t="s">
        <v>37</v>
      </c>
      <c r="AX269" s="12" t="s">
        <v>22</v>
      </c>
      <c r="AY269" s="200" t="s">
        <v>130</v>
      </c>
    </row>
    <row r="270" spans="2:65" s="1" customFormat="1" ht="31.5" customHeight="1">
      <c r="B270" s="163"/>
      <c r="C270" s="164" t="s">
        <v>439</v>
      </c>
      <c r="D270" s="164" t="s">
        <v>132</v>
      </c>
      <c r="E270" s="165" t="s">
        <v>440</v>
      </c>
      <c r="F270" s="166" t="s">
        <v>441</v>
      </c>
      <c r="G270" s="167" t="s">
        <v>135</v>
      </c>
      <c r="H270" s="168">
        <v>415.8</v>
      </c>
      <c r="I270" s="169"/>
      <c r="J270" s="170">
        <f>ROUND(I270*H270,2)</f>
        <v>0</v>
      </c>
      <c r="K270" s="166" t="s">
        <v>136</v>
      </c>
      <c r="L270" s="33"/>
      <c r="M270" s="171" t="s">
        <v>20</v>
      </c>
      <c r="N270" s="172" t="s">
        <v>44</v>
      </c>
      <c r="O270" s="34"/>
      <c r="P270" s="173">
        <f>O270*H270</f>
        <v>0</v>
      </c>
      <c r="Q270" s="173">
        <v>0.82327</v>
      </c>
      <c r="R270" s="173">
        <f>Q270*H270</f>
        <v>342.31566599999996</v>
      </c>
      <c r="S270" s="173">
        <v>0</v>
      </c>
      <c r="T270" s="174">
        <f>S270*H270</f>
        <v>0</v>
      </c>
      <c r="AR270" s="16" t="s">
        <v>137</v>
      </c>
      <c r="AT270" s="16" t="s">
        <v>132</v>
      </c>
      <c r="AU270" s="16" t="s">
        <v>81</v>
      </c>
      <c r="AY270" s="16" t="s">
        <v>130</v>
      </c>
      <c r="BE270" s="175">
        <f>IF(N270="základní",J270,0)</f>
        <v>0</v>
      </c>
      <c r="BF270" s="175">
        <f>IF(N270="snížená",J270,0)</f>
        <v>0</v>
      </c>
      <c r="BG270" s="175">
        <f>IF(N270="zákl. přenesená",J270,0)</f>
        <v>0</v>
      </c>
      <c r="BH270" s="175">
        <f>IF(N270="sníž. přenesená",J270,0)</f>
        <v>0</v>
      </c>
      <c r="BI270" s="175">
        <f>IF(N270="nulová",J270,0)</f>
        <v>0</v>
      </c>
      <c r="BJ270" s="16" t="s">
        <v>22</v>
      </c>
      <c r="BK270" s="175">
        <f>ROUND(I270*H270,2)</f>
        <v>0</v>
      </c>
      <c r="BL270" s="16" t="s">
        <v>137</v>
      </c>
      <c r="BM270" s="16" t="s">
        <v>442</v>
      </c>
    </row>
    <row r="271" spans="2:47" s="1" customFormat="1" ht="30" customHeight="1">
      <c r="B271" s="33"/>
      <c r="D271" s="176" t="s">
        <v>139</v>
      </c>
      <c r="F271" s="177" t="s">
        <v>443</v>
      </c>
      <c r="I271" s="137"/>
      <c r="L271" s="33"/>
      <c r="M271" s="62"/>
      <c r="N271" s="34"/>
      <c r="O271" s="34"/>
      <c r="P271" s="34"/>
      <c r="Q271" s="34"/>
      <c r="R271" s="34"/>
      <c r="S271" s="34"/>
      <c r="T271" s="63"/>
      <c r="AT271" s="16" t="s">
        <v>139</v>
      </c>
      <c r="AU271" s="16" t="s">
        <v>81</v>
      </c>
    </row>
    <row r="272" spans="2:51" s="11" customFormat="1" ht="22.5" customHeight="1">
      <c r="B272" s="179"/>
      <c r="D272" s="176" t="s">
        <v>143</v>
      </c>
      <c r="E272" s="188" t="s">
        <v>20</v>
      </c>
      <c r="F272" s="190" t="s">
        <v>384</v>
      </c>
      <c r="H272" s="191">
        <v>241.8</v>
      </c>
      <c r="I272" s="184"/>
      <c r="L272" s="179"/>
      <c r="M272" s="185"/>
      <c r="N272" s="186"/>
      <c r="O272" s="186"/>
      <c r="P272" s="186"/>
      <c r="Q272" s="186"/>
      <c r="R272" s="186"/>
      <c r="S272" s="186"/>
      <c r="T272" s="187"/>
      <c r="AT272" s="188" t="s">
        <v>143</v>
      </c>
      <c r="AU272" s="188" t="s">
        <v>81</v>
      </c>
      <c r="AV272" s="11" t="s">
        <v>81</v>
      </c>
      <c r="AW272" s="11" t="s">
        <v>37</v>
      </c>
      <c r="AX272" s="11" t="s">
        <v>73</v>
      </c>
      <c r="AY272" s="188" t="s">
        <v>130</v>
      </c>
    </row>
    <row r="273" spans="2:51" s="11" customFormat="1" ht="22.5" customHeight="1">
      <c r="B273" s="179"/>
      <c r="D273" s="176" t="s">
        <v>143</v>
      </c>
      <c r="E273" s="188" t="s">
        <v>20</v>
      </c>
      <c r="F273" s="190" t="s">
        <v>444</v>
      </c>
      <c r="H273" s="191">
        <v>174</v>
      </c>
      <c r="I273" s="184"/>
      <c r="L273" s="179"/>
      <c r="M273" s="185"/>
      <c r="N273" s="186"/>
      <c r="O273" s="186"/>
      <c r="P273" s="186"/>
      <c r="Q273" s="186"/>
      <c r="R273" s="186"/>
      <c r="S273" s="186"/>
      <c r="T273" s="187"/>
      <c r="AT273" s="188" t="s">
        <v>143</v>
      </c>
      <c r="AU273" s="188" t="s">
        <v>81</v>
      </c>
      <c r="AV273" s="11" t="s">
        <v>81</v>
      </c>
      <c r="AW273" s="11" t="s">
        <v>37</v>
      </c>
      <c r="AX273" s="11" t="s">
        <v>73</v>
      </c>
      <c r="AY273" s="188" t="s">
        <v>130</v>
      </c>
    </row>
    <row r="274" spans="2:51" s="12" customFormat="1" ht="22.5" customHeight="1">
      <c r="B274" s="192"/>
      <c r="D274" s="180" t="s">
        <v>143</v>
      </c>
      <c r="E274" s="193" t="s">
        <v>20</v>
      </c>
      <c r="F274" s="194" t="s">
        <v>199</v>
      </c>
      <c r="H274" s="195">
        <v>415.8</v>
      </c>
      <c r="I274" s="196"/>
      <c r="L274" s="192"/>
      <c r="M274" s="197"/>
      <c r="N274" s="198"/>
      <c r="O274" s="198"/>
      <c r="P274" s="198"/>
      <c r="Q274" s="198"/>
      <c r="R274" s="198"/>
      <c r="S274" s="198"/>
      <c r="T274" s="199"/>
      <c r="AT274" s="200" t="s">
        <v>143</v>
      </c>
      <c r="AU274" s="200" t="s">
        <v>81</v>
      </c>
      <c r="AV274" s="12" t="s">
        <v>137</v>
      </c>
      <c r="AW274" s="12" t="s">
        <v>37</v>
      </c>
      <c r="AX274" s="12" t="s">
        <v>22</v>
      </c>
      <c r="AY274" s="200" t="s">
        <v>130</v>
      </c>
    </row>
    <row r="275" spans="2:65" s="1" customFormat="1" ht="31.5" customHeight="1">
      <c r="B275" s="163"/>
      <c r="C275" s="164" t="s">
        <v>445</v>
      </c>
      <c r="D275" s="164" t="s">
        <v>132</v>
      </c>
      <c r="E275" s="165" t="s">
        <v>446</v>
      </c>
      <c r="F275" s="166" t="s">
        <v>447</v>
      </c>
      <c r="G275" s="167" t="s">
        <v>135</v>
      </c>
      <c r="H275" s="168">
        <v>47.817</v>
      </c>
      <c r="I275" s="169"/>
      <c r="J275" s="170">
        <f>ROUND(I275*H275,2)</f>
        <v>0</v>
      </c>
      <c r="K275" s="166" t="s">
        <v>136</v>
      </c>
      <c r="L275" s="33"/>
      <c r="M275" s="171" t="s">
        <v>20</v>
      </c>
      <c r="N275" s="172" t="s">
        <v>44</v>
      </c>
      <c r="O275" s="34"/>
      <c r="P275" s="173">
        <f>O275*H275</f>
        <v>0</v>
      </c>
      <c r="Q275" s="173">
        <v>1.28781</v>
      </c>
      <c r="R275" s="173">
        <f>Q275*H275</f>
        <v>61.579210769999996</v>
      </c>
      <c r="S275" s="173">
        <v>0</v>
      </c>
      <c r="T275" s="174">
        <f>S275*H275</f>
        <v>0</v>
      </c>
      <c r="AR275" s="16" t="s">
        <v>137</v>
      </c>
      <c r="AT275" s="16" t="s">
        <v>132</v>
      </c>
      <c r="AU275" s="16" t="s">
        <v>81</v>
      </c>
      <c r="AY275" s="16" t="s">
        <v>130</v>
      </c>
      <c r="BE275" s="175">
        <f>IF(N275="základní",J275,0)</f>
        <v>0</v>
      </c>
      <c r="BF275" s="175">
        <f>IF(N275="snížená",J275,0)</f>
        <v>0</v>
      </c>
      <c r="BG275" s="175">
        <f>IF(N275="zákl. přenesená",J275,0)</f>
        <v>0</v>
      </c>
      <c r="BH275" s="175">
        <f>IF(N275="sníž. přenesená",J275,0)</f>
        <v>0</v>
      </c>
      <c r="BI275" s="175">
        <f>IF(N275="nulová",J275,0)</f>
        <v>0</v>
      </c>
      <c r="BJ275" s="16" t="s">
        <v>22</v>
      </c>
      <c r="BK275" s="175">
        <f>ROUND(I275*H275,2)</f>
        <v>0</v>
      </c>
      <c r="BL275" s="16" t="s">
        <v>137</v>
      </c>
      <c r="BM275" s="16" t="s">
        <v>448</v>
      </c>
    </row>
    <row r="276" spans="2:47" s="1" customFormat="1" ht="30" customHeight="1">
      <c r="B276" s="33"/>
      <c r="D276" s="176" t="s">
        <v>139</v>
      </c>
      <c r="F276" s="177" t="s">
        <v>449</v>
      </c>
      <c r="I276" s="137"/>
      <c r="L276" s="33"/>
      <c r="M276" s="62"/>
      <c r="N276" s="34"/>
      <c r="O276" s="34"/>
      <c r="P276" s="34"/>
      <c r="Q276" s="34"/>
      <c r="R276" s="34"/>
      <c r="S276" s="34"/>
      <c r="T276" s="63"/>
      <c r="AT276" s="16" t="s">
        <v>139</v>
      </c>
      <c r="AU276" s="16" t="s">
        <v>81</v>
      </c>
    </row>
    <row r="277" spans="2:51" s="11" customFormat="1" ht="22.5" customHeight="1">
      <c r="B277" s="179"/>
      <c r="D277" s="176" t="s">
        <v>143</v>
      </c>
      <c r="E277" s="188" t="s">
        <v>20</v>
      </c>
      <c r="F277" s="190" t="s">
        <v>450</v>
      </c>
      <c r="H277" s="191">
        <v>47.817</v>
      </c>
      <c r="I277" s="184"/>
      <c r="L277" s="179"/>
      <c r="M277" s="185"/>
      <c r="N277" s="186"/>
      <c r="O277" s="186"/>
      <c r="P277" s="186"/>
      <c r="Q277" s="186"/>
      <c r="R277" s="186"/>
      <c r="S277" s="186"/>
      <c r="T277" s="187"/>
      <c r="AT277" s="188" t="s">
        <v>143</v>
      </c>
      <c r="AU277" s="188" t="s">
        <v>81</v>
      </c>
      <c r="AV277" s="11" t="s">
        <v>81</v>
      </c>
      <c r="AW277" s="11" t="s">
        <v>37</v>
      </c>
      <c r="AX277" s="11" t="s">
        <v>22</v>
      </c>
      <c r="AY277" s="188" t="s">
        <v>130</v>
      </c>
    </row>
    <row r="278" spans="2:63" s="10" customFormat="1" ht="29.25" customHeight="1">
      <c r="B278" s="149"/>
      <c r="D278" s="160" t="s">
        <v>72</v>
      </c>
      <c r="E278" s="161" t="s">
        <v>162</v>
      </c>
      <c r="F278" s="161" t="s">
        <v>451</v>
      </c>
      <c r="I278" s="152"/>
      <c r="J278" s="162">
        <f>BK278</f>
        <v>0</v>
      </c>
      <c r="L278" s="149"/>
      <c r="M278" s="154"/>
      <c r="N278" s="155"/>
      <c r="O278" s="155"/>
      <c r="P278" s="156">
        <f>SUM(P279:P327)</f>
        <v>0</v>
      </c>
      <c r="Q278" s="155"/>
      <c r="R278" s="156">
        <f>SUM(R279:R327)</f>
        <v>359.0305445</v>
      </c>
      <c r="S278" s="155"/>
      <c r="T278" s="157">
        <f>SUM(T279:T327)</f>
        <v>0</v>
      </c>
      <c r="AR278" s="150" t="s">
        <v>22</v>
      </c>
      <c r="AT278" s="158" t="s">
        <v>72</v>
      </c>
      <c r="AU278" s="158" t="s">
        <v>22</v>
      </c>
      <c r="AY278" s="150" t="s">
        <v>130</v>
      </c>
      <c r="BK278" s="159">
        <f>SUM(BK279:BK327)</f>
        <v>0</v>
      </c>
    </row>
    <row r="279" spans="2:65" s="1" customFormat="1" ht="22.5" customHeight="1">
      <c r="B279" s="163"/>
      <c r="C279" s="164" t="s">
        <v>452</v>
      </c>
      <c r="D279" s="164" t="s">
        <v>132</v>
      </c>
      <c r="E279" s="165" t="s">
        <v>453</v>
      </c>
      <c r="F279" s="166" t="s">
        <v>454</v>
      </c>
      <c r="G279" s="167" t="s">
        <v>135</v>
      </c>
      <c r="H279" s="168">
        <v>594.875</v>
      </c>
      <c r="I279" s="169"/>
      <c r="J279" s="170">
        <f>ROUND(I279*H279,2)</f>
        <v>0</v>
      </c>
      <c r="K279" s="166" t="s">
        <v>136</v>
      </c>
      <c r="L279" s="33"/>
      <c r="M279" s="171" t="s">
        <v>20</v>
      </c>
      <c r="N279" s="172" t="s">
        <v>44</v>
      </c>
      <c r="O279" s="34"/>
      <c r="P279" s="173">
        <f>O279*H279</f>
        <v>0</v>
      </c>
      <c r="Q279" s="173">
        <v>0</v>
      </c>
      <c r="R279" s="173">
        <f>Q279*H279</f>
        <v>0</v>
      </c>
      <c r="S279" s="173">
        <v>0</v>
      </c>
      <c r="T279" s="174">
        <f>S279*H279</f>
        <v>0</v>
      </c>
      <c r="AR279" s="16" t="s">
        <v>137</v>
      </c>
      <c r="AT279" s="16" t="s">
        <v>132</v>
      </c>
      <c r="AU279" s="16" t="s">
        <v>81</v>
      </c>
      <c r="AY279" s="16" t="s">
        <v>130</v>
      </c>
      <c r="BE279" s="175">
        <f>IF(N279="základní",J279,0)</f>
        <v>0</v>
      </c>
      <c r="BF279" s="175">
        <f>IF(N279="snížená",J279,0)</f>
        <v>0</v>
      </c>
      <c r="BG279" s="175">
        <f>IF(N279="zákl. přenesená",J279,0)</f>
        <v>0</v>
      </c>
      <c r="BH279" s="175">
        <f>IF(N279="sníž. přenesená",J279,0)</f>
        <v>0</v>
      </c>
      <c r="BI279" s="175">
        <f>IF(N279="nulová",J279,0)</f>
        <v>0</v>
      </c>
      <c r="BJ279" s="16" t="s">
        <v>22</v>
      </c>
      <c r="BK279" s="175">
        <f>ROUND(I279*H279,2)</f>
        <v>0</v>
      </c>
      <c r="BL279" s="16" t="s">
        <v>137</v>
      </c>
      <c r="BM279" s="16" t="s">
        <v>455</v>
      </c>
    </row>
    <row r="280" spans="2:47" s="1" customFormat="1" ht="22.5" customHeight="1">
      <c r="B280" s="33"/>
      <c r="D280" s="176" t="s">
        <v>139</v>
      </c>
      <c r="F280" s="177" t="s">
        <v>456</v>
      </c>
      <c r="I280" s="137"/>
      <c r="L280" s="33"/>
      <c r="M280" s="62"/>
      <c r="N280" s="34"/>
      <c r="O280" s="34"/>
      <c r="P280" s="34"/>
      <c r="Q280" s="34"/>
      <c r="R280" s="34"/>
      <c r="S280" s="34"/>
      <c r="T280" s="63"/>
      <c r="AT280" s="16" t="s">
        <v>139</v>
      </c>
      <c r="AU280" s="16" t="s">
        <v>81</v>
      </c>
    </row>
    <row r="281" spans="2:47" s="1" customFormat="1" ht="30" customHeight="1">
      <c r="B281" s="33"/>
      <c r="D281" s="176" t="s">
        <v>141</v>
      </c>
      <c r="F281" s="178" t="s">
        <v>457</v>
      </c>
      <c r="I281" s="137"/>
      <c r="L281" s="33"/>
      <c r="M281" s="62"/>
      <c r="N281" s="34"/>
      <c r="O281" s="34"/>
      <c r="P281" s="34"/>
      <c r="Q281" s="34"/>
      <c r="R281" s="34"/>
      <c r="S281" s="34"/>
      <c r="T281" s="63"/>
      <c r="AT281" s="16" t="s">
        <v>141</v>
      </c>
      <c r="AU281" s="16" t="s">
        <v>81</v>
      </c>
    </row>
    <row r="282" spans="2:51" s="11" customFormat="1" ht="22.5" customHeight="1">
      <c r="B282" s="179"/>
      <c r="D282" s="176" t="s">
        <v>143</v>
      </c>
      <c r="E282" s="188" t="s">
        <v>20</v>
      </c>
      <c r="F282" s="190" t="s">
        <v>458</v>
      </c>
      <c r="H282" s="191">
        <v>94.875</v>
      </c>
      <c r="I282" s="184"/>
      <c r="L282" s="179"/>
      <c r="M282" s="185"/>
      <c r="N282" s="186"/>
      <c r="O282" s="186"/>
      <c r="P282" s="186"/>
      <c r="Q282" s="186"/>
      <c r="R282" s="186"/>
      <c r="S282" s="186"/>
      <c r="T282" s="187"/>
      <c r="AT282" s="188" t="s">
        <v>143</v>
      </c>
      <c r="AU282" s="188" t="s">
        <v>81</v>
      </c>
      <c r="AV282" s="11" t="s">
        <v>81</v>
      </c>
      <c r="AW282" s="11" t="s">
        <v>37</v>
      </c>
      <c r="AX282" s="11" t="s">
        <v>73</v>
      </c>
      <c r="AY282" s="188" t="s">
        <v>130</v>
      </c>
    </row>
    <row r="283" spans="2:51" s="11" customFormat="1" ht="22.5" customHeight="1">
      <c r="B283" s="179"/>
      <c r="D283" s="176" t="s">
        <v>143</v>
      </c>
      <c r="E283" s="188" t="s">
        <v>20</v>
      </c>
      <c r="F283" s="190" t="s">
        <v>459</v>
      </c>
      <c r="H283" s="191">
        <v>500</v>
      </c>
      <c r="I283" s="184"/>
      <c r="L283" s="179"/>
      <c r="M283" s="185"/>
      <c r="N283" s="186"/>
      <c r="O283" s="186"/>
      <c r="P283" s="186"/>
      <c r="Q283" s="186"/>
      <c r="R283" s="186"/>
      <c r="S283" s="186"/>
      <c r="T283" s="187"/>
      <c r="AT283" s="188" t="s">
        <v>143</v>
      </c>
      <c r="AU283" s="188" t="s">
        <v>81</v>
      </c>
      <c r="AV283" s="11" t="s">
        <v>81</v>
      </c>
      <c r="AW283" s="11" t="s">
        <v>37</v>
      </c>
      <c r="AX283" s="11" t="s">
        <v>73</v>
      </c>
      <c r="AY283" s="188" t="s">
        <v>130</v>
      </c>
    </row>
    <row r="284" spans="2:51" s="12" customFormat="1" ht="22.5" customHeight="1">
      <c r="B284" s="192"/>
      <c r="D284" s="180" t="s">
        <v>143</v>
      </c>
      <c r="E284" s="193" t="s">
        <v>20</v>
      </c>
      <c r="F284" s="194" t="s">
        <v>199</v>
      </c>
      <c r="H284" s="195">
        <v>594.875</v>
      </c>
      <c r="I284" s="196"/>
      <c r="L284" s="192"/>
      <c r="M284" s="197"/>
      <c r="N284" s="198"/>
      <c r="O284" s="198"/>
      <c r="P284" s="198"/>
      <c r="Q284" s="198"/>
      <c r="R284" s="198"/>
      <c r="S284" s="198"/>
      <c r="T284" s="199"/>
      <c r="AT284" s="200" t="s">
        <v>143</v>
      </c>
      <c r="AU284" s="200" t="s">
        <v>81</v>
      </c>
      <c r="AV284" s="12" t="s">
        <v>137</v>
      </c>
      <c r="AW284" s="12" t="s">
        <v>37</v>
      </c>
      <c r="AX284" s="12" t="s">
        <v>22</v>
      </c>
      <c r="AY284" s="200" t="s">
        <v>130</v>
      </c>
    </row>
    <row r="285" spans="2:65" s="1" customFormat="1" ht="22.5" customHeight="1">
      <c r="B285" s="163"/>
      <c r="C285" s="164" t="s">
        <v>460</v>
      </c>
      <c r="D285" s="164" t="s">
        <v>132</v>
      </c>
      <c r="E285" s="165" t="s">
        <v>461</v>
      </c>
      <c r="F285" s="166" t="s">
        <v>462</v>
      </c>
      <c r="G285" s="167" t="s">
        <v>135</v>
      </c>
      <c r="H285" s="168">
        <v>100.05</v>
      </c>
      <c r="I285" s="169"/>
      <c r="J285" s="170">
        <f>ROUND(I285*H285,2)</f>
        <v>0</v>
      </c>
      <c r="K285" s="166" t="s">
        <v>136</v>
      </c>
      <c r="L285" s="33"/>
      <c r="M285" s="171" t="s">
        <v>20</v>
      </c>
      <c r="N285" s="172" t="s">
        <v>44</v>
      </c>
      <c r="O285" s="34"/>
      <c r="P285" s="173">
        <f>O285*H285</f>
        <v>0</v>
      </c>
      <c r="Q285" s="173">
        <v>0</v>
      </c>
      <c r="R285" s="173">
        <f>Q285*H285</f>
        <v>0</v>
      </c>
      <c r="S285" s="173">
        <v>0</v>
      </c>
      <c r="T285" s="174">
        <f>S285*H285</f>
        <v>0</v>
      </c>
      <c r="AR285" s="16" t="s">
        <v>137</v>
      </c>
      <c r="AT285" s="16" t="s">
        <v>132</v>
      </c>
      <c r="AU285" s="16" t="s">
        <v>81</v>
      </c>
      <c r="AY285" s="16" t="s">
        <v>130</v>
      </c>
      <c r="BE285" s="175">
        <f>IF(N285="základní",J285,0)</f>
        <v>0</v>
      </c>
      <c r="BF285" s="175">
        <f>IF(N285="snížená",J285,0)</f>
        <v>0</v>
      </c>
      <c r="BG285" s="175">
        <f>IF(N285="zákl. přenesená",J285,0)</f>
        <v>0</v>
      </c>
      <c r="BH285" s="175">
        <f>IF(N285="sníž. přenesená",J285,0)</f>
        <v>0</v>
      </c>
      <c r="BI285" s="175">
        <f>IF(N285="nulová",J285,0)</f>
        <v>0</v>
      </c>
      <c r="BJ285" s="16" t="s">
        <v>22</v>
      </c>
      <c r="BK285" s="175">
        <f>ROUND(I285*H285,2)</f>
        <v>0</v>
      </c>
      <c r="BL285" s="16" t="s">
        <v>137</v>
      </c>
      <c r="BM285" s="16" t="s">
        <v>463</v>
      </c>
    </row>
    <row r="286" spans="2:47" s="1" customFormat="1" ht="30" customHeight="1">
      <c r="B286" s="33"/>
      <c r="D286" s="176" t="s">
        <v>139</v>
      </c>
      <c r="F286" s="177" t="s">
        <v>464</v>
      </c>
      <c r="I286" s="137"/>
      <c r="L286" s="33"/>
      <c r="M286" s="62"/>
      <c r="N286" s="34"/>
      <c r="O286" s="34"/>
      <c r="P286" s="34"/>
      <c r="Q286" s="34"/>
      <c r="R286" s="34"/>
      <c r="S286" s="34"/>
      <c r="T286" s="63"/>
      <c r="AT286" s="16" t="s">
        <v>139</v>
      </c>
      <c r="AU286" s="16" t="s">
        <v>81</v>
      </c>
    </row>
    <row r="287" spans="2:47" s="1" customFormat="1" ht="42" customHeight="1">
      <c r="B287" s="33"/>
      <c r="D287" s="176" t="s">
        <v>141</v>
      </c>
      <c r="F287" s="178" t="s">
        <v>465</v>
      </c>
      <c r="I287" s="137"/>
      <c r="L287" s="33"/>
      <c r="M287" s="62"/>
      <c r="N287" s="34"/>
      <c r="O287" s="34"/>
      <c r="P287" s="34"/>
      <c r="Q287" s="34"/>
      <c r="R287" s="34"/>
      <c r="S287" s="34"/>
      <c r="T287" s="63"/>
      <c r="AT287" s="16" t="s">
        <v>141</v>
      </c>
      <c r="AU287" s="16" t="s">
        <v>81</v>
      </c>
    </row>
    <row r="288" spans="2:51" s="11" customFormat="1" ht="31.5" customHeight="1">
      <c r="B288" s="179"/>
      <c r="D288" s="180" t="s">
        <v>143</v>
      </c>
      <c r="E288" s="181" t="s">
        <v>20</v>
      </c>
      <c r="F288" s="182" t="s">
        <v>466</v>
      </c>
      <c r="H288" s="183">
        <v>100.05</v>
      </c>
      <c r="I288" s="184"/>
      <c r="L288" s="179"/>
      <c r="M288" s="185"/>
      <c r="N288" s="186"/>
      <c r="O288" s="186"/>
      <c r="P288" s="186"/>
      <c r="Q288" s="186"/>
      <c r="R288" s="186"/>
      <c r="S288" s="186"/>
      <c r="T288" s="187"/>
      <c r="AT288" s="188" t="s">
        <v>143</v>
      </c>
      <c r="AU288" s="188" t="s">
        <v>81</v>
      </c>
      <c r="AV288" s="11" t="s">
        <v>81</v>
      </c>
      <c r="AW288" s="11" t="s">
        <v>37</v>
      </c>
      <c r="AX288" s="11" t="s">
        <v>22</v>
      </c>
      <c r="AY288" s="188" t="s">
        <v>130</v>
      </c>
    </row>
    <row r="289" spans="2:65" s="1" customFormat="1" ht="22.5" customHeight="1">
      <c r="B289" s="163"/>
      <c r="C289" s="164" t="s">
        <v>467</v>
      </c>
      <c r="D289" s="164" t="s">
        <v>132</v>
      </c>
      <c r="E289" s="165" t="s">
        <v>468</v>
      </c>
      <c r="F289" s="166" t="s">
        <v>469</v>
      </c>
      <c r="G289" s="167" t="s">
        <v>135</v>
      </c>
      <c r="H289" s="168">
        <v>1893.95</v>
      </c>
      <c r="I289" s="169"/>
      <c r="J289" s="170">
        <f>ROUND(I289*H289,2)</f>
        <v>0</v>
      </c>
      <c r="K289" s="166" t="s">
        <v>136</v>
      </c>
      <c r="L289" s="33"/>
      <c r="M289" s="171" t="s">
        <v>20</v>
      </c>
      <c r="N289" s="172" t="s">
        <v>44</v>
      </c>
      <c r="O289" s="34"/>
      <c r="P289" s="173">
        <f>O289*H289</f>
        <v>0</v>
      </c>
      <c r="Q289" s="173">
        <v>0.00061</v>
      </c>
      <c r="R289" s="173">
        <f>Q289*H289</f>
        <v>1.1553095</v>
      </c>
      <c r="S289" s="173">
        <v>0</v>
      </c>
      <c r="T289" s="174">
        <f>S289*H289</f>
        <v>0</v>
      </c>
      <c r="AR289" s="16" t="s">
        <v>137</v>
      </c>
      <c r="AT289" s="16" t="s">
        <v>132</v>
      </c>
      <c r="AU289" s="16" t="s">
        <v>81</v>
      </c>
      <c r="AY289" s="16" t="s">
        <v>130</v>
      </c>
      <c r="BE289" s="175">
        <f>IF(N289="základní",J289,0)</f>
        <v>0</v>
      </c>
      <c r="BF289" s="175">
        <f>IF(N289="snížená",J289,0)</f>
        <v>0</v>
      </c>
      <c r="BG289" s="175">
        <f>IF(N289="zákl. přenesená",J289,0)</f>
        <v>0</v>
      </c>
      <c r="BH289" s="175">
        <f>IF(N289="sníž. přenesená",J289,0)</f>
        <v>0</v>
      </c>
      <c r="BI289" s="175">
        <f>IF(N289="nulová",J289,0)</f>
        <v>0</v>
      </c>
      <c r="BJ289" s="16" t="s">
        <v>22</v>
      </c>
      <c r="BK289" s="175">
        <f>ROUND(I289*H289,2)</f>
        <v>0</v>
      </c>
      <c r="BL289" s="16" t="s">
        <v>137</v>
      </c>
      <c r="BM289" s="16" t="s">
        <v>470</v>
      </c>
    </row>
    <row r="290" spans="2:47" s="1" customFormat="1" ht="22.5" customHeight="1">
      <c r="B290" s="33"/>
      <c r="D290" s="176" t="s">
        <v>139</v>
      </c>
      <c r="F290" s="177" t="s">
        <v>471</v>
      </c>
      <c r="I290" s="137"/>
      <c r="L290" s="33"/>
      <c r="M290" s="62"/>
      <c r="N290" s="34"/>
      <c r="O290" s="34"/>
      <c r="P290" s="34"/>
      <c r="Q290" s="34"/>
      <c r="R290" s="34"/>
      <c r="S290" s="34"/>
      <c r="T290" s="63"/>
      <c r="AT290" s="16" t="s">
        <v>139</v>
      </c>
      <c r="AU290" s="16" t="s">
        <v>81</v>
      </c>
    </row>
    <row r="291" spans="2:51" s="11" customFormat="1" ht="22.5" customHeight="1">
      <c r="B291" s="179"/>
      <c r="D291" s="176" t="s">
        <v>143</v>
      </c>
      <c r="E291" s="188" t="s">
        <v>20</v>
      </c>
      <c r="F291" s="190" t="s">
        <v>472</v>
      </c>
      <c r="H291" s="191">
        <v>1768.7</v>
      </c>
      <c r="I291" s="184"/>
      <c r="L291" s="179"/>
      <c r="M291" s="185"/>
      <c r="N291" s="186"/>
      <c r="O291" s="186"/>
      <c r="P291" s="186"/>
      <c r="Q291" s="186"/>
      <c r="R291" s="186"/>
      <c r="S291" s="186"/>
      <c r="T291" s="187"/>
      <c r="AT291" s="188" t="s">
        <v>143</v>
      </c>
      <c r="AU291" s="188" t="s">
        <v>81</v>
      </c>
      <c r="AV291" s="11" t="s">
        <v>81</v>
      </c>
      <c r="AW291" s="11" t="s">
        <v>37</v>
      </c>
      <c r="AX291" s="11" t="s">
        <v>73</v>
      </c>
      <c r="AY291" s="188" t="s">
        <v>130</v>
      </c>
    </row>
    <row r="292" spans="2:51" s="11" customFormat="1" ht="22.5" customHeight="1">
      <c r="B292" s="179"/>
      <c r="D292" s="176" t="s">
        <v>143</v>
      </c>
      <c r="E292" s="188" t="s">
        <v>20</v>
      </c>
      <c r="F292" s="190" t="s">
        <v>473</v>
      </c>
      <c r="H292" s="191">
        <v>125.25</v>
      </c>
      <c r="I292" s="184"/>
      <c r="L292" s="179"/>
      <c r="M292" s="185"/>
      <c r="N292" s="186"/>
      <c r="O292" s="186"/>
      <c r="P292" s="186"/>
      <c r="Q292" s="186"/>
      <c r="R292" s="186"/>
      <c r="S292" s="186"/>
      <c r="T292" s="187"/>
      <c r="AT292" s="188" t="s">
        <v>143</v>
      </c>
      <c r="AU292" s="188" t="s">
        <v>81</v>
      </c>
      <c r="AV292" s="11" t="s">
        <v>81</v>
      </c>
      <c r="AW292" s="11" t="s">
        <v>37</v>
      </c>
      <c r="AX292" s="11" t="s">
        <v>73</v>
      </c>
      <c r="AY292" s="188" t="s">
        <v>130</v>
      </c>
    </row>
    <row r="293" spans="2:51" s="12" customFormat="1" ht="22.5" customHeight="1">
      <c r="B293" s="192"/>
      <c r="D293" s="180" t="s">
        <v>143</v>
      </c>
      <c r="E293" s="193" t="s">
        <v>20</v>
      </c>
      <c r="F293" s="194" t="s">
        <v>199</v>
      </c>
      <c r="H293" s="195">
        <v>1893.95</v>
      </c>
      <c r="I293" s="196"/>
      <c r="L293" s="192"/>
      <c r="M293" s="197"/>
      <c r="N293" s="198"/>
      <c r="O293" s="198"/>
      <c r="P293" s="198"/>
      <c r="Q293" s="198"/>
      <c r="R293" s="198"/>
      <c r="S293" s="198"/>
      <c r="T293" s="199"/>
      <c r="AT293" s="200" t="s">
        <v>143</v>
      </c>
      <c r="AU293" s="200" t="s">
        <v>81</v>
      </c>
      <c r="AV293" s="12" t="s">
        <v>137</v>
      </c>
      <c r="AW293" s="12" t="s">
        <v>37</v>
      </c>
      <c r="AX293" s="12" t="s">
        <v>22</v>
      </c>
      <c r="AY293" s="200" t="s">
        <v>130</v>
      </c>
    </row>
    <row r="294" spans="2:65" s="1" customFormat="1" ht="22.5" customHeight="1">
      <c r="B294" s="163"/>
      <c r="C294" s="164" t="s">
        <v>474</v>
      </c>
      <c r="D294" s="164" t="s">
        <v>132</v>
      </c>
      <c r="E294" s="165" t="s">
        <v>475</v>
      </c>
      <c r="F294" s="166" t="s">
        <v>476</v>
      </c>
      <c r="G294" s="167" t="s">
        <v>135</v>
      </c>
      <c r="H294" s="168">
        <v>1768.7</v>
      </c>
      <c r="I294" s="169"/>
      <c r="J294" s="170">
        <f>ROUND(I294*H294,2)</f>
        <v>0</v>
      </c>
      <c r="K294" s="166" t="s">
        <v>136</v>
      </c>
      <c r="L294" s="33"/>
      <c r="M294" s="171" t="s">
        <v>20</v>
      </c>
      <c r="N294" s="172" t="s">
        <v>44</v>
      </c>
      <c r="O294" s="34"/>
      <c r="P294" s="173">
        <f>O294*H294</f>
        <v>0</v>
      </c>
      <c r="Q294" s="173">
        <v>0</v>
      </c>
      <c r="R294" s="173">
        <f>Q294*H294</f>
        <v>0</v>
      </c>
      <c r="S294" s="173">
        <v>0</v>
      </c>
      <c r="T294" s="174">
        <f>S294*H294</f>
        <v>0</v>
      </c>
      <c r="AR294" s="16" t="s">
        <v>137</v>
      </c>
      <c r="AT294" s="16" t="s">
        <v>132</v>
      </c>
      <c r="AU294" s="16" t="s">
        <v>81</v>
      </c>
      <c r="AY294" s="16" t="s">
        <v>130</v>
      </c>
      <c r="BE294" s="175">
        <f>IF(N294="základní",J294,0)</f>
        <v>0</v>
      </c>
      <c r="BF294" s="175">
        <f>IF(N294="snížená",J294,0)</f>
        <v>0</v>
      </c>
      <c r="BG294" s="175">
        <f>IF(N294="zákl. přenesená",J294,0)</f>
        <v>0</v>
      </c>
      <c r="BH294" s="175">
        <f>IF(N294="sníž. přenesená",J294,0)</f>
        <v>0</v>
      </c>
      <c r="BI294" s="175">
        <f>IF(N294="nulová",J294,0)</f>
        <v>0</v>
      </c>
      <c r="BJ294" s="16" t="s">
        <v>22</v>
      </c>
      <c r="BK294" s="175">
        <f>ROUND(I294*H294,2)</f>
        <v>0</v>
      </c>
      <c r="BL294" s="16" t="s">
        <v>137</v>
      </c>
      <c r="BM294" s="16" t="s">
        <v>477</v>
      </c>
    </row>
    <row r="295" spans="2:47" s="1" customFormat="1" ht="30" customHeight="1">
      <c r="B295" s="33"/>
      <c r="D295" s="176" t="s">
        <v>139</v>
      </c>
      <c r="F295" s="177" t="s">
        <v>478</v>
      </c>
      <c r="I295" s="137"/>
      <c r="L295" s="33"/>
      <c r="M295" s="62"/>
      <c r="N295" s="34"/>
      <c r="O295" s="34"/>
      <c r="P295" s="34"/>
      <c r="Q295" s="34"/>
      <c r="R295" s="34"/>
      <c r="S295" s="34"/>
      <c r="T295" s="63"/>
      <c r="AT295" s="16" t="s">
        <v>139</v>
      </c>
      <c r="AU295" s="16" t="s">
        <v>81</v>
      </c>
    </row>
    <row r="296" spans="2:47" s="1" customFormat="1" ht="30" customHeight="1">
      <c r="B296" s="33"/>
      <c r="D296" s="176" t="s">
        <v>141</v>
      </c>
      <c r="F296" s="178" t="s">
        <v>479</v>
      </c>
      <c r="I296" s="137"/>
      <c r="L296" s="33"/>
      <c r="M296" s="62"/>
      <c r="N296" s="34"/>
      <c r="O296" s="34"/>
      <c r="P296" s="34"/>
      <c r="Q296" s="34"/>
      <c r="R296" s="34"/>
      <c r="S296" s="34"/>
      <c r="T296" s="63"/>
      <c r="AT296" s="16" t="s">
        <v>141</v>
      </c>
      <c r="AU296" s="16" t="s">
        <v>81</v>
      </c>
    </row>
    <row r="297" spans="2:51" s="11" customFormat="1" ht="22.5" customHeight="1">
      <c r="B297" s="179"/>
      <c r="D297" s="180" t="s">
        <v>143</v>
      </c>
      <c r="E297" s="181" t="s">
        <v>20</v>
      </c>
      <c r="F297" s="182" t="s">
        <v>480</v>
      </c>
      <c r="H297" s="183">
        <v>1768.7</v>
      </c>
      <c r="I297" s="184"/>
      <c r="L297" s="179"/>
      <c r="M297" s="185"/>
      <c r="N297" s="186"/>
      <c r="O297" s="186"/>
      <c r="P297" s="186"/>
      <c r="Q297" s="186"/>
      <c r="R297" s="186"/>
      <c r="S297" s="186"/>
      <c r="T297" s="187"/>
      <c r="AT297" s="188" t="s">
        <v>143</v>
      </c>
      <c r="AU297" s="188" t="s">
        <v>81</v>
      </c>
      <c r="AV297" s="11" t="s">
        <v>81</v>
      </c>
      <c r="AW297" s="11" t="s">
        <v>37</v>
      </c>
      <c r="AX297" s="11" t="s">
        <v>22</v>
      </c>
      <c r="AY297" s="188" t="s">
        <v>130</v>
      </c>
    </row>
    <row r="298" spans="2:65" s="1" customFormat="1" ht="22.5" customHeight="1">
      <c r="B298" s="163"/>
      <c r="C298" s="164" t="s">
        <v>481</v>
      </c>
      <c r="D298" s="164" t="s">
        <v>132</v>
      </c>
      <c r="E298" s="165" t="s">
        <v>482</v>
      </c>
      <c r="F298" s="166" t="s">
        <v>483</v>
      </c>
      <c r="G298" s="167" t="s">
        <v>135</v>
      </c>
      <c r="H298" s="168">
        <v>1565.15</v>
      </c>
      <c r="I298" s="169"/>
      <c r="J298" s="170">
        <f>ROUND(I298*H298,2)</f>
        <v>0</v>
      </c>
      <c r="K298" s="166" t="s">
        <v>136</v>
      </c>
      <c r="L298" s="33"/>
      <c r="M298" s="171" t="s">
        <v>20</v>
      </c>
      <c r="N298" s="172" t="s">
        <v>44</v>
      </c>
      <c r="O298" s="34"/>
      <c r="P298" s="173">
        <f>O298*H298</f>
        <v>0</v>
      </c>
      <c r="Q298" s="173">
        <v>0</v>
      </c>
      <c r="R298" s="173">
        <f>Q298*H298</f>
        <v>0</v>
      </c>
      <c r="S298" s="173">
        <v>0</v>
      </c>
      <c r="T298" s="174">
        <f>S298*H298</f>
        <v>0</v>
      </c>
      <c r="AR298" s="16" t="s">
        <v>137</v>
      </c>
      <c r="AT298" s="16" t="s">
        <v>132</v>
      </c>
      <c r="AU298" s="16" t="s">
        <v>81</v>
      </c>
      <c r="AY298" s="16" t="s">
        <v>130</v>
      </c>
      <c r="BE298" s="175">
        <f>IF(N298="základní",J298,0)</f>
        <v>0</v>
      </c>
      <c r="BF298" s="175">
        <f>IF(N298="snížená",J298,0)</f>
        <v>0</v>
      </c>
      <c r="BG298" s="175">
        <f>IF(N298="zákl. přenesená",J298,0)</f>
        <v>0</v>
      </c>
      <c r="BH298" s="175">
        <f>IF(N298="sníž. přenesená",J298,0)</f>
        <v>0</v>
      </c>
      <c r="BI298" s="175">
        <f>IF(N298="nulová",J298,0)</f>
        <v>0</v>
      </c>
      <c r="BJ298" s="16" t="s">
        <v>22</v>
      </c>
      <c r="BK298" s="175">
        <f>ROUND(I298*H298,2)</f>
        <v>0</v>
      </c>
      <c r="BL298" s="16" t="s">
        <v>137</v>
      </c>
      <c r="BM298" s="16" t="s">
        <v>484</v>
      </c>
    </row>
    <row r="299" spans="2:47" s="1" customFormat="1" ht="30" customHeight="1">
      <c r="B299" s="33"/>
      <c r="D299" s="176" t="s">
        <v>139</v>
      </c>
      <c r="F299" s="177" t="s">
        <v>485</v>
      </c>
      <c r="I299" s="137"/>
      <c r="L299" s="33"/>
      <c r="M299" s="62"/>
      <c r="N299" s="34"/>
      <c r="O299" s="34"/>
      <c r="P299" s="34"/>
      <c r="Q299" s="34"/>
      <c r="R299" s="34"/>
      <c r="S299" s="34"/>
      <c r="T299" s="63"/>
      <c r="AT299" s="16" t="s">
        <v>139</v>
      </c>
      <c r="AU299" s="16" t="s">
        <v>81</v>
      </c>
    </row>
    <row r="300" spans="2:47" s="1" customFormat="1" ht="30" customHeight="1">
      <c r="B300" s="33"/>
      <c r="D300" s="176" t="s">
        <v>141</v>
      </c>
      <c r="F300" s="178" t="s">
        <v>486</v>
      </c>
      <c r="I300" s="137"/>
      <c r="L300" s="33"/>
      <c r="M300" s="62"/>
      <c r="N300" s="34"/>
      <c r="O300" s="34"/>
      <c r="P300" s="34"/>
      <c r="Q300" s="34"/>
      <c r="R300" s="34"/>
      <c r="S300" s="34"/>
      <c r="T300" s="63"/>
      <c r="AT300" s="16" t="s">
        <v>141</v>
      </c>
      <c r="AU300" s="16" t="s">
        <v>81</v>
      </c>
    </row>
    <row r="301" spans="2:51" s="11" customFormat="1" ht="22.5" customHeight="1">
      <c r="B301" s="179"/>
      <c r="D301" s="180" t="s">
        <v>143</v>
      </c>
      <c r="E301" s="181" t="s">
        <v>20</v>
      </c>
      <c r="F301" s="182" t="s">
        <v>487</v>
      </c>
      <c r="H301" s="183">
        <v>1565.15</v>
      </c>
      <c r="I301" s="184"/>
      <c r="L301" s="179"/>
      <c r="M301" s="185"/>
      <c r="N301" s="186"/>
      <c r="O301" s="186"/>
      <c r="P301" s="186"/>
      <c r="Q301" s="186"/>
      <c r="R301" s="186"/>
      <c r="S301" s="186"/>
      <c r="T301" s="187"/>
      <c r="AT301" s="188" t="s">
        <v>143</v>
      </c>
      <c r="AU301" s="188" t="s">
        <v>81</v>
      </c>
      <c r="AV301" s="11" t="s">
        <v>81</v>
      </c>
      <c r="AW301" s="11" t="s">
        <v>37</v>
      </c>
      <c r="AX301" s="11" t="s">
        <v>22</v>
      </c>
      <c r="AY301" s="188" t="s">
        <v>130</v>
      </c>
    </row>
    <row r="302" spans="2:65" s="1" customFormat="1" ht="22.5" customHeight="1">
      <c r="B302" s="163"/>
      <c r="C302" s="164" t="s">
        <v>488</v>
      </c>
      <c r="D302" s="164" t="s">
        <v>132</v>
      </c>
      <c r="E302" s="165" t="s">
        <v>489</v>
      </c>
      <c r="F302" s="166" t="s">
        <v>490</v>
      </c>
      <c r="G302" s="167" t="s">
        <v>135</v>
      </c>
      <c r="H302" s="168">
        <v>151.8</v>
      </c>
      <c r="I302" s="169"/>
      <c r="J302" s="170">
        <f>ROUND(I302*H302,2)</f>
        <v>0</v>
      </c>
      <c r="K302" s="166" t="s">
        <v>136</v>
      </c>
      <c r="L302" s="33"/>
      <c r="M302" s="171" t="s">
        <v>20</v>
      </c>
      <c r="N302" s="172" t="s">
        <v>44</v>
      </c>
      <c r="O302" s="34"/>
      <c r="P302" s="173">
        <f>O302*H302</f>
        <v>0</v>
      </c>
      <c r="Q302" s="173">
        <v>0</v>
      </c>
      <c r="R302" s="173">
        <f>Q302*H302</f>
        <v>0</v>
      </c>
      <c r="S302" s="173">
        <v>0</v>
      </c>
      <c r="T302" s="174">
        <f>S302*H302</f>
        <v>0</v>
      </c>
      <c r="AR302" s="16" t="s">
        <v>137</v>
      </c>
      <c r="AT302" s="16" t="s">
        <v>132</v>
      </c>
      <c r="AU302" s="16" t="s">
        <v>81</v>
      </c>
      <c r="AY302" s="16" t="s">
        <v>130</v>
      </c>
      <c r="BE302" s="175">
        <f>IF(N302="základní",J302,0)</f>
        <v>0</v>
      </c>
      <c r="BF302" s="175">
        <f>IF(N302="snížená",J302,0)</f>
        <v>0</v>
      </c>
      <c r="BG302" s="175">
        <f>IF(N302="zákl. přenesená",J302,0)</f>
        <v>0</v>
      </c>
      <c r="BH302" s="175">
        <f>IF(N302="sníž. přenesená",J302,0)</f>
        <v>0</v>
      </c>
      <c r="BI302" s="175">
        <f>IF(N302="nulová",J302,0)</f>
        <v>0</v>
      </c>
      <c r="BJ302" s="16" t="s">
        <v>22</v>
      </c>
      <c r="BK302" s="175">
        <f>ROUND(I302*H302,2)</f>
        <v>0</v>
      </c>
      <c r="BL302" s="16" t="s">
        <v>137</v>
      </c>
      <c r="BM302" s="16" t="s">
        <v>491</v>
      </c>
    </row>
    <row r="303" spans="2:47" s="1" customFormat="1" ht="30" customHeight="1">
      <c r="B303" s="33"/>
      <c r="D303" s="176" t="s">
        <v>139</v>
      </c>
      <c r="F303" s="177" t="s">
        <v>492</v>
      </c>
      <c r="I303" s="137"/>
      <c r="L303" s="33"/>
      <c r="M303" s="62"/>
      <c r="N303" s="34"/>
      <c r="O303" s="34"/>
      <c r="P303" s="34"/>
      <c r="Q303" s="34"/>
      <c r="R303" s="34"/>
      <c r="S303" s="34"/>
      <c r="T303" s="63"/>
      <c r="AT303" s="16" t="s">
        <v>139</v>
      </c>
      <c r="AU303" s="16" t="s">
        <v>81</v>
      </c>
    </row>
    <row r="304" spans="2:47" s="1" customFormat="1" ht="30" customHeight="1">
      <c r="B304" s="33"/>
      <c r="D304" s="176" t="s">
        <v>141</v>
      </c>
      <c r="F304" s="178" t="s">
        <v>493</v>
      </c>
      <c r="I304" s="137"/>
      <c r="L304" s="33"/>
      <c r="M304" s="62"/>
      <c r="N304" s="34"/>
      <c r="O304" s="34"/>
      <c r="P304" s="34"/>
      <c r="Q304" s="34"/>
      <c r="R304" s="34"/>
      <c r="S304" s="34"/>
      <c r="T304" s="63"/>
      <c r="AT304" s="16" t="s">
        <v>141</v>
      </c>
      <c r="AU304" s="16" t="s">
        <v>81</v>
      </c>
    </row>
    <row r="305" spans="2:51" s="11" customFormat="1" ht="31.5" customHeight="1">
      <c r="B305" s="179"/>
      <c r="D305" s="180" t="s">
        <v>143</v>
      </c>
      <c r="E305" s="181" t="s">
        <v>20</v>
      </c>
      <c r="F305" s="182" t="s">
        <v>494</v>
      </c>
      <c r="H305" s="183">
        <v>151.8</v>
      </c>
      <c r="I305" s="184"/>
      <c r="L305" s="179"/>
      <c r="M305" s="185"/>
      <c r="N305" s="186"/>
      <c r="O305" s="186"/>
      <c r="P305" s="186"/>
      <c r="Q305" s="186"/>
      <c r="R305" s="186"/>
      <c r="S305" s="186"/>
      <c r="T305" s="187"/>
      <c r="AT305" s="188" t="s">
        <v>143</v>
      </c>
      <c r="AU305" s="188" t="s">
        <v>81</v>
      </c>
      <c r="AV305" s="11" t="s">
        <v>81</v>
      </c>
      <c r="AW305" s="11" t="s">
        <v>37</v>
      </c>
      <c r="AX305" s="11" t="s">
        <v>22</v>
      </c>
      <c r="AY305" s="188" t="s">
        <v>130</v>
      </c>
    </row>
    <row r="306" spans="2:65" s="1" customFormat="1" ht="22.5" customHeight="1">
      <c r="B306" s="163"/>
      <c r="C306" s="164" t="s">
        <v>495</v>
      </c>
      <c r="D306" s="164" t="s">
        <v>132</v>
      </c>
      <c r="E306" s="165" t="s">
        <v>496</v>
      </c>
      <c r="F306" s="166" t="s">
        <v>497</v>
      </c>
      <c r="G306" s="167" t="s">
        <v>135</v>
      </c>
      <c r="H306" s="168">
        <v>1565.15</v>
      </c>
      <c r="I306" s="169"/>
      <c r="J306" s="170">
        <f>ROUND(I306*H306,2)</f>
        <v>0</v>
      </c>
      <c r="K306" s="166" t="s">
        <v>136</v>
      </c>
      <c r="L306" s="33"/>
      <c r="M306" s="171" t="s">
        <v>20</v>
      </c>
      <c r="N306" s="172" t="s">
        <v>44</v>
      </c>
      <c r="O306" s="34"/>
      <c r="P306" s="173">
        <f>O306*H306</f>
        <v>0</v>
      </c>
      <c r="Q306" s="173">
        <v>0</v>
      </c>
      <c r="R306" s="173">
        <f>Q306*H306</f>
        <v>0</v>
      </c>
      <c r="S306" s="173">
        <v>0</v>
      </c>
      <c r="T306" s="174">
        <f>S306*H306</f>
        <v>0</v>
      </c>
      <c r="AR306" s="16" t="s">
        <v>137</v>
      </c>
      <c r="AT306" s="16" t="s">
        <v>132</v>
      </c>
      <c r="AU306" s="16" t="s">
        <v>81</v>
      </c>
      <c r="AY306" s="16" t="s">
        <v>130</v>
      </c>
      <c r="BE306" s="175">
        <f>IF(N306="základní",J306,0)</f>
        <v>0</v>
      </c>
      <c r="BF306" s="175">
        <f>IF(N306="snížená",J306,0)</f>
        <v>0</v>
      </c>
      <c r="BG306" s="175">
        <f>IF(N306="zákl. přenesená",J306,0)</f>
        <v>0</v>
      </c>
      <c r="BH306" s="175">
        <f>IF(N306="sníž. přenesená",J306,0)</f>
        <v>0</v>
      </c>
      <c r="BI306" s="175">
        <f>IF(N306="nulová",J306,0)</f>
        <v>0</v>
      </c>
      <c r="BJ306" s="16" t="s">
        <v>22</v>
      </c>
      <c r="BK306" s="175">
        <f>ROUND(I306*H306,2)</f>
        <v>0</v>
      </c>
      <c r="BL306" s="16" t="s">
        <v>137</v>
      </c>
      <c r="BM306" s="16" t="s">
        <v>498</v>
      </c>
    </row>
    <row r="307" spans="2:47" s="1" customFormat="1" ht="22.5" customHeight="1">
      <c r="B307" s="33"/>
      <c r="D307" s="176" t="s">
        <v>139</v>
      </c>
      <c r="F307" s="177" t="s">
        <v>499</v>
      </c>
      <c r="I307" s="137"/>
      <c r="L307" s="33"/>
      <c r="M307" s="62"/>
      <c r="N307" s="34"/>
      <c r="O307" s="34"/>
      <c r="P307" s="34"/>
      <c r="Q307" s="34"/>
      <c r="R307" s="34"/>
      <c r="S307" s="34"/>
      <c r="T307" s="63"/>
      <c r="AT307" s="16" t="s">
        <v>139</v>
      </c>
      <c r="AU307" s="16" t="s">
        <v>81</v>
      </c>
    </row>
    <row r="308" spans="2:47" s="1" customFormat="1" ht="30" customHeight="1">
      <c r="B308" s="33"/>
      <c r="D308" s="176" t="s">
        <v>141</v>
      </c>
      <c r="F308" s="178" t="s">
        <v>500</v>
      </c>
      <c r="I308" s="137"/>
      <c r="L308" s="33"/>
      <c r="M308" s="62"/>
      <c r="N308" s="34"/>
      <c r="O308" s="34"/>
      <c r="P308" s="34"/>
      <c r="Q308" s="34"/>
      <c r="R308" s="34"/>
      <c r="S308" s="34"/>
      <c r="T308" s="63"/>
      <c r="AT308" s="16" t="s">
        <v>141</v>
      </c>
      <c r="AU308" s="16" t="s">
        <v>81</v>
      </c>
    </row>
    <row r="309" spans="2:51" s="11" customFormat="1" ht="22.5" customHeight="1">
      <c r="B309" s="179"/>
      <c r="D309" s="180" t="s">
        <v>143</v>
      </c>
      <c r="E309" s="181" t="s">
        <v>20</v>
      </c>
      <c r="F309" s="182" t="s">
        <v>501</v>
      </c>
      <c r="H309" s="183">
        <v>1565.15</v>
      </c>
      <c r="I309" s="184"/>
      <c r="L309" s="179"/>
      <c r="M309" s="185"/>
      <c r="N309" s="186"/>
      <c r="O309" s="186"/>
      <c r="P309" s="186"/>
      <c r="Q309" s="186"/>
      <c r="R309" s="186"/>
      <c r="S309" s="186"/>
      <c r="T309" s="187"/>
      <c r="AT309" s="188" t="s">
        <v>143</v>
      </c>
      <c r="AU309" s="188" t="s">
        <v>81</v>
      </c>
      <c r="AV309" s="11" t="s">
        <v>81</v>
      </c>
      <c r="AW309" s="11" t="s">
        <v>37</v>
      </c>
      <c r="AX309" s="11" t="s">
        <v>22</v>
      </c>
      <c r="AY309" s="188" t="s">
        <v>130</v>
      </c>
    </row>
    <row r="310" spans="2:65" s="1" customFormat="1" ht="22.5" customHeight="1">
      <c r="B310" s="163"/>
      <c r="C310" s="164" t="s">
        <v>502</v>
      </c>
      <c r="D310" s="164" t="s">
        <v>132</v>
      </c>
      <c r="E310" s="165" t="s">
        <v>503</v>
      </c>
      <c r="F310" s="166" t="s">
        <v>504</v>
      </c>
      <c r="G310" s="167" t="s">
        <v>135</v>
      </c>
      <c r="H310" s="168">
        <v>200</v>
      </c>
      <c r="I310" s="169"/>
      <c r="J310" s="170">
        <f>ROUND(I310*H310,2)</f>
        <v>0</v>
      </c>
      <c r="K310" s="166" t="s">
        <v>136</v>
      </c>
      <c r="L310" s="33"/>
      <c r="M310" s="171" t="s">
        <v>20</v>
      </c>
      <c r="N310" s="172" t="s">
        <v>44</v>
      </c>
      <c r="O310" s="34"/>
      <c r="P310" s="173">
        <f>O310*H310</f>
        <v>0</v>
      </c>
      <c r="Q310" s="173">
        <v>0.0835</v>
      </c>
      <c r="R310" s="173">
        <f>Q310*H310</f>
        <v>16.7</v>
      </c>
      <c r="S310" s="173">
        <v>0</v>
      </c>
      <c r="T310" s="174">
        <f>S310*H310</f>
        <v>0</v>
      </c>
      <c r="AR310" s="16" t="s">
        <v>137</v>
      </c>
      <c r="AT310" s="16" t="s">
        <v>132</v>
      </c>
      <c r="AU310" s="16" t="s">
        <v>81</v>
      </c>
      <c r="AY310" s="16" t="s">
        <v>130</v>
      </c>
      <c r="BE310" s="175">
        <f>IF(N310="základní",J310,0)</f>
        <v>0</v>
      </c>
      <c r="BF310" s="175">
        <f>IF(N310="snížená",J310,0)</f>
        <v>0</v>
      </c>
      <c r="BG310" s="175">
        <f>IF(N310="zákl. přenesená",J310,0)</f>
        <v>0</v>
      </c>
      <c r="BH310" s="175">
        <f>IF(N310="sníž. přenesená",J310,0)</f>
        <v>0</v>
      </c>
      <c r="BI310" s="175">
        <f>IF(N310="nulová",J310,0)</f>
        <v>0</v>
      </c>
      <c r="BJ310" s="16" t="s">
        <v>22</v>
      </c>
      <c r="BK310" s="175">
        <f>ROUND(I310*H310,2)</f>
        <v>0</v>
      </c>
      <c r="BL310" s="16" t="s">
        <v>137</v>
      </c>
      <c r="BM310" s="16" t="s">
        <v>505</v>
      </c>
    </row>
    <row r="311" spans="2:47" s="1" customFormat="1" ht="30" customHeight="1">
      <c r="B311" s="33"/>
      <c r="D311" s="176" t="s">
        <v>139</v>
      </c>
      <c r="F311" s="177" t="s">
        <v>506</v>
      </c>
      <c r="I311" s="137"/>
      <c r="L311" s="33"/>
      <c r="M311" s="62"/>
      <c r="N311" s="34"/>
      <c r="O311" s="34"/>
      <c r="P311" s="34"/>
      <c r="Q311" s="34"/>
      <c r="R311" s="34"/>
      <c r="S311" s="34"/>
      <c r="T311" s="63"/>
      <c r="AT311" s="16" t="s">
        <v>139</v>
      </c>
      <c r="AU311" s="16" t="s">
        <v>81</v>
      </c>
    </row>
    <row r="312" spans="2:51" s="11" customFormat="1" ht="22.5" customHeight="1">
      <c r="B312" s="179"/>
      <c r="D312" s="180" t="s">
        <v>143</v>
      </c>
      <c r="E312" s="181" t="s">
        <v>20</v>
      </c>
      <c r="F312" s="182" t="s">
        <v>507</v>
      </c>
      <c r="H312" s="183">
        <v>200</v>
      </c>
      <c r="I312" s="184"/>
      <c r="L312" s="179"/>
      <c r="M312" s="185"/>
      <c r="N312" s="186"/>
      <c r="O312" s="186"/>
      <c r="P312" s="186"/>
      <c r="Q312" s="186"/>
      <c r="R312" s="186"/>
      <c r="S312" s="186"/>
      <c r="T312" s="187"/>
      <c r="AT312" s="188" t="s">
        <v>143</v>
      </c>
      <c r="AU312" s="188" t="s">
        <v>81</v>
      </c>
      <c r="AV312" s="11" t="s">
        <v>81</v>
      </c>
      <c r="AW312" s="11" t="s">
        <v>37</v>
      </c>
      <c r="AX312" s="11" t="s">
        <v>22</v>
      </c>
      <c r="AY312" s="188" t="s">
        <v>130</v>
      </c>
    </row>
    <row r="313" spans="2:65" s="1" customFormat="1" ht="22.5" customHeight="1">
      <c r="B313" s="163"/>
      <c r="C313" s="201" t="s">
        <v>508</v>
      </c>
      <c r="D313" s="201" t="s">
        <v>356</v>
      </c>
      <c r="E313" s="202" t="s">
        <v>509</v>
      </c>
      <c r="F313" s="203" t="s">
        <v>510</v>
      </c>
      <c r="G313" s="204" t="s">
        <v>359</v>
      </c>
      <c r="H313" s="205">
        <v>100</v>
      </c>
      <c r="I313" s="206"/>
      <c r="J313" s="207">
        <f>ROUND(I313*H313,2)</f>
        <v>0</v>
      </c>
      <c r="K313" s="203" t="s">
        <v>136</v>
      </c>
      <c r="L313" s="208"/>
      <c r="M313" s="209" t="s">
        <v>20</v>
      </c>
      <c r="N313" s="210" t="s">
        <v>44</v>
      </c>
      <c r="O313" s="34"/>
      <c r="P313" s="173">
        <f>O313*H313</f>
        <v>0</v>
      </c>
      <c r="Q313" s="173">
        <v>0.75</v>
      </c>
      <c r="R313" s="173">
        <f>Q313*H313</f>
        <v>75</v>
      </c>
      <c r="S313" s="173">
        <v>0</v>
      </c>
      <c r="T313" s="174">
        <f>S313*H313</f>
        <v>0</v>
      </c>
      <c r="AR313" s="16" t="s">
        <v>183</v>
      </c>
      <c r="AT313" s="16" t="s">
        <v>356</v>
      </c>
      <c r="AU313" s="16" t="s">
        <v>81</v>
      </c>
      <c r="AY313" s="16" t="s">
        <v>130</v>
      </c>
      <c r="BE313" s="175">
        <f>IF(N313="základní",J313,0)</f>
        <v>0</v>
      </c>
      <c r="BF313" s="175">
        <f>IF(N313="snížená",J313,0)</f>
        <v>0</v>
      </c>
      <c r="BG313" s="175">
        <f>IF(N313="zákl. přenesená",J313,0)</f>
        <v>0</v>
      </c>
      <c r="BH313" s="175">
        <f>IF(N313="sníž. přenesená",J313,0)</f>
        <v>0</v>
      </c>
      <c r="BI313" s="175">
        <f>IF(N313="nulová",J313,0)</f>
        <v>0</v>
      </c>
      <c r="BJ313" s="16" t="s">
        <v>22</v>
      </c>
      <c r="BK313" s="175">
        <f>ROUND(I313*H313,2)</f>
        <v>0</v>
      </c>
      <c r="BL313" s="16" t="s">
        <v>137</v>
      </c>
      <c r="BM313" s="16" t="s">
        <v>511</v>
      </c>
    </row>
    <row r="314" spans="2:47" s="1" customFormat="1" ht="22.5" customHeight="1">
      <c r="B314" s="33"/>
      <c r="D314" s="176" t="s">
        <v>139</v>
      </c>
      <c r="F314" s="177" t="s">
        <v>512</v>
      </c>
      <c r="I314" s="137"/>
      <c r="L314" s="33"/>
      <c r="M314" s="62"/>
      <c r="N314" s="34"/>
      <c r="O314" s="34"/>
      <c r="P314" s="34"/>
      <c r="Q314" s="34"/>
      <c r="R314" s="34"/>
      <c r="S314" s="34"/>
      <c r="T314" s="63"/>
      <c r="AT314" s="16" t="s">
        <v>139</v>
      </c>
      <c r="AU314" s="16" t="s">
        <v>81</v>
      </c>
    </row>
    <row r="315" spans="2:47" s="1" customFormat="1" ht="30" customHeight="1">
      <c r="B315" s="33"/>
      <c r="D315" s="176" t="s">
        <v>141</v>
      </c>
      <c r="F315" s="178" t="s">
        <v>513</v>
      </c>
      <c r="I315" s="137"/>
      <c r="L315" s="33"/>
      <c r="M315" s="62"/>
      <c r="N315" s="34"/>
      <c r="O315" s="34"/>
      <c r="P315" s="34"/>
      <c r="Q315" s="34"/>
      <c r="R315" s="34"/>
      <c r="S315" s="34"/>
      <c r="T315" s="63"/>
      <c r="AT315" s="16" t="s">
        <v>141</v>
      </c>
      <c r="AU315" s="16" t="s">
        <v>81</v>
      </c>
    </row>
    <row r="316" spans="2:51" s="11" customFormat="1" ht="22.5" customHeight="1">
      <c r="B316" s="179"/>
      <c r="D316" s="176" t="s">
        <v>143</v>
      </c>
      <c r="E316" s="188" t="s">
        <v>20</v>
      </c>
      <c r="F316" s="190" t="s">
        <v>514</v>
      </c>
      <c r="H316" s="191">
        <v>10</v>
      </c>
      <c r="I316" s="184"/>
      <c r="L316" s="179"/>
      <c r="M316" s="185"/>
      <c r="N316" s="186"/>
      <c r="O316" s="186"/>
      <c r="P316" s="186"/>
      <c r="Q316" s="186"/>
      <c r="R316" s="186"/>
      <c r="S316" s="186"/>
      <c r="T316" s="187"/>
      <c r="AT316" s="188" t="s">
        <v>143</v>
      </c>
      <c r="AU316" s="188" t="s">
        <v>81</v>
      </c>
      <c r="AV316" s="11" t="s">
        <v>81</v>
      </c>
      <c r="AW316" s="11" t="s">
        <v>37</v>
      </c>
      <c r="AX316" s="11" t="s">
        <v>73</v>
      </c>
      <c r="AY316" s="188" t="s">
        <v>130</v>
      </c>
    </row>
    <row r="317" spans="2:51" s="11" customFormat="1" ht="22.5" customHeight="1">
      <c r="B317" s="179"/>
      <c r="D317" s="176" t="s">
        <v>143</v>
      </c>
      <c r="E317" s="188" t="s">
        <v>20</v>
      </c>
      <c r="F317" s="190" t="s">
        <v>515</v>
      </c>
      <c r="H317" s="191">
        <v>10</v>
      </c>
      <c r="I317" s="184"/>
      <c r="L317" s="179"/>
      <c r="M317" s="185"/>
      <c r="N317" s="186"/>
      <c r="O317" s="186"/>
      <c r="P317" s="186"/>
      <c r="Q317" s="186"/>
      <c r="R317" s="186"/>
      <c r="S317" s="186"/>
      <c r="T317" s="187"/>
      <c r="AT317" s="188" t="s">
        <v>143</v>
      </c>
      <c r="AU317" s="188" t="s">
        <v>81</v>
      </c>
      <c r="AV317" s="11" t="s">
        <v>81</v>
      </c>
      <c r="AW317" s="11" t="s">
        <v>37</v>
      </c>
      <c r="AX317" s="11" t="s">
        <v>73</v>
      </c>
      <c r="AY317" s="188" t="s">
        <v>130</v>
      </c>
    </row>
    <row r="318" spans="2:51" s="11" customFormat="1" ht="22.5" customHeight="1">
      <c r="B318" s="179"/>
      <c r="D318" s="180" t="s">
        <v>143</v>
      </c>
      <c r="E318" s="181" t="s">
        <v>20</v>
      </c>
      <c r="F318" s="182" t="s">
        <v>516</v>
      </c>
      <c r="H318" s="183">
        <v>100</v>
      </c>
      <c r="I318" s="184"/>
      <c r="L318" s="179"/>
      <c r="M318" s="185"/>
      <c r="N318" s="186"/>
      <c r="O318" s="186"/>
      <c r="P318" s="186"/>
      <c r="Q318" s="186"/>
      <c r="R318" s="186"/>
      <c r="S318" s="186"/>
      <c r="T318" s="187"/>
      <c r="AT318" s="188" t="s">
        <v>143</v>
      </c>
      <c r="AU318" s="188" t="s">
        <v>81</v>
      </c>
      <c r="AV318" s="11" t="s">
        <v>81</v>
      </c>
      <c r="AW318" s="11" t="s">
        <v>37</v>
      </c>
      <c r="AX318" s="11" t="s">
        <v>22</v>
      </c>
      <c r="AY318" s="188" t="s">
        <v>130</v>
      </c>
    </row>
    <row r="319" spans="2:65" s="1" customFormat="1" ht="22.5" customHeight="1">
      <c r="B319" s="163"/>
      <c r="C319" s="164" t="s">
        <v>517</v>
      </c>
      <c r="D319" s="164" t="s">
        <v>132</v>
      </c>
      <c r="E319" s="165" t="s">
        <v>518</v>
      </c>
      <c r="F319" s="166" t="s">
        <v>519</v>
      </c>
      <c r="G319" s="167" t="s">
        <v>135</v>
      </c>
      <c r="H319" s="168">
        <v>686.55</v>
      </c>
      <c r="I319" s="169"/>
      <c r="J319" s="170">
        <f>ROUND(I319*H319,2)</f>
        <v>0</v>
      </c>
      <c r="K319" s="166" t="s">
        <v>136</v>
      </c>
      <c r="L319" s="33"/>
      <c r="M319" s="171" t="s">
        <v>20</v>
      </c>
      <c r="N319" s="172" t="s">
        <v>44</v>
      </c>
      <c r="O319" s="34"/>
      <c r="P319" s="173">
        <f>O319*H319</f>
        <v>0</v>
      </c>
      <c r="Q319" s="173">
        <v>0.1837</v>
      </c>
      <c r="R319" s="173">
        <f>Q319*H319</f>
        <v>126.11923499999999</v>
      </c>
      <c r="S319" s="173">
        <v>0</v>
      </c>
      <c r="T319" s="174">
        <f>S319*H319</f>
        <v>0</v>
      </c>
      <c r="AR319" s="16" t="s">
        <v>137</v>
      </c>
      <c r="AT319" s="16" t="s">
        <v>132</v>
      </c>
      <c r="AU319" s="16" t="s">
        <v>81</v>
      </c>
      <c r="AY319" s="16" t="s">
        <v>130</v>
      </c>
      <c r="BE319" s="175">
        <f>IF(N319="základní",J319,0)</f>
        <v>0</v>
      </c>
      <c r="BF319" s="175">
        <f>IF(N319="snížená",J319,0)</f>
        <v>0</v>
      </c>
      <c r="BG319" s="175">
        <f>IF(N319="zákl. přenesená",J319,0)</f>
        <v>0</v>
      </c>
      <c r="BH319" s="175">
        <f>IF(N319="sníž. přenesená",J319,0)</f>
        <v>0</v>
      </c>
      <c r="BI319" s="175">
        <f>IF(N319="nulová",J319,0)</f>
        <v>0</v>
      </c>
      <c r="BJ319" s="16" t="s">
        <v>22</v>
      </c>
      <c r="BK319" s="175">
        <f>ROUND(I319*H319,2)</f>
        <v>0</v>
      </c>
      <c r="BL319" s="16" t="s">
        <v>137</v>
      </c>
      <c r="BM319" s="16" t="s">
        <v>520</v>
      </c>
    </row>
    <row r="320" spans="2:47" s="1" customFormat="1" ht="30" customHeight="1">
      <c r="B320" s="33"/>
      <c r="D320" s="176" t="s">
        <v>139</v>
      </c>
      <c r="F320" s="177" t="s">
        <v>521</v>
      </c>
      <c r="I320" s="137"/>
      <c r="L320" s="33"/>
      <c r="M320" s="62"/>
      <c r="N320" s="34"/>
      <c r="O320" s="34"/>
      <c r="P320" s="34"/>
      <c r="Q320" s="34"/>
      <c r="R320" s="34"/>
      <c r="S320" s="34"/>
      <c r="T320" s="63"/>
      <c r="AT320" s="16" t="s">
        <v>139</v>
      </c>
      <c r="AU320" s="16" t="s">
        <v>81</v>
      </c>
    </row>
    <row r="321" spans="2:47" s="1" customFormat="1" ht="30" customHeight="1">
      <c r="B321" s="33"/>
      <c r="D321" s="176" t="s">
        <v>141</v>
      </c>
      <c r="F321" s="178" t="s">
        <v>522</v>
      </c>
      <c r="I321" s="137"/>
      <c r="L321" s="33"/>
      <c r="M321" s="62"/>
      <c r="N321" s="34"/>
      <c r="O321" s="34"/>
      <c r="P321" s="34"/>
      <c r="Q321" s="34"/>
      <c r="R321" s="34"/>
      <c r="S321" s="34"/>
      <c r="T321" s="63"/>
      <c r="AT321" s="16" t="s">
        <v>141</v>
      </c>
      <c r="AU321" s="16" t="s">
        <v>81</v>
      </c>
    </row>
    <row r="322" spans="2:51" s="11" customFormat="1" ht="22.5" customHeight="1">
      <c r="B322" s="179"/>
      <c r="D322" s="180" t="s">
        <v>143</v>
      </c>
      <c r="E322" s="181" t="s">
        <v>20</v>
      </c>
      <c r="F322" s="182" t="s">
        <v>523</v>
      </c>
      <c r="H322" s="183">
        <v>686.55</v>
      </c>
      <c r="I322" s="184"/>
      <c r="L322" s="179"/>
      <c r="M322" s="185"/>
      <c r="N322" s="186"/>
      <c r="O322" s="186"/>
      <c r="P322" s="186"/>
      <c r="Q322" s="186"/>
      <c r="R322" s="186"/>
      <c r="S322" s="186"/>
      <c r="T322" s="187"/>
      <c r="AT322" s="188" t="s">
        <v>143</v>
      </c>
      <c r="AU322" s="188" t="s">
        <v>81</v>
      </c>
      <c r="AV322" s="11" t="s">
        <v>81</v>
      </c>
      <c r="AW322" s="11" t="s">
        <v>37</v>
      </c>
      <c r="AX322" s="11" t="s">
        <v>22</v>
      </c>
      <c r="AY322" s="188" t="s">
        <v>130</v>
      </c>
    </row>
    <row r="323" spans="2:65" s="1" customFormat="1" ht="22.5" customHeight="1">
      <c r="B323" s="163"/>
      <c r="C323" s="201" t="s">
        <v>524</v>
      </c>
      <c r="D323" s="201" t="s">
        <v>356</v>
      </c>
      <c r="E323" s="202" t="s">
        <v>525</v>
      </c>
      <c r="F323" s="203" t="s">
        <v>526</v>
      </c>
      <c r="G323" s="204" t="s">
        <v>233</v>
      </c>
      <c r="H323" s="205">
        <v>140.056</v>
      </c>
      <c r="I323" s="206"/>
      <c r="J323" s="207">
        <f>ROUND(I323*H323,2)</f>
        <v>0</v>
      </c>
      <c r="K323" s="203" t="s">
        <v>136</v>
      </c>
      <c r="L323" s="208"/>
      <c r="M323" s="209" t="s">
        <v>20</v>
      </c>
      <c r="N323" s="210" t="s">
        <v>44</v>
      </c>
      <c r="O323" s="34"/>
      <c r="P323" s="173">
        <f>O323*H323</f>
        <v>0</v>
      </c>
      <c r="Q323" s="173">
        <v>1</v>
      </c>
      <c r="R323" s="173">
        <f>Q323*H323</f>
        <v>140.056</v>
      </c>
      <c r="S323" s="173">
        <v>0</v>
      </c>
      <c r="T323" s="174">
        <f>S323*H323</f>
        <v>0</v>
      </c>
      <c r="AR323" s="16" t="s">
        <v>183</v>
      </c>
      <c r="AT323" s="16" t="s">
        <v>356</v>
      </c>
      <c r="AU323" s="16" t="s">
        <v>81</v>
      </c>
      <c r="AY323" s="16" t="s">
        <v>130</v>
      </c>
      <c r="BE323" s="175">
        <f>IF(N323="základní",J323,0)</f>
        <v>0</v>
      </c>
      <c r="BF323" s="175">
        <f>IF(N323="snížená",J323,0)</f>
        <v>0</v>
      </c>
      <c r="BG323" s="175">
        <f>IF(N323="zákl. přenesená",J323,0)</f>
        <v>0</v>
      </c>
      <c r="BH323" s="175">
        <f>IF(N323="sníž. přenesená",J323,0)</f>
        <v>0</v>
      </c>
      <c r="BI323" s="175">
        <f>IF(N323="nulová",J323,0)</f>
        <v>0</v>
      </c>
      <c r="BJ323" s="16" t="s">
        <v>22</v>
      </c>
      <c r="BK323" s="175">
        <f>ROUND(I323*H323,2)</f>
        <v>0</v>
      </c>
      <c r="BL323" s="16" t="s">
        <v>137</v>
      </c>
      <c r="BM323" s="16" t="s">
        <v>527</v>
      </c>
    </row>
    <row r="324" spans="2:47" s="1" customFormat="1" ht="30" customHeight="1">
      <c r="B324" s="33"/>
      <c r="D324" s="176" t="s">
        <v>139</v>
      </c>
      <c r="F324" s="177" t="s">
        <v>528</v>
      </c>
      <c r="I324" s="137"/>
      <c r="L324" s="33"/>
      <c r="M324" s="62"/>
      <c r="N324" s="34"/>
      <c r="O324" s="34"/>
      <c r="P324" s="34"/>
      <c r="Q324" s="34"/>
      <c r="R324" s="34"/>
      <c r="S324" s="34"/>
      <c r="T324" s="63"/>
      <c r="AT324" s="16" t="s">
        <v>139</v>
      </c>
      <c r="AU324" s="16" t="s">
        <v>81</v>
      </c>
    </row>
    <row r="325" spans="2:47" s="1" customFormat="1" ht="30" customHeight="1">
      <c r="B325" s="33"/>
      <c r="D325" s="176" t="s">
        <v>141</v>
      </c>
      <c r="F325" s="178" t="s">
        <v>529</v>
      </c>
      <c r="I325" s="137"/>
      <c r="L325" s="33"/>
      <c r="M325" s="62"/>
      <c r="N325" s="34"/>
      <c r="O325" s="34"/>
      <c r="P325" s="34"/>
      <c r="Q325" s="34"/>
      <c r="R325" s="34"/>
      <c r="S325" s="34"/>
      <c r="T325" s="63"/>
      <c r="AT325" s="16" t="s">
        <v>141</v>
      </c>
      <c r="AU325" s="16" t="s">
        <v>81</v>
      </c>
    </row>
    <row r="326" spans="2:51" s="11" customFormat="1" ht="22.5" customHeight="1">
      <c r="B326" s="179"/>
      <c r="D326" s="176" t="s">
        <v>143</v>
      </c>
      <c r="E326" s="188" t="s">
        <v>20</v>
      </c>
      <c r="F326" s="190" t="s">
        <v>530</v>
      </c>
      <c r="H326" s="191">
        <v>137.31</v>
      </c>
      <c r="I326" s="184"/>
      <c r="L326" s="179"/>
      <c r="M326" s="185"/>
      <c r="N326" s="186"/>
      <c r="O326" s="186"/>
      <c r="P326" s="186"/>
      <c r="Q326" s="186"/>
      <c r="R326" s="186"/>
      <c r="S326" s="186"/>
      <c r="T326" s="187"/>
      <c r="AT326" s="188" t="s">
        <v>143</v>
      </c>
      <c r="AU326" s="188" t="s">
        <v>81</v>
      </c>
      <c r="AV326" s="11" t="s">
        <v>81</v>
      </c>
      <c r="AW326" s="11" t="s">
        <v>37</v>
      </c>
      <c r="AX326" s="11" t="s">
        <v>22</v>
      </c>
      <c r="AY326" s="188" t="s">
        <v>130</v>
      </c>
    </row>
    <row r="327" spans="2:51" s="11" customFormat="1" ht="22.5" customHeight="1">
      <c r="B327" s="179"/>
      <c r="D327" s="176" t="s">
        <v>143</v>
      </c>
      <c r="F327" s="190" t="s">
        <v>531</v>
      </c>
      <c r="H327" s="191">
        <v>140.056</v>
      </c>
      <c r="I327" s="184"/>
      <c r="L327" s="179"/>
      <c r="M327" s="185"/>
      <c r="N327" s="186"/>
      <c r="O327" s="186"/>
      <c r="P327" s="186"/>
      <c r="Q327" s="186"/>
      <c r="R327" s="186"/>
      <c r="S327" s="186"/>
      <c r="T327" s="187"/>
      <c r="AT327" s="188" t="s">
        <v>143</v>
      </c>
      <c r="AU327" s="188" t="s">
        <v>81</v>
      </c>
      <c r="AV327" s="11" t="s">
        <v>81</v>
      </c>
      <c r="AW327" s="11" t="s">
        <v>4</v>
      </c>
      <c r="AX327" s="11" t="s">
        <v>22</v>
      </c>
      <c r="AY327" s="188" t="s">
        <v>130</v>
      </c>
    </row>
    <row r="328" spans="2:63" s="10" customFormat="1" ht="29.25" customHeight="1">
      <c r="B328" s="149"/>
      <c r="D328" s="160" t="s">
        <v>72</v>
      </c>
      <c r="E328" s="161" t="s">
        <v>168</v>
      </c>
      <c r="F328" s="161" t="s">
        <v>532</v>
      </c>
      <c r="I328" s="152"/>
      <c r="J328" s="162">
        <f>BK328</f>
        <v>0</v>
      </c>
      <c r="L328" s="149"/>
      <c r="M328" s="154"/>
      <c r="N328" s="155"/>
      <c r="O328" s="155"/>
      <c r="P328" s="156">
        <f>SUM(P329:P338)</f>
        <v>0</v>
      </c>
      <c r="Q328" s="155"/>
      <c r="R328" s="156">
        <f>SUM(R329:R338)</f>
        <v>2.02436763</v>
      </c>
      <c r="S328" s="155"/>
      <c r="T328" s="157">
        <f>SUM(T329:T338)</f>
        <v>0</v>
      </c>
      <c r="AR328" s="150" t="s">
        <v>22</v>
      </c>
      <c r="AT328" s="158" t="s">
        <v>72</v>
      </c>
      <c r="AU328" s="158" t="s">
        <v>22</v>
      </c>
      <c r="AY328" s="150" t="s">
        <v>130</v>
      </c>
      <c r="BK328" s="159">
        <f>SUM(BK329:BK338)</f>
        <v>0</v>
      </c>
    </row>
    <row r="329" spans="2:65" s="1" customFormat="1" ht="22.5" customHeight="1">
      <c r="B329" s="163"/>
      <c r="C329" s="164" t="s">
        <v>533</v>
      </c>
      <c r="D329" s="164" t="s">
        <v>132</v>
      </c>
      <c r="E329" s="165" t="s">
        <v>534</v>
      </c>
      <c r="F329" s="166" t="s">
        <v>535</v>
      </c>
      <c r="G329" s="167" t="s">
        <v>135</v>
      </c>
      <c r="H329" s="168">
        <v>48.75</v>
      </c>
      <c r="I329" s="169"/>
      <c r="J329" s="170">
        <f>ROUND(I329*H329,2)</f>
        <v>0</v>
      </c>
      <c r="K329" s="166" t="s">
        <v>136</v>
      </c>
      <c r="L329" s="33"/>
      <c r="M329" s="171" t="s">
        <v>20</v>
      </c>
      <c r="N329" s="172" t="s">
        <v>44</v>
      </c>
      <c r="O329" s="34"/>
      <c r="P329" s="173">
        <f>O329*H329</f>
        <v>0</v>
      </c>
      <c r="Q329" s="173">
        <v>0.00082</v>
      </c>
      <c r="R329" s="173">
        <f>Q329*H329</f>
        <v>0.039975</v>
      </c>
      <c r="S329" s="173">
        <v>0</v>
      </c>
      <c r="T329" s="174">
        <f>S329*H329</f>
        <v>0</v>
      </c>
      <c r="AR329" s="16" t="s">
        <v>137</v>
      </c>
      <c r="AT329" s="16" t="s">
        <v>132</v>
      </c>
      <c r="AU329" s="16" t="s">
        <v>81</v>
      </c>
      <c r="AY329" s="16" t="s">
        <v>130</v>
      </c>
      <c r="BE329" s="175">
        <f>IF(N329="základní",J329,0)</f>
        <v>0</v>
      </c>
      <c r="BF329" s="175">
        <f>IF(N329="snížená",J329,0)</f>
        <v>0</v>
      </c>
      <c r="BG329" s="175">
        <f>IF(N329="zákl. přenesená",J329,0)</f>
        <v>0</v>
      </c>
      <c r="BH329" s="175">
        <f>IF(N329="sníž. přenesená",J329,0)</f>
        <v>0</v>
      </c>
      <c r="BI329" s="175">
        <f>IF(N329="nulová",J329,0)</f>
        <v>0</v>
      </c>
      <c r="BJ329" s="16" t="s">
        <v>22</v>
      </c>
      <c r="BK329" s="175">
        <f>ROUND(I329*H329,2)</f>
        <v>0</v>
      </c>
      <c r="BL329" s="16" t="s">
        <v>137</v>
      </c>
      <c r="BM329" s="16" t="s">
        <v>536</v>
      </c>
    </row>
    <row r="330" spans="2:47" s="1" customFormat="1" ht="22.5" customHeight="1">
      <c r="B330" s="33"/>
      <c r="D330" s="176" t="s">
        <v>139</v>
      </c>
      <c r="F330" s="177" t="s">
        <v>537</v>
      </c>
      <c r="I330" s="137"/>
      <c r="L330" s="33"/>
      <c r="M330" s="62"/>
      <c r="N330" s="34"/>
      <c r="O330" s="34"/>
      <c r="P330" s="34"/>
      <c r="Q330" s="34"/>
      <c r="R330" s="34"/>
      <c r="S330" s="34"/>
      <c r="T330" s="63"/>
      <c r="AT330" s="16" t="s">
        <v>139</v>
      </c>
      <c r="AU330" s="16" t="s">
        <v>81</v>
      </c>
    </row>
    <row r="331" spans="2:51" s="11" customFormat="1" ht="22.5" customHeight="1">
      <c r="B331" s="179"/>
      <c r="D331" s="180" t="s">
        <v>143</v>
      </c>
      <c r="E331" s="181" t="s">
        <v>20</v>
      </c>
      <c r="F331" s="182" t="s">
        <v>538</v>
      </c>
      <c r="H331" s="183">
        <v>48.75</v>
      </c>
      <c r="I331" s="184"/>
      <c r="L331" s="179"/>
      <c r="M331" s="185"/>
      <c r="N331" s="186"/>
      <c r="O331" s="186"/>
      <c r="P331" s="186"/>
      <c r="Q331" s="186"/>
      <c r="R331" s="186"/>
      <c r="S331" s="186"/>
      <c r="T331" s="187"/>
      <c r="AT331" s="188" t="s">
        <v>143</v>
      </c>
      <c r="AU331" s="188" t="s">
        <v>81</v>
      </c>
      <c r="AV331" s="11" t="s">
        <v>81</v>
      </c>
      <c r="AW331" s="11" t="s">
        <v>37</v>
      </c>
      <c r="AX331" s="11" t="s">
        <v>22</v>
      </c>
      <c r="AY331" s="188" t="s">
        <v>130</v>
      </c>
    </row>
    <row r="332" spans="2:65" s="1" customFormat="1" ht="22.5" customHeight="1">
      <c r="B332" s="163"/>
      <c r="C332" s="164" t="s">
        <v>539</v>
      </c>
      <c r="D332" s="164" t="s">
        <v>132</v>
      </c>
      <c r="E332" s="165" t="s">
        <v>540</v>
      </c>
      <c r="F332" s="166" t="s">
        <v>541</v>
      </c>
      <c r="G332" s="167" t="s">
        <v>135</v>
      </c>
      <c r="H332" s="168">
        <v>33.311</v>
      </c>
      <c r="I332" s="169"/>
      <c r="J332" s="170">
        <f>ROUND(I332*H332,2)</f>
        <v>0</v>
      </c>
      <c r="K332" s="166" t="s">
        <v>136</v>
      </c>
      <c r="L332" s="33"/>
      <c r="M332" s="171" t="s">
        <v>20</v>
      </c>
      <c r="N332" s="172" t="s">
        <v>44</v>
      </c>
      <c r="O332" s="34"/>
      <c r="P332" s="173">
        <f>O332*H332</f>
        <v>0</v>
      </c>
      <c r="Q332" s="173">
        <v>0.00033</v>
      </c>
      <c r="R332" s="173">
        <f>Q332*H332</f>
        <v>0.01099263</v>
      </c>
      <c r="S332" s="173">
        <v>0</v>
      </c>
      <c r="T332" s="174">
        <f>S332*H332</f>
        <v>0</v>
      </c>
      <c r="AR332" s="16" t="s">
        <v>137</v>
      </c>
      <c r="AT332" s="16" t="s">
        <v>132</v>
      </c>
      <c r="AU332" s="16" t="s">
        <v>81</v>
      </c>
      <c r="AY332" s="16" t="s">
        <v>130</v>
      </c>
      <c r="BE332" s="175">
        <f>IF(N332="základní",J332,0)</f>
        <v>0</v>
      </c>
      <c r="BF332" s="175">
        <f>IF(N332="snížená",J332,0)</f>
        <v>0</v>
      </c>
      <c r="BG332" s="175">
        <f>IF(N332="zákl. přenesená",J332,0)</f>
        <v>0</v>
      </c>
      <c r="BH332" s="175">
        <f>IF(N332="sníž. přenesená",J332,0)</f>
        <v>0</v>
      </c>
      <c r="BI332" s="175">
        <f>IF(N332="nulová",J332,0)</f>
        <v>0</v>
      </c>
      <c r="BJ332" s="16" t="s">
        <v>22</v>
      </c>
      <c r="BK332" s="175">
        <f>ROUND(I332*H332,2)</f>
        <v>0</v>
      </c>
      <c r="BL332" s="16" t="s">
        <v>137</v>
      </c>
      <c r="BM332" s="16" t="s">
        <v>542</v>
      </c>
    </row>
    <row r="333" spans="2:47" s="1" customFormat="1" ht="22.5" customHeight="1">
      <c r="B333" s="33"/>
      <c r="D333" s="176" t="s">
        <v>139</v>
      </c>
      <c r="F333" s="177" t="s">
        <v>543</v>
      </c>
      <c r="I333" s="137"/>
      <c r="L333" s="33"/>
      <c r="M333" s="62"/>
      <c r="N333" s="34"/>
      <c r="O333" s="34"/>
      <c r="P333" s="34"/>
      <c r="Q333" s="34"/>
      <c r="R333" s="34"/>
      <c r="S333" s="34"/>
      <c r="T333" s="63"/>
      <c r="AT333" s="16" t="s">
        <v>139</v>
      </c>
      <c r="AU333" s="16" t="s">
        <v>81</v>
      </c>
    </row>
    <row r="334" spans="2:51" s="11" customFormat="1" ht="31.5" customHeight="1">
      <c r="B334" s="179"/>
      <c r="D334" s="180" t="s">
        <v>143</v>
      </c>
      <c r="E334" s="181" t="s">
        <v>20</v>
      </c>
      <c r="F334" s="182" t="s">
        <v>544</v>
      </c>
      <c r="H334" s="183">
        <v>33.311</v>
      </c>
      <c r="I334" s="184"/>
      <c r="L334" s="179"/>
      <c r="M334" s="185"/>
      <c r="N334" s="186"/>
      <c r="O334" s="186"/>
      <c r="P334" s="186"/>
      <c r="Q334" s="186"/>
      <c r="R334" s="186"/>
      <c r="S334" s="186"/>
      <c r="T334" s="187"/>
      <c r="AT334" s="188" t="s">
        <v>143</v>
      </c>
      <c r="AU334" s="188" t="s">
        <v>81</v>
      </c>
      <c r="AV334" s="11" t="s">
        <v>81</v>
      </c>
      <c r="AW334" s="11" t="s">
        <v>37</v>
      </c>
      <c r="AX334" s="11" t="s">
        <v>22</v>
      </c>
      <c r="AY334" s="188" t="s">
        <v>130</v>
      </c>
    </row>
    <row r="335" spans="2:65" s="1" customFormat="1" ht="22.5" customHeight="1">
      <c r="B335" s="163"/>
      <c r="C335" s="164" t="s">
        <v>545</v>
      </c>
      <c r="D335" s="164" t="s">
        <v>132</v>
      </c>
      <c r="E335" s="165" t="s">
        <v>546</v>
      </c>
      <c r="F335" s="166" t="s">
        <v>547</v>
      </c>
      <c r="G335" s="167" t="s">
        <v>135</v>
      </c>
      <c r="H335" s="168">
        <v>2466.75</v>
      </c>
      <c r="I335" s="169"/>
      <c r="J335" s="170">
        <f>ROUND(I335*H335,2)</f>
        <v>0</v>
      </c>
      <c r="K335" s="166" t="s">
        <v>136</v>
      </c>
      <c r="L335" s="33"/>
      <c r="M335" s="171" t="s">
        <v>20</v>
      </c>
      <c r="N335" s="172" t="s">
        <v>44</v>
      </c>
      <c r="O335" s="34"/>
      <c r="P335" s="173">
        <f>O335*H335</f>
        <v>0</v>
      </c>
      <c r="Q335" s="173">
        <v>0.0008</v>
      </c>
      <c r="R335" s="173">
        <f>Q335*H335</f>
        <v>1.9734</v>
      </c>
      <c r="S335" s="173">
        <v>0</v>
      </c>
      <c r="T335" s="174">
        <f>S335*H335</f>
        <v>0</v>
      </c>
      <c r="AR335" s="16" t="s">
        <v>137</v>
      </c>
      <c r="AT335" s="16" t="s">
        <v>132</v>
      </c>
      <c r="AU335" s="16" t="s">
        <v>81</v>
      </c>
      <c r="AY335" s="16" t="s">
        <v>130</v>
      </c>
      <c r="BE335" s="175">
        <f>IF(N335="základní",J335,0)</f>
        <v>0</v>
      </c>
      <c r="BF335" s="175">
        <f>IF(N335="snížená",J335,0)</f>
        <v>0</v>
      </c>
      <c r="BG335" s="175">
        <f>IF(N335="zákl. přenesená",J335,0)</f>
        <v>0</v>
      </c>
      <c r="BH335" s="175">
        <f>IF(N335="sníž. přenesená",J335,0)</f>
        <v>0</v>
      </c>
      <c r="BI335" s="175">
        <f>IF(N335="nulová",J335,0)</f>
        <v>0</v>
      </c>
      <c r="BJ335" s="16" t="s">
        <v>22</v>
      </c>
      <c r="BK335" s="175">
        <f>ROUND(I335*H335,2)</f>
        <v>0</v>
      </c>
      <c r="BL335" s="16" t="s">
        <v>137</v>
      </c>
      <c r="BM335" s="16" t="s">
        <v>548</v>
      </c>
    </row>
    <row r="336" spans="2:47" s="1" customFormat="1" ht="22.5" customHeight="1">
      <c r="B336" s="33"/>
      <c r="D336" s="176" t="s">
        <v>139</v>
      </c>
      <c r="F336" s="177" t="s">
        <v>547</v>
      </c>
      <c r="I336" s="137"/>
      <c r="L336" s="33"/>
      <c r="M336" s="62"/>
      <c r="N336" s="34"/>
      <c r="O336" s="34"/>
      <c r="P336" s="34"/>
      <c r="Q336" s="34"/>
      <c r="R336" s="34"/>
      <c r="S336" s="34"/>
      <c r="T336" s="63"/>
      <c r="AT336" s="16" t="s">
        <v>139</v>
      </c>
      <c r="AU336" s="16" t="s">
        <v>81</v>
      </c>
    </row>
    <row r="337" spans="2:47" s="1" customFormat="1" ht="30" customHeight="1">
      <c r="B337" s="33"/>
      <c r="D337" s="176" t="s">
        <v>141</v>
      </c>
      <c r="F337" s="178" t="s">
        <v>549</v>
      </c>
      <c r="I337" s="137"/>
      <c r="L337" s="33"/>
      <c r="M337" s="62"/>
      <c r="N337" s="34"/>
      <c r="O337" s="34"/>
      <c r="P337" s="34"/>
      <c r="Q337" s="34"/>
      <c r="R337" s="34"/>
      <c r="S337" s="34"/>
      <c r="T337" s="63"/>
      <c r="AT337" s="16" t="s">
        <v>141</v>
      </c>
      <c r="AU337" s="16" t="s">
        <v>81</v>
      </c>
    </row>
    <row r="338" spans="2:51" s="11" customFormat="1" ht="22.5" customHeight="1">
      <c r="B338" s="179"/>
      <c r="D338" s="176" t="s">
        <v>143</v>
      </c>
      <c r="E338" s="188" t="s">
        <v>20</v>
      </c>
      <c r="F338" s="190" t="s">
        <v>550</v>
      </c>
      <c r="H338" s="191">
        <v>2466.75</v>
      </c>
      <c r="I338" s="184"/>
      <c r="L338" s="179"/>
      <c r="M338" s="185"/>
      <c r="N338" s="186"/>
      <c r="O338" s="186"/>
      <c r="P338" s="186"/>
      <c r="Q338" s="186"/>
      <c r="R338" s="186"/>
      <c r="S338" s="186"/>
      <c r="T338" s="187"/>
      <c r="AT338" s="188" t="s">
        <v>143</v>
      </c>
      <c r="AU338" s="188" t="s">
        <v>81</v>
      </c>
      <c r="AV338" s="11" t="s">
        <v>81</v>
      </c>
      <c r="AW338" s="11" t="s">
        <v>37</v>
      </c>
      <c r="AX338" s="11" t="s">
        <v>22</v>
      </c>
      <c r="AY338" s="188" t="s">
        <v>130</v>
      </c>
    </row>
    <row r="339" spans="2:63" s="10" customFormat="1" ht="29.25" customHeight="1">
      <c r="B339" s="149"/>
      <c r="D339" s="160" t="s">
        <v>72</v>
      </c>
      <c r="E339" s="161" t="s">
        <v>183</v>
      </c>
      <c r="F339" s="161" t="s">
        <v>551</v>
      </c>
      <c r="I339" s="152"/>
      <c r="J339" s="162">
        <f>BK339</f>
        <v>0</v>
      </c>
      <c r="L339" s="149"/>
      <c r="M339" s="154"/>
      <c r="N339" s="155"/>
      <c r="O339" s="155"/>
      <c r="P339" s="156">
        <f>SUM(P340:P344)</f>
        <v>0</v>
      </c>
      <c r="Q339" s="155"/>
      <c r="R339" s="156">
        <f>SUM(R340:R344)</f>
        <v>0.501795</v>
      </c>
      <c r="S339" s="155"/>
      <c r="T339" s="157">
        <f>SUM(T340:T344)</f>
        <v>0</v>
      </c>
      <c r="AR339" s="150" t="s">
        <v>22</v>
      </c>
      <c r="AT339" s="158" t="s">
        <v>72</v>
      </c>
      <c r="AU339" s="158" t="s">
        <v>22</v>
      </c>
      <c r="AY339" s="150" t="s">
        <v>130</v>
      </c>
      <c r="BK339" s="159">
        <f>SUM(BK340:BK344)</f>
        <v>0</v>
      </c>
    </row>
    <row r="340" spans="2:65" s="1" customFormat="1" ht="22.5" customHeight="1">
      <c r="B340" s="163"/>
      <c r="C340" s="164" t="s">
        <v>552</v>
      </c>
      <c r="D340" s="164" t="s">
        <v>132</v>
      </c>
      <c r="E340" s="165" t="s">
        <v>553</v>
      </c>
      <c r="F340" s="166" t="s">
        <v>554</v>
      </c>
      <c r="G340" s="167" t="s">
        <v>171</v>
      </c>
      <c r="H340" s="168">
        <v>283.5</v>
      </c>
      <c r="I340" s="169"/>
      <c r="J340" s="170">
        <f>ROUND(I340*H340,2)</f>
        <v>0</v>
      </c>
      <c r="K340" s="166" t="s">
        <v>136</v>
      </c>
      <c r="L340" s="33"/>
      <c r="M340" s="171" t="s">
        <v>20</v>
      </c>
      <c r="N340" s="172" t="s">
        <v>44</v>
      </c>
      <c r="O340" s="34"/>
      <c r="P340" s="173">
        <f>O340*H340</f>
        <v>0</v>
      </c>
      <c r="Q340" s="173">
        <v>0.00177</v>
      </c>
      <c r="R340" s="173">
        <f>Q340*H340</f>
        <v>0.501795</v>
      </c>
      <c r="S340" s="173">
        <v>0</v>
      </c>
      <c r="T340" s="174">
        <f>S340*H340</f>
        <v>0</v>
      </c>
      <c r="AR340" s="16" t="s">
        <v>137</v>
      </c>
      <c r="AT340" s="16" t="s">
        <v>132</v>
      </c>
      <c r="AU340" s="16" t="s">
        <v>81</v>
      </c>
      <c r="AY340" s="16" t="s">
        <v>130</v>
      </c>
      <c r="BE340" s="175">
        <f>IF(N340="základní",J340,0)</f>
        <v>0</v>
      </c>
      <c r="BF340" s="175">
        <f>IF(N340="snížená",J340,0)</f>
        <v>0</v>
      </c>
      <c r="BG340" s="175">
        <f>IF(N340="zákl. přenesená",J340,0)</f>
        <v>0</v>
      </c>
      <c r="BH340" s="175">
        <f>IF(N340="sníž. přenesená",J340,0)</f>
        <v>0</v>
      </c>
      <c r="BI340" s="175">
        <f>IF(N340="nulová",J340,0)</f>
        <v>0</v>
      </c>
      <c r="BJ340" s="16" t="s">
        <v>22</v>
      </c>
      <c r="BK340" s="175">
        <f>ROUND(I340*H340,2)</f>
        <v>0</v>
      </c>
      <c r="BL340" s="16" t="s">
        <v>137</v>
      </c>
      <c r="BM340" s="16" t="s">
        <v>555</v>
      </c>
    </row>
    <row r="341" spans="2:47" s="1" customFormat="1" ht="30" customHeight="1">
      <c r="B341" s="33"/>
      <c r="D341" s="176" t="s">
        <v>139</v>
      </c>
      <c r="F341" s="177" t="s">
        <v>556</v>
      </c>
      <c r="I341" s="137"/>
      <c r="L341" s="33"/>
      <c r="M341" s="62"/>
      <c r="N341" s="34"/>
      <c r="O341" s="34"/>
      <c r="P341" s="34"/>
      <c r="Q341" s="34"/>
      <c r="R341" s="34"/>
      <c r="S341" s="34"/>
      <c r="T341" s="63"/>
      <c r="AT341" s="16" t="s">
        <v>139</v>
      </c>
      <c r="AU341" s="16" t="s">
        <v>81</v>
      </c>
    </row>
    <row r="342" spans="2:51" s="11" customFormat="1" ht="22.5" customHeight="1">
      <c r="B342" s="179"/>
      <c r="D342" s="176" t="s">
        <v>143</v>
      </c>
      <c r="E342" s="188" t="s">
        <v>20</v>
      </c>
      <c r="F342" s="190" t="s">
        <v>557</v>
      </c>
      <c r="H342" s="191">
        <v>63</v>
      </c>
      <c r="I342" s="184"/>
      <c r="L342" s="179"/>
      <c r="M342" s="185"/>
      <c r="N342" s="186"/>
      <c r="O342" s="186"/>
      <c r="P342" s="186"/>
      <c r="Q342" s="186"/>
      <c r="R342" s="186"/>
      <c r="S342" s="186"/>
      <c r="T342" s="187"/>
      <c r="AT342" s="188" t="s">
        <v>143</v>
      </c>
      <c r="AU342" s="188" t="s">
        <v>81</v>
      </c>
      <c r="AV342" s="11" t="s">
        <v>81</v>
      </c>
      <c r="AW342" s="11" t="s">
        <v>37</v>
      </c>
      <c r="AX342" s="11" t="s">
        <v>73</v>
      </c>
      <c r="AY342" s="188" t="s">
        <v>130</v>
      </c>
    </row>
    <row r="343" spans="2:51" s="11" customFormat="1" ht="22.5" customHeight="1">
      <c r="B343" s="179"/>
      <c r="D343" s="176" t="s">
        <v>143</v>
      </c>
      <c r="E343" s="188" t="s">
        <v>20</v>
      </c>
      <c r="F343" s="190" t="s">
        <v>558</v>
      </c>
      <c r="H343" s="191">
        <v>220.5</v>
      </c>
      <c r="I343" s="184"/>
      <c r="L343" s="179"/>
      <c r="M343" s="185"/>
      <c r="N343" s="186"/>
      <c r="O343" s="186"/>
      <c r="P343" s="186"/>
      <c r="Q343" s="186"/>
      <c r="R343" s="186"/>
      <c r="S343" s="186"/>
      <c r="T343" s="187"/>
      <c r="AT343" s="188" t="s">
        <v>143</v>
      </c>
      <c r="AU343" s="188" t="s">
        <v>81</v>
      </c>
      <c r="AV343" s="11" t="s">
        <v>81</v>
      </c>
      <c r="AW343" s="11" t="s">
        <v>37</v>
      </c>
      <c r="AX343" s="11" t="s">
        <v>73</v>
      </c>
      <c r="AY343" s="188" t="s">
        <v>130</v>
      </c>
    </row>
    <row r="344" spans="2:51" s="12" customFormat="1" ht="22.5" customHeight="1">
      <c r="B344" s="192"/>
      <c r="D344" s="176" t="s">
        <v>143</v>
      </c>
      <c r="E344" s="212" t="s">
        <v>20</v>
      </c>
      <c r="F344" s="213" t="s">
        <v>199</v>
      </c>
      <c r="H344" s="214">
        <v>283.5</v>
      </c>
      <c r="I344" s="196"/>
      <c r="L344" s="192"/>
      <c r="M344" s="197"/>
      <c r="N344" s="198"/>
      <c r="O344" s="198"/>
      <c r="P344" s="198"/>
      <c r="Q344" s="198"/>
      <c r="R344" s="198"/>
      <c r="S344" s="198"/>
      <c r="T344" s="199"/>
      <c r="AT344" s="200" t="s">
        <v>143</v>
      </c>
      <c r="AU344" s="200" t="s">
        <v>81</v>
      </c>
      <c r="AV344" s="12" t="s">
        <v>137</v>
      </c>
      <c r="AW344" s="12" t="s">
        <v>37</v>
      </c>
      <c r="AX344" s="12" t="s">
        <v>22</v>
      </c>
      <c r="AY344" s="200" t="s">
        <v>130</v>
      </c>
    </row>
    <row r="345" spans="2:63" s="10" customFormat="1" ht="29.25" customHeight="1">
      <c r="B345" s="149"/>
      <c r="D345" s="160" t="s">
        <v>72</v>
      </c>
      <c r="E345" s="161" t="s">
        <v>191</v>
      </c>
      <c r="F345" s="161" t="s">
        <v>559</v>
      </c>
      <c r="I345" s="152"/>
      <c r="J345" s="162">
        <f>BK345</f>
        <v>0</v>
      </c>
      <c r="L345" s="149"/>
      <c r="M345" s="154"/>
      <c r="N345" s="155"/>
      <c r="O345" s="155"/>
      <c r="P345" s="156">
        <f>SUM(P346:P452)</f>
        <v>0</v>
      </c>
      <c r="Q345" s="155"/>
      <c r="R345" s="156">
        <f>SUM(R346:R452)</f>
        <v>418.59385112</v>
      </c>
      <c r="S345" s="155"/>
      <c r="T345" s="157">
        <f>SUM(T346:T452)</f>
        <v>532.1157683</v>
      </c>
      <c r="AR345" s="150" t="s">
        <v>22</v>
      </c>
      <c r="AT345" s="158" t="s">
        <v>72</v>
      </c>
      <c r="AU345" s="158" t="s">
        <v>22</v>
      </c>
      <c r="AY345" s="150" t="s">
        <v>130</v>
      </c>
      <c r="BK345" s="159">
        <f>SUM(BK346:BK452)</f>
        <v>0</v>
      </c>
    </row>
    <row r="346" spans="2:65" s="1" customFormat="1" ht="22.5" customHeight="1">
      <c r="B346" s="163"/>
      <c r="C346" s="164" t="s">
        <v>560</v>
      </c>
      <c r="D346" s="164" t="s">
        <v>132</v>
      </c>
      <c r="E346" s="165" t="s">
        <v>561</v>
      </c>
      <c r="F346" s="166" t="s">
        <v>562</v>
      </c>
      <c r="G346" s="167" t="s">
        <v>171</v>
      </c>
      <c r="H346" s="168">
        <v>440</v>
      </c>
      <c r="I346" s="169"/>
      <c r="J346" s="170">
        <f>ROUND(I346*H346,2)</f>
        <v>0</v>
      </c>
      <c r="K346" s="166" t="s">
        <v>136</v>
      </c>
      <c r="L346" s="33"/>
      <c r="M346" s="171" t="s">
        <v>20</v>
      </c>
      <c r="N346" s="172" t="s">
        <v>44</v>
      </c>
      <c r="O346" s="34"/>
      <c r="P346" s="173">
        <f>O346*H346</f>
        <v>0</v>
      </c>
      <c r="Q346" s="173">
        <v>0.00015</v>
      </c>
      <c r="R346" s="173">
        <f>Q346*H346</f>
        <v>0.06599999999999999</v>
      </c>
      <c r="S346" s="173">
        <v>0</v>
      </c>
      <c r="T346" s="174">
        <f>S346*H346</f>
        <v>0</v>
      </c>
      <c r="AR346" s="16" t="s">
        <v>137</v>
      </c>
      <c r="AT346" s="16" t="s">
        <v>132</v>
      </c>
      <c r="AU346" s="16" t="s">
        <v>81</v>
      </c>
      <c r="AY346" s="16" t="s">
        <v>130</v>
      </c>
      <c r="BE346" s="175">
        <f>IF(N346="základní",J346,0)</f>
        <v>0</v>
      </c>
      <c r="BF346" s="175">
        <f>IF(N346="snížená",J346,0)</f>
        <v>0</v>
      </c>
      <c r="BG346" s="175">
        <f>IF(N346="zákl. přenesená",J346,0)</f>
        <v>0</v>
      </c>
      <c r="BH346" s="175">
        <f>IF(N346="sníž. přenesená",J346,0)</f>
        <v>0</v>
      </c>
      <c r="BI346" s="175">
        <f>IF(N346="nulová",J346,0)</f>
        <v>0</v>
      </c>
      <c r="BJ346" s="16" t="s">
        <v>22</v>
      </c>
      <c r="BK346" s="175">
        <f>ROUND(I346*H346,2)</f>
        <v>0</v>
      </c>
      <c r="BL346" s="16" t="s">
        <v>137</v>
      </c>
      <c r="BM346" s="16" t="s">
        <v>563</v>
      </c>
    </row>
    <row r="347" spans="2:47" s="1" customFormat="1" ht="22.5" customHeight="1">
      <c r="B347" s="33"/>
      <c r="D347" s="176" t="s">
        <v>139</v>
      </c>
      <c r="F347" s="177" t="s">
        <v>564</v>
      </c>
      <c r="I347" s="137"/>
      <c r="L347" s="33"/>
      <c r="M347" s="62"/>
      <c r="N347" s="34"/>
      <c r="O347" s="34"/>
      <c r="P347" s="34"/>
      <c r="Q347" s="34"/>
      <c r="R347" s="34"/>
      <c r="S347" s="34"/>
      <c r="T347" s="63"/>
      <c r="AT347" s="16" t="s">
        <v>139</v>
      </c>
      <c r="AU347" s="16" t="s">
        <v>81</v>
      </c>
    </row>
    <row r="348" spans="2:47" s="1" customFormat="1" ht="30" customHeight="1">
      <c r="B348" s="33"/>
      <c r="D348" s="176" t="s">
        <v>141</v>
      </c>
      <c r="F348" s="178" t="s">
        <v>565</v>
      </c>
      <c r="I348" s="137"/>
      <c r="L348" s="33"/>
      <c r="M348" s="62"/>
      <c r="N348" s="34"/>
      <c r="O348" s="34"/>
      <c r="P348" s="34"/>
      <c r="Q348" s="34"/>
      <c r="R348" s="34"/>
      <c r="S348" s="34"/>
      <c r="T348" s="63"/>
      <c r="AT348" s="16" t="s">
        <v>141</v>
      </c>
      <c r="AU348" s="16" t="s">
        <v>81</v>
      </c>
    </row>
    <row r="349" spans="2:51" s="11" customFormat="1" ht="22.5" customHeight="1">
      <c r="B349" s="179"/>
      <c r="D349" s="180" t="s">
        <v>143</v>
      </c>
      <c r="E349" s="181" t="s">
        <v>20</v>
      </c>
      <c r="F349" s="182" t="s">
        <v>566</v>
      </c>
      <c r="H349" s="183">
        <v>440</v>
      </c>
      <c r="I349" s="184"/>
      <c r="L349" s="179"/>
      <c r="M349" s="185"/>
      <c r="N349" s="186"/>
      <c r="O349" s="186"/>
      <c r="P349" s="186"/>
      <c r="Q349" s="186"/>
      <c r="R349" s="186"/>
      <c r="S349" s="186"/>
      <c r="T349" s="187"/>
      <c r="AT349" s="188" t="s">
        <v>143</v>
      </c>
      <c r="AU349" s="188" t="s">
        <v>81</v>
      </c>
      <c r="AV349" s="11" t="s">
        <v>81</v>
      </c>
      <c r="AW349" s="11" t="s">
        <v>37</v>
      </c>
      <c r="AX349" s="11" t="s">
        <v>22</v>
      </c>
      <c r="AY349" s="188" t="s">
        <v>130</v>
      </c>
    </row>
    <row r="350" spans="2:65" s="1" customFormat="1" ht="22.5" customHeight="1">
      <c r="B350" s="163"/>
      <c r="C350" s="164" t="s">
        <v>567</v>
      </c>
      <c r="D350" s="164" t="s">
        <v>132</v>
      </c>
      <c r="E350" s="165" t="s">
        <v>568</v>
      </c>
      <c r="F350" s="166" t="s">
        <v>569</v>
      </c>
      <c r="G350" s="167" t="s">
        <v>171</v>
      </c>
      <c r="H350" s="168">
        <v>440</v>
      </c>
      <c r="I350" s="169"/>
      <c r="J350" s="170">
        <f>ROUND(I350*H350,2)</f>
        <v>0</v>
      </c>
      <c r="K350" s="166" t="s">
        <v>136</v>
      </c>
      <c r="L350" s="33"/>
      <c r="M350" s="171" t="s">
        <v>20</v>
      </c>
      <c r="N350" s="172" t="s">
        <v>44</v>
      </c>
      <c r="O350" s="34"/>
      <c r="P350" s="173">
        <f>O350*H350</f>
        <v>0</v>
      </c>
      <c r="Q350" s="173">
        <v>0.0004</v>
      </c>
      <c r="R350" s="173">
        <f>Q350*H350</f>
        <v>0.17600000000000002</v>
      </c>
      <c r="S350" s="173">
        <v>0</v>
      </c>
      <c r="T350" s="174">
        <f>S350*H350</f>
        <v>0</v>
      </c>
      <c r="AR350" s="16" t="s">
        <v>137</v>
      </c>
      <c r="AT350" s="16" t="s">
        <v>132</v>
      </c>
      <c r="AU350" s="16" t="s">
        <v>81</v>
      </c>
      <c r="AY350" s="16" t="s">
        <v>130</v>
      </c>
      <c r="BE350" s="175">
        <f>IF(N350="základní",J350,0)</f>
        <v>0</v>
      </c>
      <c r="BF350" s="175">
        <f>IF(N350="snížená",J350,0)</f>
        <v>0</v>
      </c>
      <c r="BG350" s="175">
        <f>IF(N350="zákl. přenesená",J350,0)</f>
        <v>0</v>
      </c>
      <c r="BH350" s="175">
        <f>IF(N350="sníž. přenesená",J350,0)</f>
        <v>0</v>
      </c>
      <c r="BI350" s="175">
        <f>IF(N350="nulová",J350,0)</f>
        <v>0</v>
      </c>
      <c r="BJ350" s="16" t="s">
        <v>22</v>
      </c>
      <c r="BK350" s="175">
        <f>ROUND(I350*H350,2)</f>
        <v>0</v>
      </c>
      <c r="BL350" s="16" t="s">
        <v>137</v>
      </c>
      <c r="BM350" s="16" t="s">
        <v>570</v>
      </c>
    </row>
    <row r="351" spans="2:47" s="1" customFormat="1" ht="22.5" customHeight="1">
      <c r="B351" s="33"/>
      <c r="D351" s="176" t="s">
        <v>139</v>
      </c>
      <c r="F351" s="177" t="s">
        <v>571</v>
      </c>
      <c r="I351" s="137"/>
      <c r="L351" s="33"/>
      <c r="M351" s="62"/>
      <c r="N351" s="34"/>
      <c r="O351" s="34"/>
      <c r="P351" s="34"/>
      <c r="Q351" s="34"/>
      <c r="R351" s="34"/>
      <c r="S351" s="34"/>
      <c r="T351" s="63"/>
      <c r="AT351" s="16" t="s">
        <v>139</v>
      </c>
      <c r="AU351" s="16" t="s">
        <v>81</v>
      </c>
    </row>
    <row r="352" spans="2:47" s="1" customFormat="1" ht="30" customHeight="1">
      <c r="B352" s="33"/>
      <c r="D352" s="180" t="s">
        <v>141</v>
      </c>
      <c r="F352" s="189" t="s">
        <v>572</v>
      </c>
      <c r="I352" s="137"/>
      <c r="L352" s="33"/>
      <c r="M352" s="62"/>
      <c r="N352" s="34"/>
      <c r="O352" s="34"/>
      <c r="P352" s="34"/>
      <c r="Q352" s="34"/>
      <c r="R352" s="34"/>
      <c r="S352" s="34"/>
      <c r="T352" s="63"/>
      <c r="AT352" s="16" t="s">
        <v>141</v>
      </c>
      <c r="AU352" s="16" t="s">
        <v>81</v>
      </c>
    </row>
    <row r="353" spans="2:65" s="1" customFormat="1" ht="22.5" customHeight="1">
      <c r="B353" s="163"/>
      <c r="C353" s="164" t="s">
        <v>573</v>
      </c>
      <c r="D353" s="164" t="s">
        <v>132</v>
      </c>
      <c r="E353" s="165" t="s">
        <v>574</v>
      </c>
      <c r="F353" s="166" t="s">
        <v>575</v>
      </c>
      <c r="G353" s="167" t="s">
        <v>171</v>
      </c>
      <c r="H353" s="168">
        <v>390</v>
      </c>
      <c r="I353" s="169"/>
      <c r="J353" s="170">
        <f>ROUND(I353*H353,2)</f>
        <v>0</v>
      </c>
      <c r="K353" s="166" t="s">
        <v>20</v>
      </c>
      <c r="L353" s="33"/>
      <c r="M353" s="171" t="s">
        <v>20</v>
      </c>
      <c r="N353" s="172" t="s">
        <v>44</v>
      </c>
      <c r="O353" s="34"/>
      <c r="P353" s="173">
        <f>O353*H353</f>
        <v>0</v>
      </c>
      <c r="Q353" s="173">
        <v>0.04125</v>
      </c>
      <c r="R353" s="173">
        <f>Q353*H353</f>
        <v>16.087500000000002</v>
      </c>
      <c r="S353" s="173">
        <v>0</v>
      </c>
      <c r="T353" s="174">
        <f>S353*H353</f>
        <v>0</v>
      </c>
      <c r="AR353" s="16" t="s">
        <v>137</v>
      </c>
      <c r="AT353" s="16" t="s">
        <v>132</v>
      </c>
      <c r="AU353" s="16" t="s">
        <v>81</v>
      </c>
      <c r="AY353" s="16" t="s">
        <v>130</v>
      </c>
      <c r="BE353" s="175">
        <f>IF(N353="základní",J353,0)</f>
        <v>0</v>
      </c>
      <c r="BF353" s="175">
        <f>IF(N353="snížená",J353,0)</f>
        <v>0</v>
      </c>
      <c r="BG353" s="175">
        <f>IF(N353="zákl. přenesená",J353,0)</f>
        <v>0</v>
      </c>
      <c r="BH353" s="175">
        <f>IF(N353="sníž. přenesená",J353,0)</f>
        <v>0</v>
      </c>
      <c r="BI353" s="175">
        <f>IF(N353="nulová",J353,0)</f>
        <v>0</v>
      </c>
      <c r="BJ353" s="16" t="s">
        <v>22</v>
      </c>
      <c r="BK353" s="175">
        <f>ROUND(I353*H353,2)</f>
        <v>0</v>
      </c>
      <c r="BL353" s="16" t="s">
        <v>137</v>
      </c>
      <c r="BM353" s="16" t="s">
        <v>576</v>
      </c>
    </row>
    <row r="354" spans="2:47" s="1" customFormat="1" ht="22.5" customHeight="1">
      <c r="B354" s="33"/>
      <c r="D354" s="176" t="s">
        <v>139</v>
      </c>
      <c r="F354" s="177" t="s">
        <v>577</v>
      </c>
      <c r="I354" s="137"/>
      <c r="L354" s="33"/>
      <c r="M354" s="62"/>
      <c r="N354" s="34"/>
      <c r="O354" s="34"/>
      <c r="P354" s="34"/>
      <c r="Q354" s="34"/>
      <c r="R354" s="34"/>
      <c r="S354" s="34"/>
      <c r="T354" s="63"/>
      <c r="AT354" s="16" t="s">
        <v>139</v>
      </c>
      <c r="AU354" s="16" t="s">
        <v>81</v>
      </c>
    </row>
    <row r="355" spans="2:47" s="1" customFormat="1" ht="30" customHeight="1">
      <c r="B355" s="33"/>
      <c r="D355" s="176" t="s">
        <v>141</v>
      </c>
      <c r="F355" s="178" t="s">
        <v>578</v>
      </c>
      <c r="I355" s="137"/>
      <c r="L355" s="33"/>
      <c r="M355" s="62"/>
      <c r="N355" s="34"/>
      <c r="O355" s="34"/>
      <c r="P355" s="34"/>
      <c r="Q355" s="34"/>
      <c r="R355" s="34"/>
      <c r="S355" s="34"/>
      <c r="T355" s="63"/>
      <c r="AT355" s="16" t="s">
        <v>141</v>
      </c>
      <c r="AU355" s="16" t="s">
        <v>81</v>
      </c>
    </row>
    <row r="356" spans="2:51" s="11" customFormat="1" ht="22.5" customHeight="1">
      <c r="B356" s="179"/>
      <c r="D356" s="180" t="s">
        <v>143</v>
      </c>
      <c r="E356" s="181" t="s">
        <v>20</v>
      </c>
      <c r="F356" s="182" t="s">
        <v>579</v>
      </c>
      <c r="H356" s="183">
        <v>390</v>
      </c>
      <c r="I356" s="184"/>
      <c r="L356" s="179"/>
      <c r="M356" s="185"/>
      <c r="N356" s="186"/>
      <c r="O356" s="186"/>
      <c r="P356" s="186"/>
      <c r="Q356" s="186"/>
      <c r="R356" s="186"/>
      <c r="S356" s="186"/>
      <c r="T356" s="187"/>
      <c r="AT356" s="188" t="s">
        <v>143</v>
      </c>
      <c r="AU356" s="188" t="s">
        <v>81</v>
      </c>
      <c r="AV356" s="11" t="s">
        <v>81</v>
      </c>
      <c r="AW356" s="11" t="s">
        <v>37</v>
      </c>
      <c r="AX356" s="11" t="s">
        <v>22</v>
      </c>
      <c r="AY356" s="188" t="s">
        <v>130</v>
      </c>
    </row>
    <row r="357" spans="2:65" s="1" customFormat="1" ht="22.5" customHeight="1">
      <c r="B357" s="163"/>
      <c r="C357" s="201" t="s">
        <v>580</v>
      </c>
      <c r="D357" s="201" t="s">
        <v>356</v>
      </c>
      <c r="E357" s="202" t="s">
        <v>581</v>
      </c>
      <c r="F357" s="203" t="s">
        <v>582</v>
      </c>
      <c r="G357" s="204" t="s">
        <v>171</v>
      </c>
      <c r="H357" s="205">
        <v>390</v>
      </c>
      <c r="I357" s="206"/>
      <c r="J357" s="207">
        <f>ROUND(I357*H357,2)</f>
        <v>0</v>
      </c>
      <c r="K357" s="203" t="s">
        <v>136</v>
      </c>
      <c r="L357" s="208"/>
      <c r="M357" s="209" t="s">
        <v>20</v>
      </c>
      <c r="N357" s="210" t="s">
        <v>44</v>
      </c>
      <c r="O357" s="34"/>
      <c r="P357" s="173">
        <f>O357*H357</f>
        <v>0</v>
      </c>
      <c r="Q357" s="173">
        <v>0.125</v>
      </c>
      <c r="R357" s="173">
        <f>Q357*H357</f>
        <v>48.75</v>
      </c>
      <c r="S357" s="173">
        <v>0</v>
      </c>
      <c r="T357" s="174">
        <f>S357*H357</f>
        <v>0</v>
      </c>
      <c r="AR357" s="16" t="s">
        <v>183</v>
      </c>
      <c r="AT357" s="16" t="s">
        <v>356</v>
      </c>
      <c r="AU357" s="16" t="s">
        <v>81</v>
      </c>
      <c r="AY357" s="16" t="s">
        <v>130</v>
      </c>
      <c r="BE357" s="175">
        <f>IF(N357="základní",J357,0)</f>
        <v>0</v>
      </c>
      <c r="BF357" s="175">
        <f>IF(N357="snížená",J357,0)</f>
        <v>0</v>
      </c>
      <c r="BG357" s="175">
        <f>IF(N357="zákl. přenesená",J357,0)</f>
        <v>0</v>
      </c>
      <c r="BH357" s="175">
        <f>IF(N357="sníž. přenesená",J357,0)</f>
        <v>0</v>
      </c>
      <c r="BI357" s="175">
        <f>IF(N357="nulová",J357,0)</f>
        <v>0</v>
      </c>
      <c r="BJ357" s="16" t="s">
        <v>22</v>
      </c>
      <c r="BK357" s="175">
        <f>ROUND(I357*H357,2)</f>
        <v>0</v>
      </c>
      <c r="BL357" s="16" t="s">
        <v>137</v>
      </c>
      <c r="BM357" s="16" t="s">
        <v>583</v>
      </c>
    </row>
    <row r="358" spans="2:47" s="1" customFormat="1" ht="30" customHeight="1">
      <c r="B358" s="33"/>
      <c r="D358" s="180" t="s">
        <v>139</v>
      </c>
      <c r="F358" s="211" t="s">
        <v>584</v>
      </c>
      <c r="I358" s="137"/>
      <c r="L358" s="33"/>
      <c r="M358" s="62"/>
      <c r="N358" s="34"/>
      <c r="O358" s="34"/>
      <c r="P358" s="34"/>
      <c r="Q358" s="34"/>
      <c r="R358" s="34"/>
      <c r="S358" s="34"/>
      <c r="T358" s="63"/>
      <c r="AT358" s="16" t="s">
        <v>139</v>
      </c>
      <c r="AU358" s="16" t="s">
        <v>81</v>
      </c>
    </row>
    <row r="359" spans="2:65" s="1" customFormat="1" ht="22.5" customHeight="1">
      <c r="B359" s="163"/>
      <c r="C359" s="164" t="s">
        <v>585</v>
      </c>
      <c r="D359" s="164" t="s">
        <v>132</v>
      </c>
      <c r="E359" s="165" t="s">
        <v>586</v>
      </c>
      <c r="F359" s="166" t="s">
        <v>587</v>
      </c>
      <c r="G359" s="167" t="s">
        <v>171</v>
      </c>
      <c r="H359" s="168">
        <v>136</v>
      </c>
      <c r="I359" s="169"/>
      <c r="J359" s="170">
        <f>ROUND(I359*H359,2)</f>
        <v>0</v>
      </c>
      <c r="K359" s="166" t="s">
        <v>136</v>
      </c>
      <c r="L359" s="33"/>
      <c r="M359" s="171" t="s">
        <v>20</v>
      </c>
      <c r="N359" s="172" t="s">
        <v>44</v>
      </c>
      <c r="O359" s="34"/>
      <c r="P359" s="173">
        <f>O359*H359</f>
        <v>0</v>
      </c>
      <c r="Q359" s="173">
        <v>1E-05</v>
      </c>
      <c r="R359" s="173">
        <f>Q359*H359</f>
        <v>0.00136</v>
      </c>
      <c r="S359" s="173">
        <v>0</v>
      </c>
      <c r="T359" s="174">
        <f>S359*H359</f>
        <v>0</v>
      </c>
      <c r="AR359" s="16" t="s">
        <v>137</v>
      </c>
      <c r="AT359" s="16" t="s">
        <v>132</v>
      </c>
      <c r="AU359" s="16" t="s">
        <v>81</v>
      </c>
      <c r="AY359" s="16" t="s">
        <v>130</v>
      </c>
      <c r="BE359" s="175">
        <f>IF(N359="základní",J359,0)</f>
        <v>0</v>
      </c>
      <c r="BF359" s="175">
        <f>IF(N359="snížená",J359,0)</f>
        <v>0</v>
      </c>
      <c r="BG359" s="175">
        <f>IF(N359="zákl. přenesená",J359,0)</f>
        <v>0</v>
      </c>
      <c r="BH359" s="175">
        <f>IF(N359="sníž. přenesená",J359,0)</f>
        <v>0</v>
      </c>
      <c r="BI359" s="175">
        <f>IF(N359="nulová",J359,0)</f>
        <v>0</v>
      </c>
      <c r="BJ359" s="16" t="s">
        <v>22</v>
      </c>
      <c r="BK359" s="175">
        <f>ROUND(I359*H359,2)</f>
        <v>0</v>
      </c>
      <c r="BL359" s="16" t="s">
        <v>137</v>
      </c>
      <c r="BM359" s="16" t="s">
        <v>588</v>
      </c>
    </row>
    <row r="360" spans="2:47" s="1" customFormat="1" ht="30" customHeight="1">
      <c r="B360" s="33"/>
      <c r="D360" s="176" t="s">
        <v>139</v>
      </c>
      <c r="F360" s="177" t="s">
        <v>589</v>
      </c>
      <c r="I360" s="137"/>
      <c r="L360" s="33"/>
      <c r="M360" s="62"/>
      <c r="N360" s="34"/>
      <c r="O360" s="34"/>
      <c r="P360" s="34"/>
      <c r="Q360" s="34"/>
      <c r="R360" s="34"/>
      <c r="S360" s="34"/>
      <c r="T360" s="63"/>
      <c r="AT360" s="16" t="s">
        <v>139</v>
      </c>
      <c r="AU360" s="16" t="s">
        <v>81</v>
      </c>
    </row>
    <row r="361" spans="2:51" s="11" customFormat="1" ht="22.5" customHeight="1">
      <c r="B361" s="179"/>
      <c r="D361" s="180" t="s">
        <v>143</v>
      </c>
      <c r="E361" s="181" t="s">
        <v>20</v>
      </c>
      <c r="F361" s="182" t="s">
        <v>590</v>
      </c>
      <c r="H361" s="183">
        <v>136</v>
      </c>
      <c r="I361" s="184"/>
      <c r="L361" s="179"/>
      <c r="M361" s="185"/>
      <c r="N361" s="186"/>
      <c r="O361" s="186"/>
      <c r="P361" s="186"/>
      <c r="Q361" s="186"/>
      <c r="R361" s="186"/>
      <c r="S361" s="186"/>
      <c r="T361" s="187"/>
      <c r="AT361" s="188" t="s">
        <v>143</v>
      </c>
      <c r="AU361" s="188" t="s">
        <v>81</v>
      </c>
      <c r="AV361" s="11" t="s">
        <v>81</v>
      </c>
      <c r="AW361" s="11" t="s">
        <v>37</v>
      </c>
      <c r="AX361" s="11" t="s">
        <v>22</v>
      </c>
      <c r="AY361" s="188" t="s">
        <v>130</v>
      </c>
    </row>
    <row r="362" spans="2:65" s="1" customFormat="1" ht="31.5" customHeight="1">
      <c r="B362" s="163"/>
      <c r="C362" s="164" t="s">
        <v>591</v>
      </c>
      <c r="D362" s="164" t="s">
        <v>132</v>
      </c>
      <c r="E362" s="165" t="s">
        <v>592</v>
      </c>
      <c r="F362" s="166" t="s">
        <v>593</v>
      </c>
      <c r="G362" s="167" t="s">
        <v>171</v>
      </c>
      <c r="H362" s="168">
        <v>16</v>
      </c>
      <c r="I362" s="169"/>
      <c r="J362" s="170">
        <f>ROUND(I362*H362,2)</f>
        <v>0</v>
      </c>
      <c r="K362" s="166" t="s">
        <v>136</v>
      </c>
      <c r="L362" s="33"/>
      <c r="M362" s="171" t="s">
        <v>20</v>
      </c>
      <c r="N362" s="172" t="s">
        <v>44</v>
      </c>
      <c r="O362" s="34"/>
      <c r="P362" s="173">
        <f>O362*H362</f>
        <v>0</v>
      </c>
      <c r="Q362" s="173">
        <v>1E-05</v>
      </c>
      <c r="R362" s="173">
        <f>Q362*H362</f>
        <v>0.00016</v>
      </c>
      <c r="S362" s="173">
        <v>0</v>
      </c>
      <c r="T362" s="174">
        <f>S362*H362</f>
        <v>0</v>
      </c>
      <c r="AR362" s="16" t="s">
        <v>137</v>
      </c>
      <c r="AT362" s="16" t="s">
        <v>132</v>
      </c>
      <c r="AU362" s="16" t="s">
        <v>81</v>
      </c>
      <c r="AY362" s="16" t="s">
        <v>130</v>
      </c>
      <c r="BE362" s="175">
        <f>IF(N362="základní",J362,0)</f>
        <v>0</v>
      </c>
      <c r="BF362" s="175">
        <f>IF(N362="snížená",J362,0)</f>
        <v>0</v>
      </c>
      <c r="BG362" s="175">
        <f>IF(N362="zákl. přenesená",J362,0)</f>
        <v>0</v>
      </c>
      <c r="BH362" s="175">
        <f>IF(N362="sníž. přenesená",J362,0)</f>
        <v>0</v>
      </c>
      <c r="BI362" s="175">
        <f>IF(N362="nulová",J362,0)</f>
        <v>0</v>
      </c>
      <c r="BJ362" s="16" t="s">
        <v>22</v>
      </c>
      <c r="BK362" s="175">
        <f>ROUND(I362*H362,2)</f>
        <v>0</v>
      </c>
      <c r="BL362" s="16" t="s">
        <v>137</v>
      </c>
      <c r="BM362" s="16" t="s">
        <v>594</v>
      </c>
    </row>
    <row r="363" spans="2:47" s="1" customFormat="1" ht="30" customHeight="1">
      <c r="B363" s="33"/>
      <c r="D363" s="176" t="s">
        <v>139</v>
      </c>
      <c r="F363" s="177" t="s">
        <v>595</v>
      </c>
      <c r="I363" s="137"/>
      <c r="L363" s="33"/>
      <c r="M363" s="62"/>
      <c r="N363" s="34"/>
      <c r="O363" s="34"/>
      <c r="P363" s="34"/>
      <c r="Q363" s="34"/>
      <c r="R363" s="34"/>
      <c r="S363" s="34"/>
      <c r="T363" s="63"/>
      <c r="AT363" s="16" t="s">
        <v>139</v>
      </c>
      <c r="AU363" s="16" t="s">
        <v>81</v>
      </c>
    </row>
    <row r="364" spans="2:51" s="11" customFormat="1" ht="22.5" customHeight="1">
      <c r="B364" s="179"/>
      <c r="D364" s="180" t="s">
        <v>143</v>
      </c>
      <c r="E364" s="181" t="s">
        <v>20</v>
      </c>
      <c r="F364" s="182" t="s">
        <v>596</v>
      </c>
      <c r="H364" s="183">
        <v>16</v>
      </c>
      <c r="I364" s="184"/>
      <c r="L364" s="179"/>
      <c r="M364" s="185"/>
      <c r="N364" s="186"/>
      <c r="O364" s="186"/>
      <c r="P364" s="186"/>
      <c r="Q364" s="186"/>
      <c r="R364" s="186"/>
      <c r="S364" s="186"/>
      <c r="T364" s="187"/>
      <c r="AT364" s="188" t="s">
        <v>143</v>
      </c>
      <c r="AU364" s="188" t="s">
        <v>81</v>
      </c>
      <c r="AV364" s="11" t="s">
        <v>81</v>
      </c>
      <c r="AW364" s="11" t="s">
        <v>37</v>
      </c>
      <c r="AX364" s="11" t="s">
        <v>22</v>
      </c>
      <c r="AY364" s="188" t="s">
        <v>130</v>
      </c>
    </row>
    <row r="365" spans="2:65" s="1" customFormat="1" ht="22.5" customHeight="1">
      <c r="B365" s="163"/>
      <c r="C365" s="164" t="s">
        <v>597</v>
      </c>
      <c r="D365" s="164" t="s">
        <v>132</v>
      </c>
      <c r="E365" s="165" t="s">
        <v>598</v>
      </c>
      <c r="F365" s="166" t="s">
        <v>599</v>
      </c>
      <c r="G365" s="167" t="s">
        <v>171</v>
      </c>
      <c r="H365" s="168">
        <v>796</v>
      </c>
      <c r="I365" s="169"/>
      <c r="J365" s="170">
        <f>ROUND(I365*H365,2)</f>
        <v>0</v>
      </c>
      <c r="K365" s="166" t="s">
        <v>136</v>
      </c>
      <c r="L365" s="33"/>
      <c r="M365" s="171" t="s">
        <v>20</v>
      </c>
      <c r="N365" s="172" t="s">
        <v>44</v>
      </c>
      <c r="O365" s="34"/>
      <c r="P365" s="173">
        <f>O365*H365</f>
        <v>0</v>
      </c>
      <c r="Q365" s="173">
        <v>0.00034</v>
      </c>
      <c r="R365" s="173">
        <f>Q365*H365</f>
        <v>0.27064</v>
      </c>
      <c r="S365" s="173">
        <v>0</v>
      </c>
      <c r="T365" s="174">
        <f>S365*H365</f>
        <v>0</v>
      </c>
      <c r="AR365" s="16" t="s">
        <v>137</v>
      </c>
      <c r="AT365" s="16" t="s">
        <v>132</v>
      </c>
      <c r="AU365" s="16" t="s">
        <v>81</v>
      </c>
      <c r="AY365" s="16" t="s">
        <v>130</v>
      </c>
      <c r="BE365" s="175">
        <f>IF(N365="základní",J365,0)</f>
        <v>0</v>
      </c>
      <c r="BF365" s="175">
        <f>IF(N365="snížená",J365,0)</f>
        <v>0</v>
      </c>
      <c r="BG365" s="175">
        <f>IF(N365="zákl. přenesená",J365,0)</f>
        <v>0</v>
      </c>
      <c r="BH365" s="175">
        <f>IF(N365="sníž. přenesená",J365,0)</f>
        <v>0</v>
      </c>
      <c r="BI365" s="175">
        <f>IF(N365="nulová",J365,0)</f>
        <v>0</v>
      </c>
      <c r="BJ365" s="16" t="s">
        <v>22</v>
      </c>
      <c r="BK365" s="175">
        <f>ROUND(I365*H365,2)</f>
        <v>0</v>
      </c>
      <c r="BL365" s="16" t="s">
        <v>137</v>
      </c>
      <c r="BM365" s="16" t="s">
        <v>600</v>
      </c>
    </row>
    <row r="366" spans="2:47" s="1" customFormat="1" ht="30" customHeight="1">
      <c r="B366" s="33"/>
      <c r="D366" s="176" t="s">
        <v>139</v>
      </c>
      <c r="F366" s="177" t="s">
        <v>601</v>
      </c>
      <c r="I366" s="137"/>
      <c r="L366" s="33"/>
      <c r="M366" s="62"/>
      <c r="N366" s="34"/>
      <c r="O366" s="34"/>
      <c r="P366" s="34"/>
      <c r="Q366" s="34"/>
      <c r="R366" s="34"/>
      <c r="S366" s="34"/>
      <c r="T366" s="63"/>
      <c r="AT366" s="16" t="s">
        <v>139</v>
      </c>
      <c r="AU366" s="16" t="s">
        <v>81</v>
      </c>
    </row>
    <row r="367" spans="2:51" s="11" customFormat="1" ht="22.5" customHeight="1">
      <c r="B367" s="179"/>
      <c r="D367" s="176" t="s">
        <v>143</v>
      </c>
      <c r="E367" s="188" t="s">
        <v>20</v>
      </c>
      <c r="F367" s="190" t="s">
        <v>602</v>
      </c>
      <c r="H367" s="191">
        <v>16</v>
      </c>
      <c r="I367" s="184"/>
      <c r="L367" s="179"/>
      <c r="M367" s="185"/>
      <c r="N367" s="186"/>
      <c r="O367" s="186"/>
      <c r="P367" s="186"/>
      <c r="Q367" s="186"/>
      <c r="R367" s="186"/>
      <c r="S367" s="186"/>
      <c r="T367" s="187"/>
      <c r="AT367" s="188" t="s">
        <v>143</v>
      </c>
      <c r="AU367" s="188" t="s">
        <v>81</v>
      </c>
      <c r="AV367" s="11" t="s">
        <v>81</v>
      </c>
      <c r="AW367" s="11" t="s">
        <v>37</v>
      </c>
      <c r="AX367" s="11" t="s">
        <v>73</v>
      </c>
      <c r="AY367" s="188" t="s">
        <v>130</v>
      </c>
    </row>
    <row r="368" spans="2:51" s="11" customFormat="1" ht="22.5" customHeight="1">
      <c r="B368" s="179"/>
      <c r="D368" s="176" t="s">
        <v>143</v>
      </c>
      <c r="E368" s="188" t="s">
        <v>20</v>
      </c>
      <c r="F368" s="190" t="s">
        <v>603</v>
      </c>
      <c r="H368" s="191">
        <v>390</v>
      </c>
      <c r="I368" s="184"/>
      <c r="L368" s="179"/>
      <c r="M368" s="185"/>
      <c r="N368" s="186"/>
      <c r="O368" s="186"/>
      <c r="P368" s="186"/>
      <c r="Q368" s="186"/>
      <c r="R368" s="186"/>
      <c r="S368" s="186"/>
      <c r="T368" s="187"/>
      <c r="AT368" s="188" t="s">
        <v>143</v>
      </c>
      <c r="AU368" s="188" t="s">
        <v>81</v>
      </c>
      <c r="AV368" s="11" t="s">
        <v>81</v>
      </c>
      <c r="AW368" s="11" t="s">
        <v>37</v>
      </c>
      <c r="AX368" s="11" t="s">
        <v>73</v>
      </c>
      <c r="AY368" s="188" t="s">
        <v>130</v>
      </c>
    </row>
    <row r="369" spans="2:51" s="11" customFormat="1" ht="22.5" customHeight="1">
      <c r="B369" s="179"/>
      <c r="D369" s="176" t="s">
        <v>143</v>
      </c>
      <c r="E369" s="188" t="s">
        <v>20</v>
      </c>
      <c r="F369" s="190" t="s">
        <v>604</v>
      </c>
      <c r="H369" s="191">
        <v>390</v>
      </c>
      <c r="I369" s="184"/>
      <c r="L369" s="179"/>
      <c r="M369" s="185"/>
      <c r="N369" s="186"/>
      <c r="O369" s="186"/>
      <c r="P369" s="186"/>
      <c r="Q369" s="186"/>
      <c r="R369" s="186"/>
      <c r="S369" s="186"/>
      <c r="T369" s="187"/>
      <c r="AT369" s="188" t="s">
        <v>143</v>
      </c>
      <c r="AU369" s="188" t="s">
        <v>81</v>
      </c>
      <c r="AV369" s="11" t="s">
        <v>81</v>
      </c>
      <c r="AW369" s="11" t="s">
        <v>37</v>
      </c>
      <c r="AX369" s="11" t="s">
        <v>73</v>
      </c>
      <c r="AY369" s="188" t="s">
        <v>130</v>
      </c>
    </row>
    <row r="370" spans="2:51" s="12" customFormat="1" ht="22.5" customHeight="1">
      <c r="B370" s="192"/>
      <c r="D370" s="180" t="s">
        <v>143</v>
      </c>
      <c r="E370" s="193" t="s">
        <v>20</v>
      </c>
      <c r="F370" s="194" t="s">
        <v>199</v>
      </c>
      <c r="H370" s="195">
        <v>796</v>
      </c>
      <c r="I370" s="196"/>
      <c r="L370" s="192"/>
      <c r="M370" s="197"/>
      <c r="N370" s="198"/>
      <c r="O370" s="198"/>
      <c r="P370" s="198"/>
      <c r="Q370" s="198"/>
      <c r="R370" s="198"/>
      <c r="S370" s="198"/>
      <c r="T370" s="199"/>
      <c r="AT370" s="200" t="s">
        <v>143</v>
      </c>
      <c r="AU370" s="200" t="s">
        <v>81</v>
      </c>
      <c r="AV370" s="12" t="s">
        <v>137</v>
      </c>
      <c r="AW370" s="12" t="s">
        <v>37</v>
      </c>
      <c r="AX370" s="12" t="s">
        <v>22</v>
      </c>
      <c r="AY370" s="200" t="s">
        <v>130</v>
      </c>
    </row>
    <row r="371" spans="2:65" s="1" customFormat="1" ht="22.5" customHeight="1">
      <c r="B371" s="163"/>
      <c r="C371" s="164" t="s">
        <v>605</v>
      </c>
      <c r="D371" s="164" t="s">
        <v>132</v>
      </c>
      <c r="E371" s="165" t="s">
        <v>606</v>
      </c>
      <c r="F371" s="166" t="s">
        <v>607</v>
      </c>
      <c r="G371" s="167" t="s">
        <v>359</v>
      </c>
      <c r="H371" s="168">
        <v>483</v>
      </c>
      <c r="I371" s="169"/>
      <c r="J371" s="170">
        <f>ROUND(I371*H371,2)</f>
        <v>0</v>
      </c>
      <c r="K371" s="166" t="s">
        <v>136</v>
      </c>
      <c r="L371" s="33"/>
      <c r="M371" s="171" t="s">
        <v>20</v>
      </c>
      <c r="N371" s="172" t="s">
        <v>44</v>
      </c>
      <c r="O371" s="34"/>
      <c r="P371" s="173">
        <f>O371*H371</f>
        <v>0</v>
      </c>
      <c r="Q371" s="173">
        <v>0.00202</v>
      </c>
      <c r="R371" s="173">
        <f>Q371*H371</f>
        <v>0.9756600000000001</v>
      </c>
      <c r="S371" s="173">
        <v>0</v>
      </c>
      <c r="T371" s="174">
        <f>S371*H371</f>
        <v>0</v>
      </c>
      <c r="AR371" s="16" t="s">
        <v>137</v>
      </c>
      <c r="AT371" s="16" t="s">
        <v>132</v>
      </c>
      <c r="AU371" s="16" t="s">
        <v>81</v>
      </c>
      <c r="AY371" s="16" t="s">
        <v>130</v>
      </c>
      <c r="BE371" s="175">
        <f>IF(N371="základní",J371,0)</f>
        <v>0</v>
      </c>
      <c r="BF371" s="175">
        <f>IF(N371="snížená",J371,0)</f>
        <v>0</v>
      </c>
      <c r="BG371" s="175">
        <f>IF(N371="zákl. přenesená",J371,0)</f>
        <v>0</v>
      </c>
      <c r="BH371" s="175">
        <f>IF(N371="sníž. přenesená",J371,0)</f>
        <v>0</v>
      </c>
      <c r="BI371" s="175">
        <f>IF(N371="nulová",J371,0)</f>
        <v>0</v>
      </c>
      <c r="BJ371" s="16" t="s">
        <v>22</v>
      </c>
      <c r="BK371" s="175">
        <f>ROUND(I371*H371,2)</f>
        <v>0</v>
      </c>
      <c r="BL371" s="16" t="s">
        <v>137</v>
      </c>
      <c r="BM371" s="16" t="s">
        <v>608</v>
      </c>
    </row>
    <row r="372" spans="2:47" s="1" customFormat="1" ht="22.5" customHeight="1">
      <c r="B372" s="33"/>
      <c r="D372" s="176" t="s">
        <v>139</v>
      </c>
      <c r="F372" s="177" t="s">
        <v>609</v>
      </c>
      <c r="I372" s="137"/>
      <c r="L372" s="33"/>
      <c r="M372" s="62"/>
      <c r="N372" s="34"/>
      <c r="O372" s="34"/>
      <c r="P372" s="34"/>
      <c r="Q372" s="34"/>
      <c r="R372" s="34"/>
      <c r="S372" s="34"/>
      <c r="T372" s="63"/>
      <c r="AT372" s="16" t="s">
        <v>139</v>
      </c>
      <c r="AU372" s="16" t="s">
        <v>81</v>
      </c>
    </row>
    <row r="373" spans="2:51" s="11" customFormat="1" ht="22.5" customHeight="1">
      <c r="B373" s="179"/>
      <c r="D373" s="180" t="s">
        <v>143</v>
      </c>
      <c r="E373" s="181" t="s">
        <v>20</v>
      </c>
      <c r="F373" s="182" t="s">
        <v>610</v>
      </c>
      <c r="H373" s="183">
        <v>483</v>
      </c>
      <c r="I373" s="184"/>
      <c r="L373" s="179"/>
      <c r="M373" s="185"/>
      <c r="N373" s="186"/>
      <c r="O373" s="186"/>
      <c r="P373" s="186"/>
      <c r="Q373" s="186"/>
      <c r="R373" s="186"/>
      <c r="S373" s="186"/>
      <c r="T373" s="187"/>
      <c r="AT373" s="188" t="s">
        <v>143</v>
      </c>
      <c r="AU373" s="188" t="s">
        <v>81</v>
      </c>
      <c r="AV373" s="11" t="s">
        <v>81</v>
      </c>
      <c r="AW373" s="11" t="s">
        <v>37</v>
      </c>
      <c r="AX373" s="11" t="s">
        <v>22</v>
      </c>
      <c r="AY373" s="188" t="s">
        <v>130</v>
      </c>
    </row>
    <row r="374" spans="2:65" s="1" customFormat="1" ht="22.5" customHeight="1">
      <c r="B374" s="163"/>
      <c r="C374" s="164" t="s">
        <v>611</v>
      </c>
      <c r="D374" s="164" t="s">
        <v>132</v>
      </c>
      <c r="E374" s="165" t="s">
        <v>612</v>
      </c>
      <c r="F374" s="166" t="s">
        <v>613</v>
      </c>
      <c r="G374" s="167" t="s">
        <v>135</v>
      </c>
      <c r="H374" s="168">
        <v>10.091</v>
      </c>
      <c r="I374" s="169"/>
      <c r="J374" s="170">
        <f>ROUND(I374*H374,2)</f>
        <v>0</v>
      </c>
      <c r="K374" s="166" t="s">
        <v>136</v>
      </c>
      <c r="L374" s="33"/>
      <c r="M374" s="171" t="s">
        <v>20</v>
      </c>
      <c r="N374" s="172" t="s">
        <v>44</v>
      </c>
      <c r="O374" s="34"/>
      <c r="P374" s="173">
        <f>O374*H374</f>
        <v>0</v>
      </c>
      <c r="Q374" s="173">
        <v>0.00158</v>
      </c>
      <c r="R374" s="173">
        <f>Q374*H374</f>
        <v>0.015943779999999998</v>
      </c>
      <c r="S374" s="173">
        <v>0</v>
      </c>
      <c r="T374" s="174">
        <f>S374*H374</f>
        <v>0</v>
      </c>
      <c r="AR374" s="16" t="s">
        <v>137</v>
      </c>
      <c r="AT374" s="16" t="s">
        <v>132</v>
      </c>
      <c r="AU374" s="16" t="s">
        <v>81</v>
      </c>
      <c r="AY374" s="16" t="s">
        <v>130</v>
      </c>
      <c r="BE374" s="175">
        <f>IF(N374="základní",J374,0)</f>
        <v>0</v>
      </c>
      <c r="BF374" s="175">
        <f>IF(N374="snížená",J374,0)</f>
        <v>0</v>
      </c>
      <c r="BG374" s="175">
        <f>IF(N374="zákl. přenesená",J374,0)</f>
        <v>0</v>
      </c>
      <c r="BH374" s="175">
        <f>IF(N374="sníž. přenesená",J374,0)</f>
        <v>0</v>
      </c>
      <c r="BI374" s="175">
        <f>IF(N374="nulová",J374,0)</f>
        <v>0</v>
      </c>
      <c r="BJ374" s="16" t="s">
        <v>22</v>
      </c>
      <c r="BK374" s="175">
        <f>ROUND(I374*H374,2)</f>
        <v>0</v>
      </c>
      <c r="BL374" s="16" t="s">
        <v>137</v>
      </c>
      <c r="BM374" s="16" t="s">
        <v>614</v>
      </c>
    </row>
    <row r="375" spans="2:47" s="1" customFormat="1" ht="22.5" customHeight="1">
      <c r="B375" s="33"/>
      <c r="D375" s="176" t="s">
        <v>139</v>
      </c>
      <c r="F375" s="177" t="s">
        <v>615</v>
      </c>
      <c r="I375" s="137"/>
      <c r="L375" s="33"/>
      <c r="M375" s="62"/>
      <c r="N375" s="34"/>
      <c r="O375" s="34"/>
      <c r="P375" s="34"/>
      <c r="Q375" s="34"/>
      <c r="R375" s="34"/>
      <c r="S375" s="34"/>
      <c r="T375" s="63"/>
      <c r="AT375" s="16" t="s">
        <v>139</v>
      </c>
      <c r="AU375" s="16" t="s">
        <v>81</v>
      </c>
    </row>
    <row r="376" spans="2:47" s="1" customFormat="1" ht="30" customHeight="1">
      <c r="B376" s="33"/>
      <c r="D376" s="176" t="s">
        <v>141</v>
      </c>
      <c r="F376" s="178" t="s">
        <v>616</v>
      </c>
      <c r="I376" s="137"/>
      <c r="L376" s="33"/>
      <c r="M376" s="62"/>
      <c r="N376" s="34"/>
      <c r="O376" s="34"/>
      <c r="P376" s="34"/>
      <c r="Q376" s="34"/>
      <c r="R376" s="34"/>
      <c r="S376" s="34"/>
      <c r="T376" s="63"/>
      <c r="AT376" s="16" t="s">
        <v>141</v>
      </c>
      <c r="AU376" s="16" t="s">
        <v>81</v>
      </c>
    </row>
    <row r="377" spans="2:51" s="11" customFormat="1" ht="22.5" customHeight="1">
      <c r="B377" s="179"/>
      <c r="D377" s="180" t="s">
        <v>143</v>
      </c>
      <c r="E377" s="181" t="s">
        <v>20</v>
      </c>
      <c r="F377" s="182" t="s">
        <v>617</v>
      </c>
      <c r="H377" s="183">
        <v>10.091</v>
      </c>
      <c r="I377" s="184"/>
      <c r="L377" s="179"/>
      <c r="M377" s="185"/>
      <c r="N377" s="186"/>
      <c r="O377" s="186"/>
      <c r="P377" s="186"/>
      <c r="Q377" s="186"/>
      <c r="R377" s="186"/>
      <c r="S377" s="186"/>
      <c r="T377" s="187"/>
      <c r="AT377" s="188" t="s">
        <v>143</v>
      </c>
      <c r="AU377" s="188" t="s">
        <v>81</v>
      </c>
      <c r="AV377" s="11" t="s">
        <v>81</v>
      </c>
      <c r="AW377" s="11" t="s">
        <v>37</v>
      </c>
      <c r="AX377" s="11" t="s">
        <v>22</v>
      </c>
      <c r="AY377" s="188" t="s">
        <v>130</v>
      </c>
    </row>
    <row r="378" spans="2:65" s="1" customFormat="1" ht="22.5" customHeight="1">
      <c r="B378" s="163"/>
      <c r="C378" s="164" t="s">
        <v>618</v>
      </c>
      <c r="D378" s="164" t="s">
        <v>132</v>
      </c>
      <c r="E378" s="165" t="s">
        <v>619</v>
      </c>
      <c r="F378" s="166" t="s">
        <v>620</v>
      </c>
      <c r="G378" s="167" t="s">
        <v>135</v>
      </c>
      <c r="H378" s="168">
        <v>101.68</v>
      </c>
      <c r="I378" s="169"/>
      <c r="J378" s="170">
        <f>ROUND(I378*H378,2)</f>
        <v>0</v>
      </c>
      <c r="K378" s="166" t="s">
        <v>136</v>
      </c>
      <c r="L378" s="33"/>
      <c r="M378" s="171" t="s">
        <v>20</v>
      </c>
      <c r="N378" s="172" t="s">
        <v>44</v>
      </c>
      <c r="O378" s="34"/>
      <c r="P378" s="173">
        <f>O378*H378</f>
        <v>0</v>
      </c>
      <c r="Q378" s="173">
        <v>0.00063</v>
      </c>
      <c r="R378" s="173">
        <f>Q378*H378</f>
        <v>0.0640584</v>
      </c>
      <c r="S378" s="173">
        <v>0</v>
      </c>
      <c r="T378" s="174">
        <f>S378*H378</f>
        <v>0</v>
      </c>
      <c r="AR378" s="16" t="s">
        <v>137</v>
      </c>
      <c r="AT378" s="16" t="s">
        <v>132</v>
      </c>
      <c r="AU378" s="16" t="s">
        <v>81</v>
      </c>
      <c r="AY378" s="16" t="s">
        <v>130</v>
      </c>
      <c r="BE378" s="175">
        <f>IF(N378="základní",J378,0)</f>
        <v>0</v>
      </c>
      <c r="BF378" s="175">
        <f>IF(N378="snížená",J378,0)</f>
        <v>0</v>
      </c>
      <c r="BG378" s="175">
        <f>IF(N378="zákl. přenesená",J378,0)</f>
        <v>0</v>
      </c>
      <c r="BH378" s="175">
        <f>IF(N378="sníž. přenesená",J378,0)</f>
        <v>0</v>
      </c>
      <c r="BI378" s="175">
        <f>IF(N378="nulová",J378,0)</f>
        <v>0</v>
      </c>
      <c r="BJ378" s="16" t="s">
        <v>22</v>
      </c>
      <c r="BK378" s="175">
        <f>ROUND(I378*H378,2)</f>
        <v>0</v>
      </c>
      <c r="BL378" s="16" t="s">
        <v>137</v>
      </c>
      <c r="BM378" s="16" t="s">
        <v>621</v>
      </c>
    </row>
    <row r="379" spans="2:47" s="1" customFormat="1" ht="22.5" customHeight="1">
      <c r="B379" s="33"/>
      <c r="D379" s="176" t="s">
        <v>139</v>
      </c>
      <c r="F379" s="177" t="s">
        <v>622</v>
      </c>
      <c r="I379" s="137"/>
      <c r="L379" s="33"/>
      <c r="M379" s="62"/>
      <c r="N379" s="34"/>
      <c r="O379" s="34"/>
      <c r="P379" s="34"/>
      <c r="Q379" s="34"/>
      <c r="R379" s="34"/>
      <c r="S379" s="34"/>
      <c r="T379" s="63"/>
      <c r="AT379" s="16" t="s">
        <v>139</v>
      </c>
      <c r="AU379" s="16" t="s">
        <v>81</v>
      </c>
    </row>
    <row r="380" spans="2:51" s="11" customFormat="1" ht="22.5" customHeight="1">
      <c r="B380" s="179"/>
      <c r="D380" s="176" t="s">
        <v>143</v>
      </c>
      <c r="E380" s="188" t="s">
        <v>20</v>
      </c>
      <c r="F380" s="190" t="s">
        <v>623</v>
      </c>
      <c r="H380" s="191">
        <v>59.52</v>
      </c>
      <c r="I380" s="184"/>
      <c r="L380" s="179"/>
      <c r="M380" s="185"/>
      <c r="N380" s="186"/>
      <c r="O380" s="186"/>
      <c r="P380" s="186"/>
      <c r="Q380" s="186"/>
      <c r="R380" s="186"/>
      <c r="S380" s="186"/>
      <c r="T380" s="187"/>
      <c r="AT380" s="188" t="s">
        <v>143</v>
      </c>
      <c r="AU380" s="188" t="s">
        <v>81</v>
      </c>
      <c r="AV380" s="11" t="s">
        <v>81</v>
      </c>
      <c r="AW380" s="11" t="s">
        <v>37</v>
      </c>
      <c r="AX380" s="11" t="s">
        <v>73</v>
      </c>
      <c r="AY380" s="188" t="s">
        <v>130</v>
      </c>
    </row>
    <row r="381" spans="2:51" s="11" customFormat="1" ht="22.5" customHeight="1">
      <c r="B381" s="179"/>
      <c r="D381" s="176" t="s">
        <v>143</v>
      </c>
      <c r="E381" s="188" t="s">
        <v>20</v>
      </c>
      <c r="F381" s="190" t="s">
        <v>624</v>
      </c>
      <c r="H381" s="191">
        <v>42.16</v>
      </c>
      <c r="I381" s="184"/>
      <c r="L381" s="179"/>
      <c r="M381" s="185"/>
      <c r="N381" s="186"/>
      <c r="O381" s="186"/>
      <c r="P381" s="186"/>
      <c r="Q381" s="186"/>
      <c r="R381" s="186"/>
      <c r="S381" s="186"/>
      <c r="T381" s="187"/>
      <c r="AT381" s="188" t="s">
        <v>143</v>
      </c>
      <c r="AU381" s="188" t="s">
        <v>81</v>
      </c>
      <c r="AV381" s="11" t="s">
        <v>81</v>
      </c>
      <c r="AW381" s="11" t="s">
        <v>37</v>
      </c>
      <c r="AX381" s="11" t="s">
        <v>73</v>
      </c>
      <c r="AY381" s="188" t="s">
        <v>130</v>
      </c>
    </row>
    <row r="382" spans="2:51" s="12" customFormat="1" ht="22.5" customHeight="1">
      <c r="B382" s="192"/>
      <c r="D382" s="180" t="s">
        <v>143</v>
      </c>
      <c r="E382" s="193" t="s">
        <v>20</v>
      </c>
      <c r="F382" s="194" t="s">
        <v>199</v>
      </c>
      <c r="H382" s="195">
        <v>101.68</v>
      </c>
      <c r="I382" s="196"/>
      <c r="L382" s="192"/>
      <c r="M382" s="197"/>
      <c r="N382" s="198"/>
      <c r="O382" s="198"/>
      <c r="P382" s="198"/>
      <c r="Q382" s="198"/>
      <c r="R382" s="198"/>
      <c r="S382" s="198"/>
      <c r="T382" s="199"/>
      <c r="AT382" s="200" t="s">
        <v>143</v>
      </c>
      <c r="AU382" s="200" t="s">
        <v>81</v>
      </c>
      <c r="AV382" s="12" t="s">
        <v>137</v>
      </c>
      <c r="AW382" s="12" t="s">
        <v>37</v>
      </c>
      <c r="AX382" s="12" t="s">
        <v>22</v>
      </c>
      <c r="AY382" s="200" t="s">
        <v>130</v>
      </c>
    </row>
    <row r="383" spans="2:65" s="1" customFormat="1" ht="22.5" customHeight="1">
      <c r="B383" s="163"/>
      <c r="C383" s="164" t="s">
        <v>625</v>
      </c>
      <c r="D383" s="164" t="s">
        <v>132</v>
      </c>
      <c r="E383" s="165" t="s">
        <v>626</v>
      </c>
      <c r="F383" s="166" t="s">
        <v>627</v>
      </c>
      <c r="G383" s="167" t="s">
        <v>171</v>
      </c>
      <c r="H383" s="168">
        <v>136</v>
      </c>
      <c r="I383" s="169"/>
      <c r="J383" s="170">
        <f>ROUND(I383*H383,2)</f>
        <v>0</v>
      </c>
      <c r="K383" s="166" t="s">
        <v>136</v>
      </c>
      <c r="L383" s="33"/>
      <c r="M383" s="171" t="s">
        <v>20</v>
      </c>
      <c r="N383" s="172" t="s">
        <v>44</v>
      </c>
      <c r="O383" s="34"/>
      <c r="P383" s="173">
        <f>O383*H383</f>
        <v>0</v>
      </c>
      <c r="Q383" s="173">
        <v>3E-05</v>
      </c>
      <c r="R383" s="173">
        <f>Q383*H383</f>
        <v>0.00408</v>
      </c>
      <c r="S383" s="173">
        <v>0</v>
      </c>
      <c r="T383" s="174">
        <f>S383*H383</f>
        <v>0</v>
      </c>
      <c r="AR383" s="16" t="s">
        <v>137</v>
      </c>
      <c r="AT383" s="16" t="s">
        <v>132</v>
      </c>
      <c r="AU383" s="16" t="s">
        <v>81</v>
      </c>
      <c r="AY383" s="16" t="s">
        <v>130</v>
      </c>
      <c r="BE383" s="175">
        <f>IF(N383="základní",J383,0)</f>
        <v>0</v>
      </c>
      <c r="BF383" s="175">
        <f>IF(N383="snížená",J383,0)</f>
        <v>0</v>
      </c>
      <c r="BG383" s="175">
        <f>IF(N383="zákl. přenesená",J383,0)</f>
        <v>0</v>
      </c>
      <c r="BH383" s="175">
        <f>IF(N383="sníž. přenesená",J383,0)</f>
        <v>0</v>
      </c>
      <c r="BI383" s="175">
        <f>IF(N383="nulová",J383,0)</f>
        <v>0</v>
      </c>
      <c r="BJ383" s="16" t="s">
        <v>22</v>
      </c>
      <c r="BK383" s="175">
        <f>ROUND(I383*H383,2)</f>
        <v>0</v>
      </c>
      <c r="BL383" s="16" t="s">
        <v>137</v>
      </c>
      <c r="BM383" s="16" t="s">
        <v>628</v>
      </c>
    </row>
    <row r="384" spans="2:47" s="1" customFormat="1" ht="30" customHeight="1">
      <c r="B384" s="33"/>
      <c r="D384" s="176" t="s">
        <v>139</v>
      </c>
      <c r="F384" s="177" t="s">
        <v>629</v>
      </c>
      <c r="I384" s="137"/>
      <c r="L384" s="33"/>
      <c r="M384" s="62"/>
      <c r="N384" s="34"/>
      <c r="O384" s="34"/>
      <c r="P384" s="34"/>
      <c r="Q384" s="34"/>
      <c r="R384" s="34"/>
      <c r="S384" s="34"/>
      <c r="T384" s="63"/>
      <c r="AT384" s="16" t="s">
        <v>139</v>
      </c>
      <c r="AU384" s="16" t="s">
        <v>81</v>
      </c>
    </row>
    <row r="385" spans="2:51" s="11" customFormat="1" ht="22.5" customHeight="1">
      <c r="B385" s="179"/>
      <c r="D385" s="180" t="s">
        <v>143</v>
      </c>
      <c r="E385" s="181" t="s">
        <v>20</v>
      </c>
      <c r="F385" s="182" t="s">
        <v>304</v>
      </c>
      <c r="H385" s="183">
        <v>136</v>
      </c>
      <c r="I385" s="184"/>
      <c r="L385" s="179"/>
      <c r="M385" s="185"/>
      <c r="N385" s="186"/>
      <c r="O385" s="186"/>
      <c r="P385" s="186"/>
      <c r="Q385" s="186"/>
      <c r="R385" s="186"/>
      <c r="S385" s="186"/>
      <c r="T385" s="187"/>
      <c r="AT385" s="188" t="s">
        <v>143</v>
      </c>
      <c r="AU385" s="188" t="s">
        <v>81</v>
      </c>
      <c r="AV385" s="11" t="s">
        <v>81</v>
      </c>
      <c r="AW385" s="11" t="s">
        <v>37</v>
      </c>
      <c r="AX385" s="11" t="s">
        <v>22</v>
      </c>
      <c r="AY385" s="188" t="s">
        <v>130</v>
      </c>
    </row>
    <row r="386" spans="2:65" s="1" customFormat="1" ht="22.5" customHeight="1">
      <c r="B386" s="163"/>
      <c r="C386" s="164" t="s">
        <v>630</v>
      </c>
      <c r="D386" s="164" t="s">
        <v>132</v>
      </c>
      <c r="E386" s="165" t="s">
        <v>631</v>
      </c>
      <c r="F386" s="166" t="s">
        <v>632</v>
      </c>
      <c r="G386" s="167" t="s">
        <v>171</v>
      </c>
      <c r="H386" s="168">
        <v>136</v>
      </c>
      <c r="I386" s="169"/>
      <c r="J386" s="170">
        <f>ROUND(I386*H386,2)</f>
        <v>0</v>
      </c>
      <c r="K386" s="166" t="s">
        <v>136</v>
      </c>
      <c r="L386" s="33"/>
      <c r="M386" s="171" t="s">
        <v>20</v>
      </c>
      <c r="N386" s="172" t="s">
        <v>44</v>
      </c>
      <c r="O386" s="34"/>
      <c r="P386" s="173">
        <f>O386*H386</f>
        <v>0</v>
      </c>
      <c r="Q386" s="173">
        <v>0.00088</v>
      </c>
      <c r="R386" s="173">
        <f>Q386*H386</f>
        <v>0.11968000000000001</v>
      </c>
      <c r="S386" s="173">
        <v>0</v>
      </c>
      <c r="T386" s="174">
        <f>S386*H386</f>
        <v>0</v>
      </c>
      <c r="AR386" s="16" t="s">
        <v>137</v>
      </c>
      <c r="AT386" s="16" t="s">
        <v>132</v>
      </c>
      <c r="AU386" s="16" t="s">
        <v>81</v>
      </c>
      <c r="AY386" s="16" t="s">
        <v>130</v>
      </c>
      <c r="BE386" s="175">
        <f>IF(N386="základní",J386,0)</f>
        <v>0</v>
      </c>
      <c r="BF386" s="175">
        <f>IF(N386="snížená",J386,0)</f>
        <v>0</v>
      </c>
      <c r="BG386" s="175">
        <f>IF(N386="zákl. přenesená",J386,0)</f>
        <v>0</v>
      </c>
      <c r="BH386" s="175">
        <f>IF(N386="sníž. přenesená",J386,0)</f>
        <v>0</v>
      </c>
      <c r="BI386" s="175">
        <f>IF(N386="nulová",J386,0)</f>
        <v>0</v>
      </c>
      <c r="BJ386" s="16" t="s">
        <v>22</v>
      </c>
      <c r="BK386" s="175">
        <f>ROUND(I386*H386,2)</f>
        <v>0</v>
      </c>
      <c r="BL386" s="16" t="s">
        <v>137</v>
      </c>
      <c r="BM386" s="16" t="s">
        <v>633</v>
      </c>
    </row>
    <row r="387" spans="2:47" s="1" customFormat="1" ht="30" customHeight="1">
      <c r="B387" s="33"/>
      <c r="D387" s="176" t="s">
        <v>139</v>
      </c>
      <c r="F387" s="177" t="s">
        <v>634</v>
      </c>
      <c r="I387" s="137"/>
      <c r="L387" s="33"/>
      <c r="M387" s="62"/>
      <c r="N387" s="34"/>
      <c r="O387" s="34"/>
      <c r="P387" s="34"/>
      <c r="Q387" s="34"/>
      <c r="R387" s="34"/>
      <c r="S387" s="34"/>
      <c r="T387" s="63"/>
      <c r="AT387" s="16" t="s">
        <v>139</v>
      </c>
      <c r="AU387" s="16" t="s">
        <v>81</v>
      </c>
    </row>
    <row r="388" spans="2:51" s="11" customFormat="1" ht="22.5" customHeight="1">
      <c r="B388" s="179"/>
      <c r="D388" s="180" t="s">
        <v>143</v>
      </c>
      <c r="E388" s="181" t="s">
        <v>20</v>
      </c>
      <c r="F388" s="182" t="s">
        <v>304</v>
      </c>
      <c r="H388" s="183">
        <v>136</v>
      </c>
      <c r="I388" s="184"/>
      <c r="L388" s="179"/>
      <c r="M388" s="185"/>
      <c r="N388" s="186"/>
      <c r="O388" s="186"/>
      <c r="P388" s="186"/>
      <c r="Q388" s="186"/>
      <c r="R388" s="186"/>
      <c r="S388" s="186"/>
      <c r="T388" s="187"/>
      <c r="AT388" s="188" t="s">
        <v>143</v>
      </c>
      <c r="AU388" s="188" t="s">
        <v>81</v>
      </c>
      <c r="AV388" s="11" t="s">
        <v>81</v>
      </c>
      <c r="AW388" s="11" t="s">
        <v>37</v>
      </c>
      <c r="AX388" s="11" t="s">
        <v>22</v>
      </c>
      <c r="AY388" s="188" t="s">
        <v>130</v>
      </c>
    </row>
    <row r="389" spans="2:65" s="1" customFormat="1" ht="22.5" customHeight="1">
      <c r="B389" s="163"/>
      <c r="C389" s="164" t="s">
        <v>635</v>
      </c>
      <c r="D389" s="164" t="s">
        <v>132</v>
      </c>
      <c r="E389" s="165" t="s">
        <v>636</v>
      </c>
      <c r="F389" s="166" t="s">
        <v>637</v>
      </c>
      <c r="G389" s="167" t="s">
        <v>359</v>
      </c>
      <c r="H389" s="168">
        <v>21</v>
      </c>
      <c r="I389" s="169"/>
      <c r="J389" s="170">
        <f>ROUND(I389*H389,2)</f>
        <v>0</v>
      </c>
      <c r="K389" s="166" t="s">
        <v>136</v>
      </c>
      <c r="L389" s="33"/>
      <c r="M389" s="171" t="s">
        <v>20</v>
      </c>
      <c r="N389" s="172" t="s">
        <v>44</v>
      </c>
      <c r="O389" s="34"/>
      <c r="P389" s="173">
        <f>O389*H389</f>
        <v>0</v>
      </c>
      <c r="Q389" s="173">
        <v>0</v>
      </c>
      <c r="R389" s="173">
        <f>Q389*H389</f>
        <v>0</v>
      </c>
      <c r="S389" s="173">
        <v>0</v>
      </c>
      <c r="T389" s="174">
        <f>S389*H389</f>
        <v>0</v>
      </c>
      <c r="AR389" s="16" t="s">
        <v>137</v>
      </c>
      <c r="AT389" s="16" t="s">
        <v>132</v>
      </c>
      <c r="AU389" s="16" t="s">
        <v>81</v>
      </c>
      <c r="AY389" s="16" t="s">
        <v>130</v>
      </c>
      <c r="BE389" s="175">
        <f>IF(N389="základní",J389,0)</f>
        <v>0</v>
      </c>
      <c r="BF389" s="175">
        <f>IF(N389="snížená",J389,0)</f>
        <v>0</v>
      </c>
      <c r="BG389" s="175">
        <f>IF(N389="zákl. přenesená",J389,0)</f>
        <v>0</v>
      </c>
      <c r="BH389" s="175">
        <f>IF(N389="sníž. přenesená",J389,0)</f>
        <v>0</v>
      </c>
      <c r="BI389" s="175">
        <f>IF(N389="nulová",J389,0)</f>
        <v>0</v>
      </c>
      <c r="BJ389" s="16" t="s">
        <v>22</v>
      </c>
      <c r="BK389" s="175">
        <f>ROUND(I389*H389,2)</f>
        <v>0</v>
      </c>
      <c r="BL389" s="16" t="s">
        <v>137</v>
      </c>
      <c r="BM389" s="16" t="s">
        <v>638</v>
      </c>
    </row>
    <row r="390" spans="2:47" s="1" customFormat="1" ht="22.5" customHeight="1">
      <c r="B390" s="33"/>
      <c r="D390" s="180" t="s">
        <v>139</v>
      </c>
      <c r="F390" s="211" t="s">
        <v>639</v>
      </c>
      <c r="I390" s="137"/>
      <c r="L390" s="33"/>
      <c r="M390" s="62"/>
      <c r="N390" s="34"/>
      <c r="O390" s="34"/>
      <c r="P390" s="34"/>
      <c r="Q390" s="34"/>
      <c r="R390" s="34"/>
      <c r="S390" s="34"/>
      <c r="T390" s="63"/>
      <c r="AT390" s="16" t="s">
        <v>139</v>
      </c>
      <c r="AU390" s="16" t="s">
        <v>81</v>
      </c>
    </row>
    <row r="391" spans="2:65" s="1" customFormat="1" ht="22.5" customHeight="1">
      <c r="B391" s="163"/>
      <c r="C391" s="201" t="s">
        <v>640</v>
      </c>
      <c r="D391" s="201" t="s">
        <v>356</v>
      </c>
      <c r="E391" s="202" t="s">
        <v>641</v>
      </c>
      <c r="F391" s="203" t="s">
        <v>642</v>
      </c>
      <c r="G391" s="204" t="s">
        <v>359</v>
      </c>
      <c r="H391" s="205">
        <v>21</v>
      </c>
      <c r="I391" s="206"/>
      <c r="J391" s="207">
        <f>ROUND(I391*H391,2)</f>
        <v>0</v>
      </c>
      <c r="K391" s="203" t="s">
        <v>20</v>
      </c>
      <c r="L391" s="208"/>
      <c r="M391" s="209" t="s">
        <v>20</v>
      </c>
      <c r="N391" s="210" t="s">
        <v>44</v>
      </c>
      <c r="O391" s="34"/>
      <c r="P391" s="173">
        <f>O391*H391</f>
        <v>0</v>
      </c>
      <c r="Q391" s="173">
        <v>0</v>
      </c>
      <c r="R391" s="173">
        <f>Q391*H391</f>
        <v>0</v>
      </c>
      <c r="S391" s="173">
        <v>0</v>
      </c>
      <c r="T391" s="174">
        <f>S391*H391</f>
        <v>0</v>
      </c>
      <c r="AR391" s="16" t="s">
        <v>183</v>
      </c>
      <c r="AT391" s="16" t="s">
        <v>356</v>
      </c>
      <c r="AU391" s="16" t="s">
        <v>81</v>
      </c>
      <c r="AY391" s="16" t="s">
        <v>130</v>
      </c>
      <c r="BE391" s="175">
        <f>IF(N391="základní",J391,0)</f>
        <v>0</v>
      </c>
      <c r="BF391" s="175">
        <f>IF(N391="snížená",J391,0)</f>
        <v>0</v>
      </c>
      <c r="BG391" s="175">
        <f>IF(N391="zákl. přenesená",J391,0)</f>
        <v>0</v>
      </c>
      <c r="BH391" s="175">
        <f>IF(N391="sníž. přenesená",J391,0)</f>
        <v>0</v>
      </c>
      <c r="BI391" s="175">
        <f>IF(N391="nulová",J391,0)</f>
        <v>0</v>
      </c>
      <c r="BJ391" s="16" t="s">
        <v>22</v>
      </c>
      <c r="BK391" s="175">
        <f>ROUND(I391*H391,2)</f>
        <v>0</v>
      </c>
      <c r="BL391" s="16" t="s">
        <v>137</v>
      </c>
      <c r="BM391" s="16" t="s">
        <v>643</v>
      </c>
    </row>
    <row r="392" spans="2:65" s="1" customFormat="1" ht="22.5" customHeight="1">
      <c r="B392" s="163"/>
      <c r="C392" s="164" t="s">
        <v>644</v>
      </c>
      <c r="D392" s="164" t="s">
        <v>132</v>
      </c>
      <c r="E392" s="165" t="s">
        <v>645</v>
      </c>
      <c r="F392" s="166" t="s">
        <v>646</v>
      </c>
      <c r="G392" s="167" t="s">
        <v>359</v>
      </c>
      <c r="H392" s="168">
        <v>36</v>
      </c>
      <c r="I392" s="169"/>
      <c r="J392" s="170">
        <f>ROUND(I392*H392,2)</f>
        <v>0</v>
      </c>
      <c r="K392" s="166" t="s">
        <v>136</v>
      </c>
      <c r="L392" s="33"/>
      <c r="M392" s="171" t="s">
        <v>20</v>
      </c>
      <c r="N392" s="172" t="s">
        <v>44</v>
      </c>
      <c r="O392" s="34"/>
      <c r="P392" s="173">
        <f>O392*H392</f>
        <v>0</v>
      </c>
      <c r="Q392" s="173">
        <v>0.00942</v>
      </c>
      <c r="R392" s="173">
        <f>Q392*H392</f>
        <v>0.33912</v>
      </c>
      <c r="S392" s="173">
        <v>0</v>
      </c>
      <c r="T392" s="174">
        <f>S392*H392</f>
        <v>0</v>
      </c>
      <c r="AR392" s="16" t="s">
        <v>137</v>
      </c>
      <c r="AT392" s="16" t="s">
        <v>132</v>
      </c>
      <c r="AU392" s="16" t="s">
        <v>81</v>
      </c>
      <c r="AY392" s="16" t="s">
        <v>130</v>
      </c>
      <c r="BE392" s="175">
        <f>IF(N392="základní",J392,0)</f>
        <v>0</v>
      </c>
      <c r="BF392" s="175">
        <f>IF(N392="snížená",J392,0)</f>
        <v>0</v>
      </c>
      <c r="BG392" s="175">
        <f>IF(N392="zákl. přenesená",J392,0)</f>
        <v>0</v>
      </c>
      <c r="BH392" s="175">
        <f>IF(N392="sníž. přenesená",J392,0)</f>
        <v>0</v>
      </c>
      <c r="BI392" s="175">
        <f>IF(N392="nulová",J392,0)</f>
        <v>0</v>
      </c>
      <c r="BJ392" s="16" t="s">
        <v>22</v>
      </c>
      <c r="BK392" s="175">
        <f>ROUND(I392*H392,2)</f>
        <v>0</v>
      </c>
      <c r="BL392" s="16" t="s">
        <v>137</v>
      </c>
      <c r="BM392" s="16" t="s">
        <v>647</v>
      </c>
    </row>
    <row r="393" spans="2:47" s="1" customFormat="1" ht="22.5" customHeight="1">
      <c r="B393" s="33"/>
      <c r="D393" s="176" t="s">
        <v>139</v>
      </c>
      <c r="F393" s="177" t="s">
        <v>648</v>
      </c>
      <c r="I393" s="137"/>
      <c r="L393" s="33"/>
      <c r="M393" s="62"/>
      <c r="N393" s="34"/>
      <c r="O393" s="34"/>
      <c r="P393" s="34"/>
      <c r="Q393" s="34"/>
      <c r="R393" s="34"/>
      <c r="S393" s="34"/>
      <c r="T393" s="63"/>
      <c r="AT393" s="16" t="s">
        <v>139</v>
      </c>
      <c r="AU393" s="16" t="s">
        <v>81</v>
      </c>
    </row>
    <row r="394" spans="2:51" s="11" customFormat="1" ht="22.5" customHeight="1">
      <c r="B394" s="179"/>
      <c r="D394" s="180" t="s">
        <v>143</v>
      </c>
      <c r="E394" s="181" t="s">
        <v>20</v>
      </c>
      <c r="F394" s="182" t="s">
        <v>649</v>
      </c>
      <c r="H394" s="183">
        <v>36</v>
      </c>
      <c r="I394" s="184"/>
      <c r="L394" s="179"/>
      <c r="M394" s="185"/>
      <c r="N394" s="186"/>
      <c r="O394" s="186"/>
      <c r="P394" s="186"/>
      <c r="Q394" s="186"/>
      <c r="R394" s="186"/>
      <c r="S394" s="186"/>
      <c r="T394" s="187"/>
      <c r="AT394" s="188" t="s">
        <v>143</v>
      </c>
      <c r="AU394" s="188" t="s">
        <v>81</v>
      </c>
      <c r="AV394" s="11" t="s">
        <v>81</v>
      </c>
      <c r="AW394" s="11" t="s">
        <v>37</v>
      </c>
      <c r="AX394" s="11" t="s">
        <v>22</v>
      </c>
      <c r="AY394" s="188" t="s">
        <v>130</v>
      </c>
    </row>
    <row r="395" spans="2:65" s="1" customFormat="1" ht="22.5" customHeight="1">
      <c r="B395" s="163"/>
      <c r="C395" s="201" t="s">
        <v>650</v>
      </c>
      <c r="D395" s="201" t="s">
        <v>356</v>
      </c>
      <c r="E395" s="202" t="s">
        <v>651</v>
      </c>
      <c r="F395" s="203" t="s">
        <v>652</v>
      </c>
      <c r="G395" s="204" t="s">
        <v>359</v>
      </c>
      <c r="H395" s="205">
        <v>36</v>
      </c>
      <c r="I395" s="206"/>
      <c r="J395" s="207">
        <f>ROUND(I395*H395,2)</f>
        <v>0</v>
      </c>
      <c r="K395" s="203" t="s">
        <v>20</v>
      </c>
      <c r="L395" s="208"/>
      <c r="M395" s="209" t="s">
        <v>20</v>
      </c>
      <c r="N395" s="210" t="s">
        <v>44</v>
      </c>
      <c r="O395" s="34"/>
      <c r="P395" s="173">
        <f>O395*H395</f>
        <v>0</v>
      </c>
      <c r="Q395" s="173">
        <v>0</v>
      </c>
      <c r="R395" s="173">
        <f>Q395*H395</f>
        <v>0</v>
      </c>
      <c r="S395" s="173">
        <v>0</v>
      </c>
      <c r="T395" s="174">
        <f>S395*H395</f>
        <v>0</v>
      </c>
      <c r="AR395" s="16" t="s">
        <v>183</v>
      </c>
      <c r="AT395" s="16" t="s">
        <v>356</v>
      </c>
      <c r="AU395" s="16" t="s">
        <v>81</v>
      </c>
      <c r="AY395" s="16" t="s">
        <v>130</v>
      </c>
      <c r="BE395" s="175">
        <f>IF(N395="základní",J395,0)</f>
        <v>0</v>
      </c>
      <c r="BF395" s="175">
        <f>IF(N395="snížená",J395,0)</f>
        <v>0</v>
      </c>
      <c r="BG395" s="175">
        <f>IF(N395="zákl. přenesená",J395,0)</f>
        <v>0</v>
      </c>
      <c r="BH395" s="175">
        <f>IF(N395="sníž. přenesená",J395,0)</f>
        <v>0</v>
      </c>
      <c r="BI395" s="175">
        <f>IF(N395="nulová",J395,0)</f>
        <v>0</v>
      </c>
      <c r="BJ395" s="16" t="s">
        <v>22</v>
      </c>
      <c r="BK395" s="175">
        <f>ROUND(I395*H395,2)</f>
        <v>0</v>
      </c>
      <c r="BL395" s="16" t="s">
        <v>137</v>
      </c>
      <c r="BM395" s="16" t="s">
        <v>653</v>
      </c>
    </row>
    <row r="396" spans="2:47" s="1" customFormat="1" ht="30" customHeight="1">
      <c r="B396" s="33"/>
      <c r="D396" s="180" t="s">
        <v>141</v>
      </c>
      <c r="F396" s="189" t="s">
        <v>654</v>
      </c>
      <c r="I396" s="137"/>
      <c r="L396" s="33"/>
      <c r="M396" s="62"/>
      <c r="N396" s="34"/>
      <c r="O396" s="34"/>
      <c r="P396" s="34"/>
      <c r="Q396" s="34"/>
      <c r="R396" s="34"/>
      <c r="S396" s="34"/>
      <c r="T396" s="63"/>
      <c r="AT396" s="16" t="s">
        <v>141</v>
      </c>
      <c r="AU396" s="16" t="s">
        <v>81</v>
      </c>
    </row>
    <row r="397" spans="2:65" s="1" customFormat="1" ht="22.5" customHeight="1">
      <c r="B397" s="163"/>
      <c r="C397" s="164" t="s">
        <v>655</v>
      </c>
      <c r="D397" s="164" t="s">
        <v>132</v>
      </c>
      <c r="E397" s="165" t="s">
        <v>656</v>
      </c>
      <c r="F397" s="166" t="s">
        <v>657</v>
      </c>
      <c r="G397" s="167" t="s">
        <v>359</v>
      </c>
      <c r="H397" s="168">
        <v>2</v>
      </c>
      <c r="I397" s="169"/>
      <c r="J397" s="170">
        <f>ROUND(I397*H397,2)</f>
        <v>0</v>
      </c>
      <c r="K397" s="166" t="s">
        <v>136</v>
      </c>
      <c r="L397" s="33"/>
      <c r="M397" s="171" t="s">
        <v>20</v>
      </c>
      <c r="N397" s="172" t="s">
        <v>44</v>
      </c>
      <c r="O397" s="34"/>
      <c r="P397" s="173">
        <f>O397*H397</f>
        <v>0</v>
      </c>
      <c r="Q397" s="173">
        <v>0.00649</v>
      </c>
      <c r="R397" s="173">
        <f>Q397*H397</f>
        <v>0.01298</v>
      </c>
      <c r="S397" s="173">
        <v>0</v>
      </c>
      <c r="T397" s="174">
        <f>S397*H397</f>
        <v>0</v>
      </c>
      <c r="AR397" s="16" t="s">
        <v>137</v>
      </c>
      <c r="AT397" s="16" t="s">
        <v>132</v>
      </c>
      <c r="AU397" s="16" t="s">
        <v>81</v>
      </c>
      <c r="AY397" s="16" t="s">
        <v>130</v>
      </c>
      <c r="BE397" s="175">
        <f>IF(N397="základní",J397,0)</f>
        <v>0</v>
      </c>
      <c r="BF397" s="175">
        <f>IF(N397="snížená",J397,0)</f>
        <v>0</v>
      </c>
      <c r="BG397" s="175">
        <f>IF(N397="zákl. přenesená",J397,0)</f>
        <v>0</v>
      </c>
      <c r="BH397" s="175">
        <f>IF(N397="sníž. přenesená",J397,0)</f>
        <v>0</v>
      </c>
      <c r="BI397" s="175">
        <f>IF(N397="nulová",J397,0)</f>
        <v>0</v>
      </c>
      <c r="BJ397" s="16" t="s">
        <v>22</v>
      </c>
      <c r="BK397" s="175">
        <f>ROUND(I397*H397,2)</f>
        <v>0</v>
      </c>
      <c r="BL397" s="16" t="s">
        <v>137</v>
      </c>
      <c r="BM397" s="16" t="s">
        <v>658</v>
      </c>
    </row>
    <row r="398" spans="2:47" s="1" customFormat="1" ht="22.5" customHeight="1">
      <c r="B398" s="33"/>
      <c r="D398" s="180" t="s">
        <v>139</v>
      </c>
      <c r="F398" s="211" t="s">
        <v>659</v>
      </c>
      <c r="I398" s="137"/>
      <c r="L398" s="33"/>
      <c r="M398" s="62"/>
      <c r="N398" s="34"/>
      <c r="O398" s="34"/>
      <c r="P398" s="34"/>
      <c r="Q398" s="34"/>
      <c r="R398" s="34"/>
      <c r="S398" s="34"/>
      <c r="T398" s="63"/>
      <c r="AT398" s="16" t="s">
        <v>139</v>
      </c>
      <c r="AU398" s="16" t="s">
        <v>81</v>
      </c>
    </row>
    <row r="399" spans="2:65" s="1" customFormat="1" ht="22.5" customHeight="1">
      <c r="B399" s="163"/>
      <c r="C399" s="164" t="s">
        <v>660</v>
      </c>
      <c r="D399" s="164" t="s">
        <v>132</v>
      </c>
      <c r="E399" s="165" t="s">
        <v>661</v>
      </c>
      <c r="F399" s="166" t="s">
        <v>662</v>
      </c>
      <c r="G399" s="167" t="s">
        <v>135</v>
      </c>
      <c r="H399" s="168">
        <v>181.961</v>
      </c>
      <c r="I399" s="169"/>
      <c r="J399" s="170">
        <f>ROUND(I399*H399,2)</f>
        <v>0</v>
      </c>
      <c r="K399" s="166" t="s">
        <v>136</v>
      </c>
      <c r="L399" s="33"/>
      <c r="M399" s="171" t="s">
        <v>20</v>
      </c>
      <c r="N399" s="172" t="s">
        <v>44</v>
      </c>
      <c r="O399" s="34"/>
      <c r="P399" s="173">
        <f>O399*H399</f>
        <v>0</v>
      </c>
      <c r="Q399" s="173">
        <v>0</v>
      </c>
      <c r="R399" s="173">
        <f>Q399*H399</f>
        <v>0</v>
      </c>
      <c r="S399" s="173">
        <v>0.0003</v>
      </c>
      <c r="T399" s="174">
        <f>S399*H399</f>
        <v>0.0545883</v>
      </c>
      <c r="AR399" s="16" t="s">
        <v>137</v>
      </c>
      <c r="AT399" s="16" t="s">
        <v>132</v>
      </c>
      <c r="AU399" s="16" t="s">
        <v>81</v>
      </c>
      <c r="AY399" s="16" t="s">
        <v>130</v>
      </c>
      <c r="BE399" s="175">
        <f>IF(N399="základní",J399,0)</f>
        <v>0</v>
      </c>
      <c r="BF399" s="175">
        <f>IF(N399="snížená",J399,0)</f>
        <v>0</v>
      </c>
      <c r="BG399" s="175">
        <f>IF(N399="zákl. přenesená",J399,0)</f>
        <v>0</v>
      </c>
      <c r="BH399" s="175">
        <f>IF(N399="sníž. přenesená",J399,0)</f>
        <v>0</v>
      </c>
      <c r="BI399" s="175">
        <f>IF(N399="nulová",J399,0)</f>
        <v>0</v>
      </c>
      <c r="BJ399" s="16" t="s">
        <v>22</v>
      </c>
      <c r="BK399" s="175">
        <f>ROUND(I399*H399,2)</f>
        <v>0</v>
      </c>
      <c r="BL399" s="16" t="s">
        <v>137</v>
      </c>
      <c r="BM399" s="16" t="s">
        <v>663</v>
      </c>
    </row>
    <row r="400" spans="2:47" s="1" customFormat="1" ht="22.5" customHeight="1">
      <c r="B400" s="33"/>
      <c r="D400" s="176" t="s">
        <v>139</v>
      </c>
      <c r="F400" s="177" t="s">
        <v>662</v>
      </c>
      <c r="I400" s="137"/>
      <c r="L400" s="33"/>
      <c r="M400" s="62"/>
      <c r="N400" s="34"/>
      <c r="O400" s="34"/>
      <c r="P400" s="34"/>
      <c r="Q400" s="34"/>
      <c r="R400" s="34"/>
      <c r="S400" s="34"/>
      <c r="T400" s="63"/>
      <c r="AT400" s="16" t="s">
        <v>139</v>
      </c>
      <c r="AU400" s="16" t="s">
        <v>81</v>
      </c>
    </row>
    <row r="401" spans="2:47" s="1" customFormat="1" ht="30" customHeight="1">
      <c r="B401" s="33"/>
      <c r="D401" s="176" t="s">
        <v>141</v>
      </c>
      <c r="F401" s="178" t="s">
        <v>664</v>
      </c>
      <c r="I401" s="137"/>
      <c r="L401" s="33"/>
      <c r="M401" s="62"/>
      <c r="N401" s="34"/>
      <c r="O401" s="34"/>
      <c r="P401" s="34"/>
      <c r="Q401" s="34"/>
      <c r="R401" s="34"/>
      <c r="S401" s="34"/>
      <c r="T401" s="63"/>
      <c r="AT401" s="16" t="s">
        <v>141</v>
      </c>
      <c r="AU401" s="16" t="s">
        <v>81</v>
      </c>
    </row>
    <row r="402" spans="2:51" s="11" customFormat="1" ht="22.5" customHeight="1">
      <c r="B402" s="179"/>
      <c r="D402" s="180" t="s">
        <v>143</v>
      </c>
      <c r="E402" s="181" t="s">
        <v>20</v>
      </c>
      <c r="F402" s="182" t="s">
        <v>665</v>
      </c>
      <c r="H402" s="183">
        <v>181.961</v>
      </c>
      <c r="I402" s="184"/>
      <c r="L402" s="179"/>
      <c r="M402" s="185"/>
      <c r="N402" s="186"/>
      <c r="O402" s="186"/>
      <c r="P402" s="186"/>
      <c r="Q402" s="186"/>
      <c r="R402" s="186"/>
      <c r="S402" s="186"/>
      <c r="T402" s="187"/>
      <c r="AT402" s="188" t="s">
        <v>143</v>
      </c>
      <c r="AU402" s="188" t="s">
        <v>81</v>
      </c>
      <c r="AV402" s="11" t="s">
        <v>81</v>
      </c>
      <c r="AW402" s="11" t="s">
        <v>37</v>
      </c>
      <c r="AX402" s="11" t="s">
        <v>22</v>
      </c>
      <c r="AY402" s="188" t="s">
        <v>130</v>
      </c>
    </row>
    <row r="403" spans="2:65" s="1" customFormat="1" ht="22.5" customHeight="1">
      <c r="B403" s="163"/>
      <c r="C403" s="164" t="s">
        <v>666</v>
      </c>
      <c r="D403" s="164" t="s">
        <v>132</v>
      </c>
      <c r="E403" s="165" t="s">
        <v>667</v>
      </c>
      <c r="F403" s="166" t="s">
        <v>668</v>
      </c>
      <c r="G403" s="167" t="s">
        <v>186</v>
      </c>
      <c r="H403" s="168">
        <v>1473</v>
      </c>
      <c r="I403" s="169"/>
      <c r="J403" s="170">
        <f>ROUND(I403*H403,2)</f>
        <v>0</v>
      </c>
      <c r="K403" s="166" t="s">
        <v>136</v>
      </c>
      <c r="L403" s="33"/>
      <c r="M403" s="171" t="s">
        <v>20</v>
      </c>
      <c r="N403" s="172" t="s">
        <v>44</v>
      </c>
      <c r="O403" s="34"/>
      <c r="P403" s="173">
        <f>O403*H403</f>
        <v>0</v>
      </c>
      <c r="Q403" s="173">
        <v>0.0146</v>
      </c>
      <c r="R403" s="173">
        <f>Q403*H403</f>
        <v>21.5058</v>
      </c>
      <c r="S403" s="173">
        <v>0</v>
      </c>
      <c r="T403" s="174">
        <f>S403*H403</f>
        <v>0</v>
      </c>
      <c r="AR403" s="16" t="s">
        <v>137</v>
      </c>
      <c r="AT403" s="16" t="s">
        <v>132</v>
      </c>
      <c r="AU403" s="16" t="s">
        <v>81</v>
      </c>
      <c r="AY403" s="16" t="s">
        <v>130</v>
      </c>
      <c r="BE403" s="175">
        <f>IF(N403="základní",J403,0)</f>
        <v>0</v>
      </c>
      <c r="BF403" s="175">
        <f>IF(N403="snížená",J403,0)</f>
        <v>0</v>
      </c>
      <c r="BG403" s="175">
        <f>IF(N403="zákl. přenesená",J403,0)</f>
        <v>0</v>
      </c>
      <c r="BH403" s="175">
        <f>IF(N403="sníž. přenesená",J403,0)</f>
        <v>0</v>
      </c>
      <c r="BI403" s="175">
        <f>IF(N403="nulová",J403,0)</f>
        <v>0</v>
      </c>
      <c r="BJ403" s="16" t="s">
        <v>22</v>
      </c>
      <c r="BK403" s="175">
        <f>ROUND(I403*H403,2)</f>
        <v>0</v>
      </c>
      <c r="BL403" s="16" t="s">
        <v>137</v>
      </c>
      <c r="BM403" s="16" t="s">
        <v>669</v>
      </c>
    </row>
    <row r="404" spans="2:47" s="1" customFormat="1" ht="22.5" customHeight="1">
      <c r="B404" s="33"/>
      <c r="D404" s="176" t="s">
        <v>139</v>
      </c>
      <c r="F404" s="177" t="s">
        <v>670</v>
      </c>
      <c r="I404" s="137"/>
      <c r="L404" s="33"/>
      <c r="M404" s="62"/>
      <c r="N404" s="34"/>
      <c r="O404" s="34"/>
      <c r="P404" s="34"/>
      <c r="Q404" s="34"/>
      <c r="R404" s="34"/>
      <c r="S404" s="34"/>
      <c r="T404" s="63"/>
      <c r="AT404" s="16" t="s">
        <v>139</v>
      </c>
      <c r="AU404" s="16" t="s">
        <v>81</v>
      </c>
    </row>
    <row r="405" spans="2:51" s="11" customFormat="1" ht="31.5" customHeight="1">
      <c r="B405" s="179"/>
      <c r="D405" s="176" t="s">
        <v>143</v>
      </c>
      <c r="E405" s="188" t="s">
        <v>20</v>
      </c>
      <c r="F405" s="190" t="s">
        <v>671</v>
      </c>
      <c r="H405" s="191">
        <v>273</v>
      </c>
      <c r="I405" s="184"/>
      <c r="L405" s="179"/>
      <c r="M405" s="185"/>
      <c r="N405" s="186"/>
      <c r="O405" s="186"/>
      <c r="P405" s="186"/>
      <c r="Q405" s="186"/>
      <c r="R405" s="186"/>
      <c r="S405" s="186"/>
      <c r="T405" s="187"/>
      <c r="AT405" s="188" t="s">
        <v>143</v>
      </c>
      <c r="AU405" s="188" t="s">
        <v>81</v>
      </c>
      <c r="AV405" s="11" t="s">
        <v>81</v>
      </c>
      <c r="AW405" s="11" t="s">
        <v>37</v>
      </c>
      <c r="AX405" s="11" t="s">
        <v>73</v>
      </c>
      <c r="AY405" s="188" t="s">
        <v>130</v>
      </c>
    </row>
    <row r="406" spans="2:51" s="11" customFormat="1" ht="22.5" customHeight="1">
      <c r="B406" s="179"/>
      <c r="D406" s="176" t="s">
        <v>143</v>
      </c>
      <c r="E406" s="188" t="s">
        <v>20</v>
      </c>
      <c r="F406" s="190" t="s">
        <v>672</v>
      </c>
      <c r="H406" s="191">
        <v>1200</v>
      </c>
      <c r="I406" s="184"/>
      <c r="L406" s="179"/>
      <c r="M406" s="185"/>
      <c r="N406" s="186"/>
      <c r="O406" s="186"/>
      <c r="P406" s="186"/>
      <c r="Q406" s="186"/>
      <c r="R406" s="186"/>
      <c r="S406" s="186"/>
      <c r="T406" s="187"/>
      <c r="AT406" s="188" t="s">
        <v>143</v>
      </c>
      <c r="AU406" s="188" t="s">
        <v>81</v>
      </c>
      <c r="AV406" s="11" t="s">
        <v>81</v>
      </c>
      <c r="AW406" s="11" t="s">
        <v>37</v>
      </c>
      <c r="AX406" s="11" t="s">
        <v>73</v>
      </c>
      <c r="AY406" s="188" t="s">
        <v>130</v>
      </c>
    </row>
    <row r="407" spans="2:51" s="12" customFormat="1" ht="22.5" customHeight="1">
      <c r="B407" s="192"/>
      <c r="D407" s="180" t="s">
        <v>143</v>
      </c>
      <c r="E407" s="193" t="s">
        <v>20</v>
      </c>
      <c r="F407" s="194" t="s">
        <v>199</v>
      </c>
      <c r="H407" s="195">
        <v>1473</v>
      </c>
      <c r="I407" s="196"/>
      <c r="L407" s="192"/>
      <c r="M407" s="197"/>
      <c r="N407" s="198"/>
      <c r="O407" s="198"/>
      <c r="P407" s="198"/>
      <c r="Q407" s="198"/>
      <c r="R407" s="198"/>
      <c r="S407" s="198"/>
      <c r="T407" s="199"/>
      <c r="AT407" s="200" t="s">
        <v>143</v>
      </c>
      <c r="AU407" s="200" t="s">
        <v>81</v>
      </c>
      <c r="AV407" s="12" t="s">
        <v>137</v>
      </c>
      <c r="AW407" s="12" t="s">
        <v>37</v>
      </c>
      <c r="AX407" s="12" t="s">
        <v>22</v>
      </c>
      <c r="AY407" s="200" t="s">
        <v>130</v>
      </c>
    </row>
    <row r="408" spans="2:65" s="1" customFormat="1" ht="22.5" customHeight="1">
      <c r="B408" s="163"/>
      <c r="C408" s="164" t="s">
        <v>673</v>
      </c>
      <c r="D408" s="164" t="s">
        <v>132</v>
      </c>
      <c r="E408" s="165" t="s">
        <v>674</v>
      </c>
      <c r="F408" s="166" t="s">
        <v>675</v>
      </c>
      <c r="G408" s="167" t="s">
        <v>186</v>
      </c>
      <c r="H408" s="168">
        <v>1473</v>
      </c>
      <c r="I408" s="169"/>
      <c r="J408" s="170">
        <f>ROUND(I408*H408,2)</f>
        <v>0</v>
      </c>
      <c r="K408" s="166" t="s">
        <v>136</v>
      </c>
      <c r="L408" s="33"/>
      <c r="M408" s="171" t="s">
        <v>20</v>
      </c>
      <c r="N408" s="172" t="s">
        <v>44</v>
      </c>
      <c r="O408" s="34"/>
      <c r="P408" s="173">
        <f>O408*H408</f>
        <v>0</v>
      </c>
      <c r="Q408" s="173">
        <v>0.00012</v>
      </c>
      <c r="R408" s="173">
        <f>Q408*H408</f>
        <v>0.17676</v>
      </c>
      <c r="S408" s="173">
        <v>0</v>
      </c>
      <c r="T408" s="174">
        <f>S408*H408</f>
        <v>0</v>
      </c>
      <c r="AR408" s="16" t="s">
        <v>137</v>
      </c>
      <c r="AT408" s="16" t="s">
        <v>132</v>
      </c>
      <c r="AU408" s="16" t="s">
        <v>81</v>
      </c>
      <c r="AY408" s="16" t="s">
        <v>130</v>
      </c>
      <c r="BE408" s="175">
        <f>IF(N408="základní",J408,0)</f>
        <v>0</v>
      </c>
      <c r="BF408" s="175">
        <f>IF(N408="snížená",J408,0)</f>
        <v>0</v>
      </c>
      <c r="BG408" s="175">
        <f>IF(N408="zákl. přenesená",J408,0)</f>
        <v>0</v>
      </c>
      <c r="BH408" s="175">
        <f>IF(N408="sníž. přenesená",J408,0)</f>
        <v>0</v>
      </c>
      <c r="BI408" s="175">
        <f>IF(N408="nulová",J408,0)</f>
        <v>0</v>
      </c>
      <c r="BJ408" s="16" t="s">
        <v>22</v>
      </c>
      <c r="BK408" s="175">
        <f>ROUND(I408*H408,2)</f>
        <v>0</v>
      </c>
      <c r="BL408" s="16" t="s">
        <v>137</v>
      </c>
      <c r="BM408" s="16" t="s">
        <v>676</v>
      </c>
    </row>
    <row r="409" spans="2:47" s="1" customFormat="1" ht="22.5" customHeight="1">
      <c r="B409" s="33"/>
      <c r="D409" s="176" t="s">
        <v>139</v>
      </c>
      <c r="F409" s="177" t="s">
        <v>677</v>
      </c>
      <c r="I409" s="137"/>
      <c r="L409" s="33"/>
      <c r="M409" s="62"/>
      <c r="N409" s="34"/>
      <c r="O409" s="34"/>
      <c r="P409" s="34"/>
      <c r="Q409" s="34"/>
      <c r="R409" s="34"/>
      <c r="S409" s="34"/>
      <c r="T409" s="63"/>
      <c r="AT409" s="16" t="s">
        <v>139</v>
      </c>
      <c r="AU409" s="16" t="s">
        <v>81</v>
      </c>
    </row>
    <row r="410" spans="2:51" s="11" customFormat="1" ht="22.5" customHeight="1">
      <c r="B410" s="179"/>
      <c r="D410" s="180" t="s">
        <v>143</v>
      </c>
      <c r="E410" s="181" t="s">
        <v>20</v>
      </c>
      <c r="F410" s="182" t="s">
        <v>678</v>
      </c>
      <c r="H410" s="183">
        <v>1473</v>
      </c>
      <c r="I410" s="184"/>
      <c r="L410" s="179"/>
      <c r="M410" s="185"/>
      <c r="N410" s="186"/>
      <c r="O410" s="186"/>
      <c r="P410" s="186"/>
      <c r="Q410" s="186"/>
      <c r="R410" s="186"/>
      <c r="S410" s="186"/>
      <c r="T410" s="187"/>
      <c r="AT410" s="188" t="s">
        <v>143</v>
      </c>
      <c r="AU410" s="188" t="s">
        <v>81</v>
      </c>
      <c r="AV410" s="11" t="s">
        <v>81</v>
      </c>
      <c r="AW410" s="11" t="s">
        <v>37</v>
      </c>
      <c r="AX410" s="11" t="s">
        <v>22</v>
      </c>
      <c r="AY410" s="188" t="s">
        <v>130</v>
      </c>
    </row>
    <row r="411" spans="2:65" s="1" customFormat="1" ht="22.5" customHeight="1">
      <c r="B411" s="163"/>
      <c r="C411" s="164" t="s">
        <v>679</v>
      </c>
      <c r="D411" s="164" t="s">
        <v>132</v>
      </c>
      <c r="E411" s="165" t="s">
        <v>680</v>
      </c>
      <c r="F411" s="166" t="s">
        <v>681</v>
      </c>
      <c r="G411" s="167" t="s">
        <v>186</v>
      </c>
      <c r="H411" s="168">
        <v>1473</v>
      </c>
      <c r="I411" s="169"/>
      <c r="J411" s="170">
        <f>ROUND(I411*H411,2)</f>
        <v>0</v>
      </c>
      <c r="K411" s="166" t="s">
        <v>136</v>
      </c>
      <c r="L411" s="33"/>
      <c r="M411" s="171" t="s">
        <v>20</v>
      </c>
      <c r="N411" s="172" t="s">
        <v>44</v>
      </c>
      <c r="O411" s="34"/>
      <c r="P411" s="173">
        <f>O411*H411</f>
        <v>0</v>
      </c>
      <c r="Q411" s="173">
        <v>0</v>
      </c>
      <c r="R411" s="173">
        <f>Q411*H411</f>
        <v>0</v>
      </c>
      <c r="S411" s="173">
        <v>0</v>
      </c>
      <c r="T411" s="174">
        <f>S411*H411</f>
        <v>0</v>
      </c>
      <c r="AR411" s="16" t="s">
        <v>137</v>
      </c>
      <c r="AT411" s="16" t="s">
        <v>132</v>
      </c>
      <c r="AU411" s="16" t="s">
        <v>81</v>
      </c>
      <c r="AY411" s="16" t="s">
        <v>130</v>
      </c>
      <c r="BE411" s="175">
        <f>IF(N411="základní",J411,0)</f>
        <v>0</v>
      </c>
      <c r="BF411" s="175">
        <f>IF(N411="snížená",J411,0)</f>
        <v>0</v>
      </c>
      <c r="BG411" s="175">
        <f>IF(N411="zákl. přenesená",J411,0)</f>
        <v>0</v>
      </c>
      <c r="BH411" s="175">
        <f>IF(N411="sníž. přenesená",J411,0)</f>
        <v>0</v>
      </c>
      <c r="BI411" s="175">
        <f>IF(N411="nulová",J411,0)</f>
        <v>0</v>
      </c>
      <c r="BJ411" s="16" t="s">
        <v>22</v>
      </c>
      <c r="BK411" s="175">
        <f>ROUND(I411*H411,2)</f>
        <v>0</v>
      </c>
      <c r="BL411" s="16" t="s">
        <v>137</v>
      </c>
      <c r="BM411" s="16" t="s">
        <v>682</v>
      </c>
    </row>
    <row r="412" spans="2:47" s="1" customFormat="1" ht="22.5" customHeight="1">
      <c r="B412" s="33"/>
      <c r="D412" s="180" t="s">
        <v>139</v>
      </c>
      <c r="F412" s="211" t="s">
        <v>683</v>
      </c>
      <c r="I412" s="137"/>
      <c r="L412" s="33"/>
      <c r="M412" s="62"/>
      <c r="N412" s="34"/>
      <c r="O412" s="34"/>
      <c r="P412" s="34"/>
      <c r="Q412" s="34"/>
      <c r="R412" s="34"/>
      <c r="S412" s="34"/>
      <c r="T412" s="63"/>
      <c r="AT412" s="16" t="s">
        <v>139</v>
      </c>
      <c r="AU412" s="16" t="s">
        <v>81</v>
      </c>
    </row>
    <row r="413" spans="2:65" s="1" customFormat="1" ht="22.5" customHeight="1">
      <c r="B413" s="163"/>
      <c r="C413" s="164" t="s">
        <v>684</v>
      </c>
      <c r="D413" s="164" t="s">
        <v>132</v>
      </c>
      <c r="E413" s="165" t="s">
        <v>685</v>
      </c>
      <c r="F413" s="166" t="s">
        <v>686</v>
      </c>
      <c r="G413" s="167" t="s">
        <v>186</v>
      </c>
      <c r="H413" s="168">
        <v>66.24</v>
      </c>
      <c r="I413" s="169"/>
      <c r="J413" s="170">
        <f>ROUND(I413*H413,2)</f>
        <v>0</v>
      </c>
      <c r="K413" s="166" t="s">
        <v>136</v>
      </c>
      <c r="L413" s="33"/>
      <c r="M413" s="171" t="s">
        <v>20</v>
      </c>
      <c r="N413" s="172" t="s">
        <v>44</v>
      </c>
      <c r="O413" s="34"/>
      <c r="P413" s="173">
        <f>O413*H413</f>
        <v>0</v>
      </c>
      <c r="Q413" s="173">
        <v>0</v>
      </c>
      <c r="R413" s="173">
        <f>Q413*H413</f>
        <v>0</v>
      </c>
      <c r="S413" s="173">
        <v>0.001</v>
      </c>
      <c r="T413" s="174">
        <f>S413*H413</f>
        <v>0.06624</v>
      </c>
      <c r="AR413" s="16" t="s">
        <v>137</v>
      </c>
      <c r="AT413" s="16" t="s">
        <v>132</v>
      </c>
      <c r="AU413" s="16" t="s">
        <v>81</v>
      </c>
      <c r="AY413" s="16" t="s">
        <v>130</v>
      </c>
      <c r="BE413" s="175">
        <f>IF(N413="základní",J413,0)</f>
        <v>0</v>
      </c>
      <c r="BF413" s="175">
        <f>IF(N413="snížená",J413,0)</f>
        <v>0</v>
      </c>
      <c r="BG413" s="175">
        <f>IF(N413="zákl. přenesená",J413,0)</f>
        <v>0</v>
      </c>
      <c r="BH413" s="175">
        <f>IF(N413="sníž. přenesená",J413,0)</f>
        <v>0</v>
      </c>
      <c r="BI413" s="175">
        <f>IF(N413="nulová",J413,0)</f>
        <v>0</v>
      </c>
      <c r="BJ413" s="16" t="s">
        <v>22</v>
      </c>
      <c r="BK413" s="175">
        <f>ROUND(I413*H413,2)</f>
        <v>0</v>
      </c>
      <c r="BL413" s="16" t="s">
        <v>137</v>
      </c>
      <c r="BM413" s="16" t="s">
        <v>687</v>
      </c>
    </row>
    <row r="414" spans="2:47" s="1" customFormat="1" ht="22.5" customHeight="1">
      <c r="B414" s="33"/>
      <c r="D414" s="176" t="s">
        <v>139</v>
      </c>
      <c r="F414" s="177" t="s">
        <v>688</v>
      </c>
      <c r="I414" s="137"/>
      <c r="L414" s="33"/>
      <c r="M414" s="62"/>
      <c r="N414" s="34"/>
      <c r="O414" s="34"/>
      <c r="P414" s="34"/>
      <c r="Q414" s="34"/>
      <c r="R414" s="34"/>
      <c r="S414" s="34"/>
      <c r="T414" s="63"/>
      <c r="AT414" s="16" t="s">
        <v>139</v>
      </c>
      <c r="AU414" s="16" t="s">
        <v>81</v>
      </c>
    </row>
    <row r="415" spans="2:51" s="11" customFormat="1" ht="31.5" customHeight="1">
      <c r="B415" s="179"/>
      <c r="D415" s="180" t="s">
        <v>143</v>
      </c>
      <c r="E415" s="181" t="s">
        <v>20</v>
      </c>
      <c r="F415" s="182" t="s">
        <v>689</v>
      </c>
      <c r="H415" s="183">
        <v>66.24</v>
      </c>
      <c r="I415" s="184"/>
      <c r="L415" s="179"/>
      <c r="M415" s="185"/>
      <c r="N415" s="186"/>
      <c r="O415" s="186"/>
      <c r="P415" s="186"/>
      <c r="Q415" s="186"/>
      <c r="R415" s="186"/>
      <c r="S415" s="186"/>
      <c r="T415" s="187"/>
      <c r="AT415" s="188" t="s">
        <v>143</v>
      </c>
      <c r="AU415" s="188" t="s">
        <v>81</v>
      </c>
      <c r="AV415" s="11" t="s">
        <v>81</v>
      </c>
      <c r="AW415" s="11" t="s">
        <v>37</v>
      </c>
      <c r="AX415" s="11" t="s">
        <v>22</v>
      </c>
      <c r="AY415" s="188" t="s">
        <v>130</v>
      </c>
    </row>
    <row r="416" spans="2:65" s="1" customFormat="1" ht="22.5" customHeight="1">
      <c r="B416" s="163"/>
      <c r="C416" s="164" t="s">
        <v>690</v>
      </c>
      <c r="D416" s="164" t="s">
        <v>132</v>
      </c>
      <c r="E416" s="165" t="s">
        <v>691</v>
      </c>
      <c r="F416" s="166" t="s">
        <v>692</v>
      </c>
      <c r="G416" s="167" t="s">
        <v>186</v>
      </c>
      <c r="H416" s="168">
        <v>85.58</v>
      </c>
      <c r="I416" s="169"/>
      <c r="J416" s="170">
        <f>ROUND(I416*H416,2)</f>
        <v>0</v>
      </c>
      <c r="K416" s="166" t="s">
        <v>136</v>
      </c>
      <c r="L416" s="33"/>
      <c r="M416" s="171" t="s">
        <v>20</v>
      </c>
      <c r="N416" s="172" t="s">
        <v>44</v>
      </c>
      <c r="O416" s="34"/>
      <c r="P416" s="173">
        <f>O416*H416</f>
        <v>0</v>
      </c>
      <c r="Q416" s="173">
        <v>0.12171</v>
      </c>
      <c r="R416" s="173">
        <f>Q416*H416</f>
        <v>10.415941799999999</v>
      </c>
      <c r="S416" s="173">
        <v>1.2</v>
      </c>
      <c r="T416" s="174">
        <f>S416*H416</f>
        <v>102.696</v>
      </c>
      <c r="AR416" s="16" t="s">
        <v>137</v>
      </c>
      <c r="AT416" s="16" t="s">
        <v>132</v>
      </c>
      <c r="AU416" s="16" t="s">
        <v>81</v>
      </c>
      <c r="AY416" s="16" t="s">
        <v>130</v>
      </c>
      <c r="BE416" s="175">
        <f>IF(N416="základní",J416,0)</f>
        <v>0</v>
      </c>
      <c r="BF416" s="175">
        <f>IF(N416="snížená",J416,0)</f>
        <v>0</v>
      </c>
      <c r="BG416" s="175">
        <f>IF(N416="zákl. přenesená",J416,0)</f>
        <v>0</v>
      </c>
      <c r="BH416" s="175">
        <f>IF(N416="sníž. přenesená",J416,0)</f>
        <v>0</v>
      </c>
      <c r="BI416" s="175">
        <f>IF(N416="nulová",J416,0)</f>
        <v>0</v>
      </c>
      <c r="BJ416" s="16" t="s">
        <v>22</v>
      </c>
      <c r="BK416" s="175">
        <f>ROUND(I416*H416,2)</f>
        <v>0</v>
      </c>
      <c r="BL416" s="16" t="s">
        <v>137</v>
      </c>
      <c r="BM416" s="16" t="s">
        <v>693</v>
      </c>
    </row>
    <row r="417" spans="2:47" s="1" customFormat="1" ht="22.5" customHeight="1">
      <c r="B417" s="33"/>
      <c r="D417" s="176" t="s">
        <v>139</v>
      </c>
      <c r="F417" s="177" t="s">
        <v>694</v>
      </c>
      <c r="I417" s="137"/>
      <c r="L417" s="33"/>
      <c r="M417" s="62"/>
      <c r="N417" s="34"/>
      <c r="O417" s="34"/>
      <c r="P417" s="34"/>
      <c r="Q417" s="34"/>
      <c r="R417" s="34"/>
      <c r="S417" s="34"/>
      <c r="T417" s="63"/>
      <c r="AT417" s="16" t="s">
        <v>139</v>
      </c>
      <c r="AU417" s="16" t="s">
        <v>81</v>
      </c>
    </row>
    <row r="418" spans="2:47" s="1" customFormat="1" ht="54" customHeight="1">
      <c r="B418" s="33"/>
      <c r="D418" s="176" t="s">
        <v>141</v>
      </c>
      <c r="F418" s="178" t="s">
        <v>695</v>
      </c>
      <c r="I418" s="137"/>
      <c r="L418" s="33"/>
      <c r="M418" s="62"/>
      <c r="N418" s="34"/>
      <c r="O418" s="34"/>
      <c r="P418" s="34"/>
      <c r="Q418" s="34"/>
      <c r="R418" s="34"/>
      <c r="S418" s="34"/>
      <c r="T418" s="63"/>
      <c r="AT418" s="16" t="s">
        <v>141</v>
      </c>
      <c r="AU418" s="16" t="s">
        <v>81</v>
      </c>
    </row>
    <row r="419" spans="2:51" s="11" customFormat="1" ht="22.5" customHeight="1">
      <c r="B419" s="179"/>
      <c r="D419" s="180" t="s">
        <v>143</v>
      </c>
      <c r="E419" s="181" t="s">
        <v>20</v>
      </c>
      <c r="F419" s="182" t="s">
        <v>696</v>
      </c>
      <c r="H419" s="183">
        <v>85.58</v>
      </c>
      <c r="I419" s="184"/>
      <c r="L419" s="179"/>
      <c r="M419" s="185"/>
      <c r="N419" s="186"/>
      <c r="O419" s="186"/>
      <c r="P419" s="186"/>
      <c r="Q419" s="186"/>
      <c r="R419" s="186"/>
      <c r="S419" s="186"/>
      <c r="T419" s="187"/>
      <c r="AT419" s="188" t="s">
        <v>143</v>
      </c>
      <c r="AU419" s="188" t="s">
        <v>81</v>
      </c>
      <c r="AV419" s="11" t="s">
        <v>81</v>
      </c>
      <c r="AW419" s="11" t="s">
        <v>37</v>
      </c>
      <c r="AX419" s="11" t="s">
        <v>22</v>
      </c>
      <c r="AY419" s="188" t="s">
        <v>130</v>
      </c>
    </row>
    <row r="420" spans="2:65" s="1" customFormat="1" ht="22.5" customHeight="1">
      <c r="B420" s="163"/>
      <c r="C420" s="164" t="s">
        <v>697</v>
      </c>
      <c r="D420" s="164" t="s">
        <v>132</v>
      </c>
      <c r="E420" s="165" t="s">
        <v>698</v>
      </c>
      <c r="F420" s="166" t="s">
        <v>699</v>
      </c>
      <c r="G420" s="167" t="s">
        <v>186</v>
      </c>
      <c r="H420" s="168">
        <v>168.014</v>
      </c>
      <c r="I420" s="169"/>
      <c r="J420" s="170">
        <f>ROUND(I420*H420,2)</f>
        <v>0</v>
      </c>
      <c r="K420" s="166" t="s">
        <v>136</v>
      </c>
      <c r="L420" s="33"/>
      <c r="M420" s="171" t="s">
        <v>20</v>
      </c>
      <c r="N420" s="172" t="s">
        <v>44</v>
      </c>
      <c r="O420" s="34"/>
      <c r="P420" s="173">
        <f>O420*H420</f>
        <v>0</v>
      </c>
      <c r="Q420" s="173">
        <v>0.12171</v>
      </c>
      <c r="R420" s="173">
        <f>Q420*H420</f>
        <v>20.44898394</v>
      </c>
      <c r="S420" s="173">
        <v>2.4</v>
      </c>
      <c r="T420" s="174">
        <f>S420*H420</f>
        <v>403.2336</v>
      </c>
      <c r="AR420" s="16" t="s">
        <v>137</v>
      </c>
      <c r="AT420" s="16" t="s">
        <v>132</v>
      </c>
      <c r="AU420" s="16" t="s">
        <v>81</v>
      </c>
      <c r="AY420" s="16" t="s">
        <v>130</v>
      </c>
      <c r="BE420" s="175">
        <f>IF(N420="základní",J420,0)</f>
        <v>0</v>
      </c>
      <c r="BF420" s="175">
        <f>IF(N420="snížená",J420,0)</f>
        <v>0</v>
      </c>
      <c r="BG420" s="175">
        <f>IF(N420="zákl. přenesená",J420,0)</f>
        <v>0</v>
      </c>
      <c r="BH420" s="175">
        <f>IF(N420="sníž. přenesená",J420,0)</f>
        <v>0</v>
      </c>
      <c r="BI420" s="175">
        <f>IF(N420="nulová",J420,0)</f>
        <v>0</v>
      </c>
      <c r="BJ420" s="16" t="s">
        <v>22</v>
      </c>
      <c r="BK420" s="175">
        <f>ROUND(I420*H420,2)</f>
        <v>0</v>
      </c>
      <c r="BL420" s="16" t="s">
        <v>137</v>
      </c>
      <c r="BM420" s="16" t="s">
        <v>700</v>
      </c>
    </row>
    <row r="421" spans="2:47" s="1" customFormat="1" ht="22.5" customHeight="1">
      <c r="B421" s="33"/>
      <c r="D421" s="176" t="s">
        <v>139</v>
      </c>
      <c r="F421" s="177" t="s">
        <v>701</v>
      </c>
      <c r="I421" s="137"/>
      <c r="L421" s="33"/>
      <c r="M421" s="62"/>
      <c r="N421" s="34"/>
      <c r="O421" s="34"/>
      <c r="P421" s="34"/>
      <c r="Q421" s="34"/>
      <c r="R421" s="34"/>
      <c r="S421" s="34"/>
      <c r="T421" s="63"/>
      <c r="AT421" s="16" t="s">
        <v>139</v>
      </c>
      <c r="AU421" s="16" t="s">
        <v>81</v>
      </c>
    </row>
    <row r="422" spans="2:47" s="1" customFormat="1" ht="30" customHeight="1">
      <c r="B422" s="33"/>
      <c r="D422" s="176" t="s">
        <v>141</v>
      </c>
      <c r="F422" s="178" t="s">
        <v>702</v>
      </c>
      <c r="I422" s="137"/>
      <c r="L422" s="33"/>
      <c r="M422" s="62"/>
      <c r="N422" s="34"/>
      <c r="O422" s="34"/>
      <c r="P422" s="34"/>
      <c r="Q422" s="34"/>
      <c r="R422" s="34"/>
      <c r="S422" s="34"/>
      <c r="T422" s="63"/>
      <c r="AT422" s="16" t="s">
        <v>141</v>
      </c>
      <c r="AU422" s="16" t="s">
        <v>81</v>
      </c>
    </row>
    <row r="423" spans="2:51" s="11" customFormat="1" ht="31.5" customHeight="1">
      <c r="B423" s="179"/>
      <c r="D423" s="176" t="s">
        <v>143</v>
      </c>
      <c r="E423" s="188" t="s">
        <v>20</v>
      </c>
      <c r="F423" s="190" t="s">
        <v>703</v>
      </c>
      <c r="H423" s="191">
        <v>32.214</v>
      </c>
      <c r="I423" s="184"/>
      <c r="L423" s="179"/>
      <c r="M423" s="185"/>
      <c r="N423" s="186"/>
      <c r="O423" s="186"/>
      <c r="P423" s="186"/>
      <c r="Q423" s="186"/>
      <c r="R423" s="186"/>
      <c r="S423" s="186"/>
      <c r="T423" s="187"/>
      <c r="AT423" s="188" t="s">
        <v>143</v>
      </c>
      <c r="AU423" s="188" t="s">
        <v>81</v>
      </c>
      <c r="AV423" s="11" t="s">
        <v>81</v>
      </c>
      <c r="AW423" s="11" t="s">
        <v>37</v>
      </c>
      <c r="AX423" s="11" t="s">
        <v>73</v>
      </c>
      <c r="AY423" s="188" t="s">
        <v>130</v>
      </c>
    </row>
    <row r="424" spans="2:51" s="11" customFormat="1" ht="22.5" customHeight="1">
      <c r="B424" s="179"/>
      <c r="D424" s="176" t="s">
        <v>143</v>
      </c>
      <c r="E424" s="188" t="s">
        <v>20</v>
      </c>
      <c r="F424" s="190" t="s">
        <v>704</v>
      </c>
      <c r="H424" s="191">
        <v>135.8</v>
      </c>
      <c r="I424" s="184"/>
      <c r="L424" s="179"/>
      <c r="M424" s="185"/>
      <c r="N424" s="186"/>
      <c r="O424" s="186"/>
      <c r="P424" s="186"/>
      <c r="Q424" s="186"/>
      <c r="R424" s="186"/>
      <c r="S424" s="186"/>
      <c r="T424" s="187"/>
      <c r="AT424" s="188" t="s">
        <v>143</v>
      </c>
      <c r="AU424" s="188" t="s">
        <v>81</v>
      </c>
      <c r="AV424" s="11" t="s">
        <v>81</v>
      </c>
      <c r="AW424" s="11" t="s">
        <v>37</v>
      </c>
      <c r="AX424" s="11" t="s">
        <v>73</v>
      </c>
      <c r="AY424" s="188" t="s">
        <v>130</v>
      </c>
    </row>
    <row r="425" spans="2:51" s="12" customFormat="1" ht="22.5" customHeight="1">
      <c r="B425" s="192"/>
      <c r="D425" s="180" t="s">
        <v>143</v>
      </c>
      <c r="E425" s="193" t="s">
        <v>20</v>
      </c>
      <c r="F425" s="194" t="s">
        <v>199</v>
      </c>
      <c r="H425" s="195">
        <v>168.014</v>
      </c>
      <c r="I425" s="196"/>
      <c r="L425" s="192"/>
      <c r="M425" s="197"/>
      <c r="N425" s="198"/>
      <c r="O425" s="198"/>
      <c r="P425" s="198"/>
      <c r="Q425" s="198"/>
      <c r="R425" s="198"/>
      <c r="S425" s="198"/>
      <c r="T425" s="199"/>
      <c r="AT425" s="200" t="s">
        <v>143</v>
      </c>
      <c r="AU425" s="200" t="s">
        <v>81</v>
      </c>
      <c r="AV425" s="12" t="s">
        <v>137</v>
      </c>
      <c r="AW425" s="12" t="s">
        <v>37</v>
      </c>
      <c r="AX425" s="12" t="s">
        <v>22</v>
      </c>
      <c r="AY425" s="200" t="s">
        <v>130</v>
      </c>
    </row>
    <row r="426" spans="2:65" s="1" customFormat="1" ht="22.5" customHeight="1">
      <c r="B426" s="163"/>
      <c r="C426" s="164" t="s">
        <v>705</v>
      </c>
      <c r="D426" s="164" t="s">
        <v>132</v>
      </c>
      <c r="E426" s="165" t="s">
        <v>706</v>
      </c>
      <c r="F426" s="166" t="s">
        <v>707</v>
      </c>
      <c r="G426" s="167" t="s">
        <v>135</v>
      </c>
      <c r="H426" s="168">
        <v>299.805</v>
      </c>
      <c r="I426" s="169"/>
      <c r="J426" s="170">
        <f>ROUND(I426*H426,2)</f>
        <v>0</v>
      </c>
      <c r="K426" s="166" t="s">
        <v>136</v>
      </c>
      <c r="L426" s="33"/>
      <c r="M426" s="171" t="s">
        <v>20</v>
      </c>
      <c r="N426" s="172" t="s">
        <v>44</v>
      </c>
      <c r="O426" s="34"/>
      <c r="P426" s="173">
        <f>O426*H426</f>
        <v>0</v>
      </c>
      <c r="Q426" s="173">
        <v>0</v>
      </c>
      <c r="R426" s="173">
        <f>Q426*H426</f>
        <v>0</v>
      </c>
      <c r="S426" s="173">
        <v>0</v>
      </c>
      <c r="T426" s="174">
        <f>S426*H426</f>
        <v>0</v>
      </c>
      <c r="AR426" s="16" t="s">
        <v>137</v>
      </c>
      <c r="AT426" s="16" t="s">
        <v>132</v>
      </c>
      <c r="AU426" s="16" t="s">
        <v>81</v>
      </c>
      <c r="AY426" s="16" t="s">
        <v>130</v>
      </c>
      <c r="BE426" s="175">
        <f>IF(N426="základní",J426,0)</f>
        <v>0</v>
      </c>
      <c r="BF426" s="175">
        <f>IF(N426="snížená",J426,0)</f>
        <v>0</v>
      </c>
      <c r="BG426" s="175">
        <f>IF(N426="zákl. přenesená",J426,0)</f>
        <v>0</v>
      </c>
      <c r="BH426" s="175">
        <f>IF(N426="sníž. přenesená",J426,0)</f>
        <v>0</v>
      </c>
      <c r="BI426" s="175">
        <f>IF(N426="nulová",J426,0)</f>
        <v>0</v>
      </c>
      <c r="BJ426" s="16" t="s">
        <v>22</v>
      </c>
      <c r="BK426" s="175">
        <f>ROUND(I426*H426,2)</f>
        <v>0</v>
      </c>
      <c r="BL426" s="16" t="s">
        <v>137</v>
      </c>
      <c r="BM426" s="16" t="s">
        <v>708</v>
      </c>
    </row>
    <row r="427" spans="2:47" s="1" customFormat="1" ht="22.5" customHeight="1">
      <c r="B427" s="33"/>
      <c r="D427" s="176" t="s">
        <v>139</v>
      </c>
      <c r="F427" s="177" t="s">
        <v>707</v>
      </c>
      <c r="I427" s="137"/>
      <c r="L427" s="33"/>
      <c r="M427" s="62"/>
      <c r="N427" s="34"/>
      <c r="O427" s="34"/>
      <c r="P427" s="34"/>
      <c r="Q427" s="34"/>
      <c r="R427" s="34"/>
      <c r="S427" s="34"/>
      <c r="T427" s="63"/>
      <c r="AT427" s="16" t="s">
        <v>139</v>
      </c>
      <c r="AU427" s="16" t="s">
        <v>81</v>
      </c>
    </row>
    <row r="428" spans="2:47" s="1" customFormat="1" ht="30" customHeight="1">
      <c r="B428" s="33"/>
      <c r="D428" s="176" t="s">
        <v>141</v>
      </c>
      <c r="F428" s="178" t="s">
        <v>709</v>
      </c>
      <c r="I428" s="137"/>
      <c r="L428" s="33"/>
      <c r="M428" s="62"/>
      <c r="N428" s="34"/>
      <c r="O428" s="34"/>
      <c r="P428" s="34"/>
      <c r="Q428" s="34"/>
      <c r="R428" s="34"/>
      <c r="S428" s="34"/>
      <c r="T428" s="63"/>
      <c r="AT428" s="16" t="s">
        <v>141</v>
      </c>
      <c r="AU428" s="16" t="s">
        <v>81</v>
      </c>
    </row>
    <row r="429" spans="2:51" s="11" customFormat="1" ht="31.5" customHeight="1">
      <c r="B429" s="179"/>
      <c r="D429" s="176" t="s">
        <v>143</v>
      </c>
      <c r="E429" s="188" t="s">
        <v>20</v>
      </c>
      <c r="F429" s="190" t="s">
        <v>710</v>
      </c>
      <c r="H429" s="191">
        <v>189.405</v>
      </c>
      <c r="I429" s="184"/>
      <c r="L429" s="179"/>
      <c r="M429" s="185"/>
      <c r="N429" s="186"/>
      <c r="O429" s="186"/>
      <c r="P429" s="186"/>
      <c r="Q429" s="186"/>
      <c r="R429" s="186"/>
      <c r="S429" s="186"/>
      <c r="T429" s="187"/>
      <c r="AT429" s="188" t="s">
        <v>143</v>
      </c>
      <c r="AU429" s="188" t="s">
        <v>81</v>
      </c>
      <c r="AV429" s="11" t="s">
        <v>81</v>
      </c>
      <c r="AW429" s="11" t="s">
        <v>37</v>
      </c>
      <c r="AX429" s="11" t="s">
        <v>73</v>
      </c>
      <c r="AY429" s="188" t="s">
        <v>130</v>
      </c>
    </row>
    <row r="430" spans="2:51" s="11" customFormat="1" ht="22.5" customHeight="1">
      <c r="B430" s="179"/>
      <c r="D430" s="176" t="s">
        <v>143</v>
      </c>
      <c r="E430" s="188" t="s">
        <v>20</v>
      </c>
      <c r="F430" s="190" t="s">
        <v>711</v>
      </c>
      <c r="H430" s="191">
        <v>110.4</v>
      </c>
      <c r="I430" s="184"/>
      <c r="L430" s="179"/>
      <c r="M430" s="185"/>
      <c r="N430" s="186"/>
      <c r="O430" s="186"/>
      <c r="P430" s="186"/>
      <c r="Q430" s="186"/>
      <c r="R430" s="186"/>
      <c r="S430" s="186"/>
      <c r="T430" s="187"/>
      <c r="AT430" s="188" t="s">
        <v>143</v>
      </c>
      <c r="AU430" s="188" t="s">
        <v>81</v>
      </c>
      <c r="AV430" s="11" t="s">
        <v>81</v>
      </c>
      <c r="AW430" s="11" t="s">
        <v>37</v>
      </c>
      <c r="AX430" s="11" t="s">
        <v>73</v>
      </c>
      <c r="AY430" s="188" t="s">
        <v>130</v>
      </c>
    </row>
    <row r="431" spans="2:51" s="12" customFormat="1" ht="22.5" customHeight="1">
      <c r="B431" s="192"/>
      <c r="D431" s="180" t="s">
        <v>143</v>
      </c>
      <c r="E431" s="193" t="s">
        <v>20</v>
      </c>
      <c r="F431" s="194" t="s">
        <v>199</v>
      </c>
      <c r="H431" s="195">
        <v>299.805</v>
      </c>
      <c r="I431" s="196"/>
      <c r="L431" s="192"/>
      <c r="M431" s="197"/>
      <c r="N431" s="198"/>
      <c r="O431" s="198"/>
      <c r="P431" s="198"/>
      <c r="Q431" s="198"/>
      <c r="R431" s="198"/>
      <c r="S431" s="198"/>
      <c r="T431" s="199"/>
      <c r="AT431" s="200" t="s">
        <v>143</v>
      </c>
      <c r="AU431" s="200" t="s">
        <v>81</v>
      </c>
      <c r="AV431" s="12" t="s">
        <v>137</v>
      </c>
      <c r="AW431" s="12" t="s">
        <v>37</v>
      </c>
      <c r="AX431" s="12" t="s">
        <v>22</v>
      </c>
      <c r="AY431" s="200" t="s">
        <v>130</v>
      </c>
    </row>
    <row r="432" spans="2:65" s="1" customFormat="1" ht="22.5" customHeight="1">
      <c r="B432" s="163"/>
      <c r="C432" s="164" t="s">
        <v>712</v>
      </c>
      <c r="D432" s="164" t="s">
        <v>132</v>
      </c>
      <c r="E432" s="165" t="s">
        <v>713</v>
      </c>
      <c r="F432" s="166" t="s">
        <v>714</v>
      </c>
      <c r="G432" s="167" t="s">
        <v>135</v>
      </c>
      <c r="H432" s="168">
        <v>610</v>
      </c>
      <c r="I432" s="169"/>
      <c r="J432" s="170">
        <f>ROUND(I432*H432,2)</f>
        <v>0</v>
      </c>
      <c r="K432" s="166" t="s">
        <v>136</v>
      </c>
      <c r="L432" s="33"/>
      <c r="M432" s="171" t="s">
        <v>20</v>
      </c>
      <c r="N432" s="172" t="s">
        <v>44</v>
      </c>
      <c r="O432" s="34"/>
      <c r="P432" s="173">
        <f>O432*H432</f>
        <v>0</v>
      </c>
      <c r="Q432" s="173">
        <v>0</v>
      </c>
      <c r="R432" s="173">
        <f>Q432*H432</f>
        <v>0</v>
      </c>
      <c r="S432" s="173">
        <v>0</v>
      </c>
      <c r="T432" s="174">
        <f>S432*H432</f>
        <v>0</v>
      </c>
      <c r="AR432" s="16" t="s">
        <v>137</v>
      </c>
      <c r="AT432" s="16" t="s">
        <v>132</v>
      </c>
      <c r="AU432" s="16" t="s">
        <v>81</v>
      </c>
      <c r="AY432" s="16" t="s">
        <v>130</v>
      </c>
      <c r="BE432" s="175">
        <f>IF(N432="základní",J432,0)</f>
        <v>0</v>
      </c>
      <c r="BF432" s="175">
        <f>IF(N432="snížená",J432,0)</f>
        <v>0</v>
      </c>
      <c r="BG432" s="175">
        <f>IF(N432="zákl. přenesená",J432,0)</f>
        <v>0</v>
      </c>
      <c r="BH432" s="175">
        <f>IF(N432="sníž. přenesená",J432,0)</f>
        <v>0</v>
      </c>
      <c r="BI432" s="175">
        <f>IF(N432="nulová",J432,0)</f>
        <v>0</v>
      </c>
      <c r="BJ432" s="16" t="s">
        <v>22</v>
      </c>
      <c r="BK432" s="175">
        <f>ROUND(I432*H432,2)</f>
        <v>0</v>
      </c>
      <c r="BL432" s="16" t="s">
        <v>137</v>
      </c>
      <c r="BM432" s="16" t="s">
        <v>715</v>
      </c>
    </row>
    <row r="433" spans="2:47" s="1" customFormat="1" ht="22.5" customHeight="1">
      <c r="B433" s="33"/>
      <c r="D433" s="176" t="s">
        <v>139</v>
      </c>
      <c r="F433" s="177" t="s">
        <v>714</v>
      </c>
      <c r="I433" s="137"/>
      <c r="L433" s="33"/>
      <c r="M433" s="62"/>
      <c r="N433" s="34"/>
      <c r="O433" s="34"/>
      <c r="P433" s="34"/>
      <c r="Q433" s="34"/>
      <c r="R433" s="34"/>
      <c r="S433" s="34"/>
      <c r="T433" s="63"/>
      <c r="AT433" s="16" t="s">
        <v>139</v>
      </c>
      <c r="AU433" s="16" t="s">
        <v>81</v>
      </c>
    </row>
    <row r="434" spans="2:51" s="11" customFormat="1" ht="22.5" customHeight="1">
      <c r="B434" s="179"/>
      <c r="D434" s="180" t="s">
        <v>143</v>
      </c>
      <c r="E434" s="181" t="s">
        <v>20</v>
      </c>
      <c r="F434" s="182" t="s">
        <v>716</v>
      </c>
      <c r="H434" s="183">
        <v>610</v>
      </c>
      <c r="I434" s="184"/>
      <c r="L434" s="179"/>
      <c r="M434" s="185"/>
      <c r="N434" s="186"/>
      <c r="O434" s="186"/>
      <c r="P434" s="186"/>
      <c r="Q434" s="186"/>
      <c r="R434" s="186"/>
      <c r="S434" s="186"/>
      <c r="T434" s="187"/>
      <c r="AT434" s="188" t="s">
        <v>143</v>
      </c>
      <c r="AU434" s="188" t="s">
        <v>81</v>
      </c>
      <c r="AV434" s="11" t="s">
        <v>81</v>
      </c>
      <c r="AW434" s="11" t="s">
        <v>37</v>
      </c>
      <c r="AX434" s="11" t="s">
        <v>22</v>
      </c>
      <c r="AY434" s="188" t="s">
        <v>130</v>
      </c>
    </row>
    <row r="435" spans="2:65" s="1" customFormat="1" ht="22.5" customHeight="1">
      <c r="B435" s="163"/>
      <c r="C435" s="164" t="s">
        <v>717</v>
      </c>
      <c r="D435" s="164" t="s">
        <v>132</v>
      </c>
      <c r="E435" s="165" t="s">
        <v>718</v>
      </c>
      <c r="F435" s="166" t="s">
        <v>719</v>
      </c>
      <c r="G435" s="167" t="s">
        <v>135</v>
      </c>
      <c r="H435" s="168">
        <v>334.6</v>
      </c>
      <c r="I435" s="169"/>
      <c r="J435" s="170">
        <f>ROUND(I435*H435,2)</f>
        <v>0</v>
      </c>
      <c r="K435" s="166" t="s">
        <v>136</v>
      </c>
      <c r="L435" s="33"/>
      <c r="M435" s="171" t="s">
        <v>20</v>
      </c>
      <c r="N435" s="172" t="s">
        <v>44</v>
      </c>
      <c r="O435" s="34"/>
      <c r="P435" s="173">
        <f>O435*H435</f>
        <v>0</v>
      </c>
      <c r="Q435" s="173">
        <v>0</v>
      </c>
      <c r="R435" s="173">
        <f>Q435*H435</f>
        <v>0</v>
      </c>
      <c r="S435" s="173">
        <v>0.0779</v>
      </c>
      <c r="T435" s="174">
        <f>S435*H435</f>
        <v>26.06534</v>
      </c>
      <c r="AR435" s="16" t="s">
        <v>137</v>
      </c>
      <c r="AT435" s="16" t="s">
        <v>132</v>
      </c>
      <c r="AU435" s="16" t="s">
        <v>81</v>
      </c>
      <c r="AY435" s="16" t="s">
        <v>130</v>
      </c>
      <c r="BE435" s="175">
        <f>IF(N435="základní",J435,0)</f>
        <v>0</v>
      </c>
      <c r="BF435" s="175">
        <f>IF(N435="snížená",J435,0)</f>
        <v>0</v>
      </c>
      <c r="BG435" s="175">
        <f>IF(N435="zákl. přenesená",J435,0)</f>
        <v>0</v>
      </c>
      <c r="BH435" s="175">
        <f>IF(N435="sníž. přenesená",J435,0)</f>
        <v>0</v>
      </c>
      <c r="BI435" s="175">
        <f>IF(N435="nulová",J435,0)</f>
        <v>0</v>
      </c>
      <c r="BJ435" s="16" t="s">
        <v>22</v>
      </c>
      <c r="BK435" s="175">
        <f>ROUND(I435*H435,2)</f>
        <v>0</v>
      </c>
      <c r="BL435" s="16" t="s">
        <v>137</v>
      </c>
      <c r="BM435" s="16" t="s">
        <v>720</v>
      </c>
    </row>
    <row r="436" spans="2:47" s="1" customFormat="1" ht="30" customHeight="1">
      <c r="B436" s="33"/>
      <c r="D436" s="176" t="s">
        <v>139</v>
      </c>
      <c r="F436" s="177" t="s">
        <v>721</v>
      </c>
      <c r="I436" s="137"/>
      <c r="L436" s="33"/>
      <c r="M436" s="62"/>
      <c r="N436" s="34"/>
      <c r="O436" s="34"/>
      <c r="P436" s="34"/>
      <c r="Q436" s="34"/>
      <c r="R436" s="34"/>
      <c r="S436" s="34"/>
      <c r="T436" s="63"/>
      <c r="AT436" s="16" t="s">
        <v>139</v>
      </c>
      <c r="AU436" s="16" t="s">
        <v>81</v>
      </c>
    </row>
    <row r="437" spans="2:47" s="1" customFormat="1" ht="30" customHeight="1">
      <c r="B437" s="33"/>
      <c r="D437" s="176" t="s">
        <v>141</v>
      </c>
      <c r="F437" s="178" t="s">
        <v>722</v>
      </c>
      <c r="I437" s="137"/>
      <c r="L437" s="33"/>
      <c r="M437" s="62"/>
      <c r="N437" s="34"/>
      <c r="O437" s="34"/>
      <c r="P437" s="34"/>
      <c r="Q437" s="34"/>
      <c r="R437" s="34"/>
      <c r="S437" s="34"/>
      <c r="T437" s="63"/>
      <c r="AT437" s="16" t="s">
        <v>141</v>
      </c>
      <c r="AU437" s="16" t="s">
        <v>81</v>
      </c>
    </row>
    <row r="438" spans="2:51" s="11" customFormat="1" ht="22.5" customHeight="1">
      <c r="B438" s="179"/>
      <c r="D438" s="180" t="s">
        <v>143</v>
      </c>
      <c r="E438" s="181" t="s">
        <v>20</v>
      </c>
      <c r="F438" s="182" t="s">
        <v>723</v>
      </c>
      <c r="H438" s="183">
        <v>334.6</v>
      </c>
      <c r="I438" s="184"/>
      <c r="L438" s="179"/>
      <c r="M438" s="185"/>
      <c r="N438" s="186"/>
      <c r="O438" s="186"/>
      <c r="P438" s="186"/>
      <c r="Q438" s="186"/>
      <c r="R438" s="186"/>
      <c r="S438" s="186"/>
      <c r="T438" s="187"/>
      <c r="AT438" s="188" t="s">
        <v>143</v>
      </c>
      <c r="AU438" s="188" t="s">
        <v>81</v>
      </c>
      <c r="AV438" s="11" t="s">
        <v>81</v>
      </c>
      <c r="AW438" s="11" t="s">
        <v>37</v>
      </c>
      <c r="AX438" s="11" t="s">
        <v>22</v>
      </c>
      <c r="AY438" s="188" t="s">
        <v>130</v>
      </c>
    </row>
    <row r="439" spans="2:65" s="1" customFormat="1" ht="22.5" customHeight="1">
      <c r="B439" s="163"/>
      <c r="C439" s="164" t="s">
        <v>724</v>
      </c>
      <c r="D439" s="164" t="s">
        <v>132</v>
      </c>
      <c r="E439" s="165" t="s">
        <v>725</v>
      </c>
      <c r="F439" s="166" t="s">
        <v>726</v>
      </c>
      <c r="G439" s="167" t="s">
        <v>186</v>
      </c>
      <c r="H439" s="168">
        <v>66.92</v>
      </c>
      <c r="I439" s="169"/>
      <c r="J439" s="170">
        <f>ROUND(I439*H439,2)</f>
        <v>0</v>
      </c>
      <c r="K439" s="166" t="s">
        <v>136</v>
      </c>
      <c r="L439" s="33"/>
      <c r="M439" s="171" t="s">
        <v>20</v>
      </c>
      <c r="N439" s="172" t="s">
        <v>44</v>
      </c>
      <c r="O439" s="34"/>
      <c r="P439" s="173">
        <f>O439*H439</f>
        <v>0</v>
      </c>
      <c r="Q439" s="173">
        <v>0.50426</v>
      </c>
      <c r="R439" s="173">
        <f>Q439*H439</f>
        <v>33.745079200000006</v>
      </c>
      <c r="S439" s="173">
        <v>0</v>
      </c>
      <c r="T439" s="174">
        <f>S439*H439</f>
        <v>0</v>
      </c>
      <c r="AR439" s="16" t="s">
        <v>137</v>
      </c>
      <c r="AT439" s="16" t="s">
        <v>132</v>
      </c>
      <c r="AU439" s="16" t="s">
        <v>81</v>
      </c>
      <c r="AY439" s="16" t="s">
        <v>130</v>
      </c>
      <c r="BE439" s="175">
        <f>IF(N439="základní",J439,0)</f>
        <v>0</v>
      </c>
      <c r="BF439" s="175">
        <f>IF(N439="snížená",J439,0)</f>
        <v>0</v>
      </c>
      <c r="BG439" s="175">
        <f>IF(N439="zákl. přenesená",J439,0)</f>
        <v>0</v>
      </c>
      <c r="BH439" s="175">
        <f>IF(N439="sníž. přenesená",J439,0)</f>
        <v>0</v>
      </c>
      <c r="BI439" s="175">
        <f>IF(N439="nulová",J439,0)</f>
        <v>0</v>
      </c>
      <c r="BJ439" s="16" t="s">
        <v>22</v>
      </c>
      <c r="BK439" s="175">
        <f>ROUND(I439*H439,2)</f>
        <v>0</v>
      </c>
      <c r="BL439" s="16" t="s">
        <v>137</v>
      </c>
      <c r="BM439" s="16" t="s">
        <v>727</v>
      </c>
    </row>
    <row r="440" spans="2:47" s="1" customFormat="1" ht="30" customHeight="1">
      <c r="B440" s="33"/>
      <c r="D440" s="176" t="s">
        <v>139</v>
      </c>
      <c r="F440" s="177" t="s">
        <v>728</v>
      </c>
      <c r="I440" s="137"/>
      <c r="L440" s="33"/>
      <c r="M440" s="62"/>
      <c r="N440" s="34"/>
      <c r="O440" s="34"/>
      <c r="P440" s="34"/>
      <c r="Q440" s="34"/>
      <c r="R440" s="34"/>
      <c r="S440" s="34"/>
      <c r="T440" s="63"/>
      <c r="AT440" s="16" t="s">
        <v>139</v>
      </c>
      <c r="AU440" s="16" t="s">
        <v>81</v>
      </c>
    </row>
    <row r="441" spans="2:51" s="11" customFormat="1" ht="31.5" customHeight="1">
      <c r="B441" s="179"/>
      <c r="D441" s="180" t="s">
        <v>143</v>
      </c>
      <c r="E441" s="181" t="s">
        <v>20</v>
      </c>
      <c r="F441" s="182" t="s">
        <v>729</v>
      </c>
      <c r="H441" s="183">
        <v>66.92</v>
      </c>
      <c r="I441" s="184"/>
      <c r="L441" s="179"/>
      <c r="M441" s="185"/>
      <c r="N441" s="186"/>
      <c r="O441" s="186"/>
      <c r="P441" s="186"/>
      <c r="Q441" s="186"/>
      <c r="R441" s="186"/>
      <c r="S441" s="186"/>
      <c r="T441" s="187"/>
      <c r="AT441" s="188" t="s">
        <v>143</v>
      </c>
      <c r="AU441" s="188" t="s">
        <v>81</v>
      </c>
      <c r="AV441" s="11" t="s">
        <v>81</v>
      </c>
      <c r="AW441" s="11" t="s">
        <v>37</v>
      </c>
      <c r="AX441" s="11" t="s">
        <v>22</v>
      </c>
      <c r="AY441" s="188" t="s">
        <v>130</v>
      </c>
    </row>
    <row r="442" spans="2:65" s="1" customFormat="1" ht="22.5" customHeight="1">
      <c r="B442" s="163"/>
      <c r="C442" s="201" t="s">
        <v>730</v>
      </c>
      <c r="D442" s="201" t="s">
        <v>356</v>
      </c>
      <c r="E442" s="202" t="s">
        <v>731</v>
      </c>
      <c r="F442" s="203" t="s">
        <v>732</v>
      </c>
      <c r="G442" s="204" t="s">
        <v>135</v>
      </c>
      <c r="H442" s="205">
        <v>334.6</v>
      </c>
      <c r="I442" s="206"/>
      <c r="J442" s="207">
        <f>ROUND(I442*H442,2)</f>
        <v>0</v>
      </c>
      <c r="K442" s="203" t="s">
        <v>136</v>
      </c>
      <c r="L442" s="208"/>
      <c r="M442" s="209" t="s">
        <v>20</v>
      </c>
      <c r="N442" s="210" t="s">
        <v>44</v>
      </c>
      <c r="O442" s="34"/>
      <c r="P442" s="173">
        <f>O442*H442</f>
        <v>0</v>
      </c>
      <c r="Q442" s="173">
        <v>0.77</v>
      </c>
      <c r="R442" s="173">
        <f>Q442*H442</f>
        <v>257.642</v>
      </c>
      <c r="S442" s="173">
        <v>0</v>
      </c>
      <c r="T442" s="174">
        <f>S442*H442</f>
        <v>0</v>
      </c>
      <c r="AR442" s="16" t="s">
        <v>183</v>
      </c>
      <c r="AT442" s="16" t="s">
        <v>356</v>
      </c>
      <c r="AU442" s="16" t="s">
        <v>81</v>
      </c>
      <c r="AY442" s="16" t="s">
        <v>130</v>
      </c>
      <c r="BE442" s="175">
        <f>IF(N442="základní",J442,0)</f>
        <v>0</v>
      </c>
      <c r="BF442" s="175">
        <f>IF(N442="snížená",J442,0)</f>
        <v>0</v>
      </c>
      <c r="BG442" s="175">
        <f>IF(N442="zákl. přenesená",J442,0)</f>
        <v>0</v>
      </c>
      <c r="BH442" s="175">
        <f>IF(N442="sníž. přenesená",J442,0)</f>
        <v>0</v>
      </c>
      <c r="BI442" s="175">
        <f>IF(N442="nulová",J442,0)</f>
        <v>0</v>
      </c>
      <c r="BJ442" s="16" t="s">
        <v>22</v>
      </c>
      <c r="BK442" s="175">
        <f>ROUND(I442*H442,2)</f>
        <v>0</v>
      </c>
      <c r="BL442" s="16" t="s">
        <v>137</v>
      </c>
      <c r="BM442" s="16" t="s">
        <v>733</v>
      </c>
    </row>
    <row r="443" spans="2:47" s="1" customFormat="1" ht="30" customHeight="1">
      <c r="B443" s="33"/>
      <c r="D443" s="176" t="s">
        <v>139</v>
      </c>
      <c r="F443" s="177" t="s">
        <v>734</v>
      </c>
      <c r="I443" s="137"/>
      <c r="L443" s="33"/>
      <c r="M443" s="62"/>
      <c r="N443" s="34"/>
      <c r="O443" s="34"/>
      <c r="P443" s="34"/>
      <c r="Q443" s="34"/>
      <c r="R443" s="34"/>
      <c r="S443" s="34"/>
      <c r="T443" s="63"/>
      <c r="AT443" s="16" t="s">
        <v>139</v>
      </c>
      <c r="AU443" s="16" t="s">
        <v>81</v>
      </c>
    </row>
    <row r="444" spans="2:51" s="11" customFormat="1" ht="22.5" customHeight="1">
      <c r="B444" s="179"/>
      <c r="D444" s="180" t="s">
        <v>143</v>
      </c>
      <c r="F444" s="182" t="s">
        <v>735</v>
      </c>
      <c r="H444" s="183">
        <v>334.6</v>
      </c>
      <c r="I444" s="184"/>
      <c r="L444" s="179"/>
      <c r="M444" s="185"/>
      <c r="N444" s="186"/>
      <c r="O444" s="186"/>
      <c r="P444" s="186"/>
      <c r="Q444" s="186"/>
      <c r="R444" s="186"/>
      <c r="S444" s="186"/>
      <c r="T444" s="187"/>
      <c r="AT444" s="188" t="s">
        <v>143</v>
      </c>
      <c r="AU444" s="188" t="s">
        <v>81</v>
      </c>
      <c r="AV444" s="11" t="s">
        <v>81</v>
      </c>
      <c r="AW444" s="11" t="s">
        <v>4</v>
      </c>
      <c r="AX444" s="11" t="s">
        <v>22</v>
      </c>
      <c r="AY444" s="188" t="s">
        <v>130</v>
      </c>
    </row>
    <row r="445" spans="2:65" s="1" customFormat="1" ht="22.5" customHeight="1">
      <c r="B445" s="163"/>
      <c r="C445" s="164" t="s">
        <v>736</v>
      </c>
      <c r="D445" s="164" t="s">
        <v>132</v>
      </c>
      <c r="E445" s="165" t="s">
        <v>737</v>
      </c>
      <c r="F445" s="166" t="s">
        <v>738</v>
      </c>
      <c r="G445" s="167" t="s">
        <v>135</v>
      </c>
      <c r="H445" s="168">
        <v>334.6</v>
      </c>
      <c r="I445" s="169"/>
      <c r="J445" s="170">
        <f>ROUND(I445*H445,2)</f>
        <v>0</v>
      </c>
      <c r="K445" s="166" t="s">
        <v>136</v>
      </c>
      <c r="L445" s="33"/>
      <c r="M445" s="171" t="s">
        <v>20</v>
      </c>
      <c r="N445" s="172" t="s">
        <v>44</v>
      </c>
      <c r="O445" s="34"/>
      <c r="P445" s="173">
        <f>O445*H445</f>
        <v>0</v>
      </c>
      <c r="Q445" s="173">
        <v>0.02324</v>
      </c>
      <c r="R445" s="173">
        <f>Q445*H445</f>
        <v>7.776104000000001</v>
      </c>
      <c r="S445" s="173">
        <v>0</v>
      </c>
      <c r="T445" s="174">
        <f>S445*H445</f>
        <v>0</v>
      </c>
      <c r="AR445" s="16" t="s">
        <v>137</v>
      </c>
      <c r="AT445" s="16" t="s">
        <v>132</v>
      </c>
      <c r="AU445" s="16" t="s">
        <v>81</v>
      </c>
      <c r="AY445" s="16" t="s">
        <v>130</v>
      </c>
      <c r="BE445" s="175">
        <f>IF(N445="základní",J445,0)</f>
        <v>0</v>
      </c>
      <c r="BF445" s="175">
        <f>IF(N445="snížená",J445,0)</f>
        <v>0</v>
      </c>
      <c r="BG445" s="175">
        <f>IF(N445="zákl. přenesená",J445,0)</f>
        <v>0</v>
      </c>
      <c r="BH445" s="175">
        <f>IF(N445="sníž. přenesená",J445,0)</f>
        <v>0</v>
      </c>
      <c r="BI445" s="175">
        <f>IF(N445="nulová",J445,0)</f>
        <v>0</v>
      </c>
      <c r="BJ445" s="16" t="s">
        <v>22</v>
      </c>
      <c r="BK445" s="175">
        <f>ROUND(I445*H445,2)</f>
        <v>0</v>
      </c>
      <c r="BL445" s="16" t="s">
        <v>137</v>
      </c>
      <c r="BM445" s="16" t="s">
        <v>739</v>
      </c>
    </row>
    <row r="446" spans="2:47" s="1" customFormat="1" ht="30" customHeight="1">
      <c r="B446" s="33"/>
      <c r="D446" s="176" t="s">
        <v>139</v>
      </c>
      <c r="F446" s="177" t="s">
        <v>740</v>
      </c>
      <c r="I446" s="137"/>
      <c r="L446" s="33"/>
      <c r="M446" s="62"/>
      <c r="N446" s="34"/>
      <c r="O446" s="34"/>
      <c r="P446" s="34"/>
      <c r="Q446" s="34"/>
      <c r="R446" s="34"/>
      <c r="S446" s="34"/>
      <c r="T446" s="63"/>
      <c r="AT446" s="16" t="s">
        <v>139</v>
      </c>
      <c r="AU446" s="16" t="s">
        <v>81</v>
      </c>
    </row>
    <row r="447" spans="2:51" s="11" customFormat="1" ht="22.5" customHeight="1">
      <c r="B447" s="179"/>
      <c r="D447" s="176" t="s">
        <v>143</v>
      </c>
      <c r="E447" s="188" t="s">
        <v>20</v>
      </c>
      <c r="F447" s="190" t="s">
        <v>741</v>
      </c>
      <c r="H447" s="191">
        <v>183</v>
      </c>
      <c r="I447" s="184"/>
      <c r="L447" s="179"/>
      <c r="M447" s="185"/>
      <c r="N447" s="186"/>
      <c r="O447" s="186"/>
      <c r="P447" s="186"/>
      <c r="Q447" s="186"/>
      <c r="R447" s="186"/>
      <c r="S447" s="186"/>
      <c r="T447" s="187"/>
      <c r="AT447" s="188" t="s">
        <v>143</v>
      </c>
      <c r="AU447" s="188" t="s">
        <v>81</v>
      </c>
      <c r="AV447" s="11" t="s">
        <v>81</v>
      </c>
      <c r="AW447" s="11" t="s">
        <v>37</v>
      </c>
      <c r="AX447" s="11" t="s">
        <v>73</v>
      </c>
      <c r="AY447" s="188" t="s">
        <v>130</v>
      </c>
    </row>
    <row r="448" spans="2:51" s="11" customFormat="1" ht="22.5" customHeight="1">
      <c r="B448" s="179"/>
      <c r="D448" s="176" t="s">
        <v>143</v>
      </c>
      <c r="E448" s="188" t="s">
        <v>20</v>
      </c>
      <c r="F448" s="190" t="s">
        <v>742</v>
      </c>
      <c r="H448" s="191">
        <v>151.6</v>
      </c>
      <c r="I448" s="184"/>
      <c r="L448" s="179"/>
      <c r="M448" s="185"/>
      <c r="N448" s="186"/>
      <c r="O448" s="186"/>
      <c r="P448" s="186"/>
      <c r="Q448" s="186"/>
      <c r="R448" s="186"/>
      <c r="S448" s="186"/>
      <c r="T448" s="187"/>
      <c r="AT448" s="188" t="s">
        <v>143</v>
      </c>
      <c r="AU448" s="188" t="s">
        <v>81</v>
      </c>
      <c r="AV448" s="11" t="s">
        <v>81</v>
      </c>
      <c r="AW448" s="11" t="s">
        <v>37</v>
      </c>
      <c r="AX448" s="11" t="s">
        <v>73</v>
      </c>
      <c r="AY448" s="188" t="s">
        <v>130</v>
      </c>
    </row>
    <row r="449" spans="2:51" s="12" customFormat="1" ht="22.5" customHeight="1">
      <c r="B449" s="192"/>
      <c r="D449" s="180" t="s">
        <v>143</v>
      </c>
      <c r="E449" s="193" t="s">
        <v>20</v>
      </c>
      <c r="F449" s="194" t="s">
        <v>199</v>
      </c>
      <c r="H449" s="195">
        <v>334.6</v>
      </c>
      <c r="I449" s="196"/>
      <c r="L449" s="192"/>
      <c r="M449" s="197"/>
      <c r="N449" s="198"/>
      <c r="O449" s="198"/>
      <c r="P449" s="198"/>
      <c r="Q449" s="198"/>
      <c r="R449" s="198"/>
      <c r="S449" s="198"/>
      <c r="T449" s="199"/>
      <c r="AT449" s="200" t="s">
        <v>143</v>
      </c>
      <c r="AU449" s="200" t="s">
        <v>81</v>
      </c>
      <c r="AV449" s="12" t="s">
        <v>137</v>
      </c>
      <c r="AW449" s="12" t="s">
        <v>37</v>
      </c>
      <c r="AX449" s="12" t="s">
        <v>22</v>
      </c>
      <c r="AY449" s="200" t="s">
        <v>130</v>
      </c>
    </row>
    <row r="450" spans="2:65" s="1" customFormat="1" ht="22.5" customHeight="1">
      <c r="B450" s="163"/>
      <c r="C450" s="164" t="s">
        <v>743</v>
      </c>
      <c r="D450" s="164" t="s">
        <v>132</v>
      </c>
      <c r="E450" s="165" t="s">
        <v>744</v>
      </c>
      <c r="F450" s="166" t="s">
        <v>745</v>
      </c>
      <c r="G450" s="167" t="s">
        <v>135</v>
      </c>
      <c r="H450" s="168">
        <v>334.6</v>
      </c>
      <c r="I450" s="169"/>
      <c r="J450" s="170">
        <f>ROUND(I450*H450,2)</f>
        <v>0</v>
      </c>
      <c r="K450" s="166" t="s">
        <v>136</v>
      </c>
      <c r="L450" s="33"/>
      <c r="M450" s="171" t="s">
        <v>20</v>
      </c>
      <c r="N450" s="172" t="s">
        <v>44</v>
      </c>
      <c r="O450" s="34"/>
      <c r="P450" s="173">
        <f>O450*H450</f>
        <v>0</v>
      </c>
      <c r="Q450" s="173">
        <v>0</v>
      </c>
      <c r="R450" s="173">
        <f>Q450*H450</f>
        <v>0</v>
      </c>
      <c r="S450" s="173">
        <v>0</v>
      </c>
      <c r="T450" s="174">
        <f>S450*H450</f>
        <v>0</v>
      </c>
      <c r="AR450" s="16" t="s">
        <v>137</v>
      </c>
      <c r="AT450" s="16" t="s">
        <v>132</v>
      </c>
      <c r="AU450" s="16" t="s">
        <v>81</v>
      </c>
      <c r="AY450" s="16" t="s">
        <v>130</v>
      </c>
      <c r="BE450" s="175">
        <f>IF(N450="základní",J450,0)</f>
        <v>0</v>
      </c>
      <c r="BF450" s="175">
        <f>IF(N450="snížená",J450,0)</f>
        <v>0</v>
      </c>
      <c r="BG450" s="175">
        <f>IF(N450="zákl. přenesená",J450,0)</f>
        <v>0</v>
      </c>
      <c r="BH450" s="175">
        <f>IF(N450="sníž. přenesená",J450,0)</f>
        <v>0</v>
      </c>
      <c r="BI450" s="175">
        <f>IF(N450="nulová",J450,0)</f>
        <v>0</v>
      </c>
      <c r="BJ450" s="16" t="s">
        <v>22</v>
      </c>
      <c r="BK450" s="175">
        <f>ROUND(I450*H450,2)</f>
        <v>0</v>
      </c>
      <c r="BL450" s="16" t="s">
        <v>137</v>
      </c>
      <c r="BM450" s="16" t="s">
        <v>746</v>
      </c>
    </row>
    <row r="451" spans="2:47" s="1" customFormat="1" ht="30" customHeight="1">
      <c r="B451" s="33"/>
      <c r="D451" s="176" t="s">
        <v>139</v>
      </c>
      <c r="F451" s="177" t="s">
        <v>747</v>
      </c>
      <c r="I451" s="137"/>
      <c r="L451" s="33"/>
      <c r="M451" s="62"/>
      <c r="N451" s="34"/>
      <c r="O451" s="34"/>
      <c r="P451" s="34"/>
      <c r="Q451" s="34"/>
      <c r="R451" s="34"/>
      <c r="S451" s="34"/>
      <c r="T451" s="63"/>
      <c r="AT451" s="16" t="s">
        <v>139</v>
      </c>
      <c r="AU451" s="16" t="s">
        <v>81</v>
      </c>
    </row>
    <row r="452" spans="2:51" s="11" customFormat="1" ht="22.5" customHeight="1">
      <c r="B452" s="179"/>
      <c r="D452" s="176" t="s">
        <v>143</v>
      </c>
      <c r="E452" s="188" t="s">
        <v>20</v>
      </c>
      <c r="F452" s="190" t="s">
        <v>748</v>
      </c>
      <c r="H452" s="191">
        <v>334.6</v>
      </c>
      <c r="I452" s="184"/>
      <c r="L452" s="179"/>
      <c r="M452" s="185"/>
      <c r="N452" s="186"/>
      <c r="O452" s="186"/>
      <c r="P452" s="186"/>
      <c r="Q452" s="186"/>
      <c r="R452" s="186"/>
      <c r="S452" s="186"/>
      <c r="T452" s="187"/>
      <c r="AT452" s="188" t="s">
        <v>143</v>
      </c>
      <c r="AU452" s="188" t="s">
        <v>81</v>
      </c>
      <c r="AV452" s="11" t="s">
        <v>81</v>
      </c>
      <c r="AW452" s="11" t="s">
        <v>37</v>
      </c>
      <c r="AX452" s="11" t="s">
        <v>22</v>
      </c>
      <c r="AY452" s="188" t="s">
        <v>130</v>
      </c>
    </row>
    <row r="453" spans="2:63" s="10" customFormat="1" ht="29.25" customHeight="1">
      <c r="B453" s="149"/>
      <c r="D453" s="160" t="s">
        <v>72</v>
      </c>
      <c r="E453" s="161" t="s">
        <v>749</v>
      </c>
      <c r="F453" s="161" t="s">
        <v>750</v>
      </c>
      <c r="I453" s="152"/>
      <c r="J453" s="162">
        <f>BK453</f>
        <v>0</v>
      </c>
      <c r="L453" s="149"/>
      <c r="M453" s="154"/>
      <c r="N453" s="155"/>
      <c r="O453" s="155"/>
      <c r="P453" s="156">
        <f>SUM(P454:P477)</f>
        <v>0</v>
      </c>
      <c r="Q453" s="155"/>
      <c r="R453" s="156">
        <f>SUM(R454:R477)</f>
        <v>0</v>
      </c>
      <c r="S453" s="155"/>
      <c r="T453" s="157">
        <f>SUM(T454:T477)</f>
        <v>0</v>
      </c>
      <c r="AR453" s="150" t="s">
        <v>22</v>
      </c>
      <c r="AT453" s="158" t="s">
        <v>72</v>
      </c>
      <c r="AU453" s="158" t="s">
        <v>22</v>
      </c>
      <c r="AY453" s="150" t="s">
        <v>130</v>
      </c>
      <c r="BK453" s="159">
        <f>SUM(BK454:BK477)</f>
        <v>0</v>
      </c>
    </row>
    <row r="454" spans="2:65" s="1" customFormat="1" ht="22.5" customHeight="1">
      <c r="B454" s="163"/>
      <c r="C454" s="164" t="s">
        <v>751</v>
      </c>
      <c r="D454" s="164" t="s">
        <v>132</v>
      </c>
      <c r="E454" s="165" t="s">
        <v>752</v>
      </c>
      <c r="F454" s="166" t="s">
        <v>753</v>
      </c>
      <c r="G454" s="167" t="s">
        <v>233</v>
      </c>
      <c r="H454" s="168">
        <v>1097.338</v>
      </c>
      <c r="I454" s="169"/>
      <c r="J454" s="170">
        <f>ROUND(I454*H454,2)</f>
        <v>0</v>
      </c>
      <c r="K454" s="166" t="s">
        <v>136</v>
      </c>
      <c r="L454" s="33"/>
      <c r="M454" s="171" t="s">
        <v>20</v>
      </c>
      <c r="N454" s="172" t="s">
        <v>44</v>
      </c>
      <c r="O454" s="34"/>
      <c r="P454" s="173">
        <f>O454*H454</f>
        <v>0</v>
      </c>
      <c r="Q454" s="173">
        <v>0</v>
      </c>
      <c r="R454" s="173">
        <f>Q454*H454</f>
        <v>0</v>
      </c>
      <c r="S454" s="173">
        <v>0</v>
      </c>
      <c r="T454" s="174">
        <f>S454*H454</f>
        <v>0</v>
      </c>
      <c r="AR454" s="16" t="s">
        <v>137</v>
      </c>
      <c r="AT454" s="16" t="s">
        <v>132</v>
      </c>
      <c r="AU454" s="16" t="s">
        <v>81</v>
      </c>
      <c r="AY454" s="16" t="s">
        <v>130</v>
      </c>
      <c r="BE454" s="175">
        <f>IF(N454="základní",J454,0)</f>
        <v>0</v>
      </c>
      <c r="BF454" s="175">
        <f>IF(N454="snížená",J454,0)</f>
        <v>0</v>
      </c>
      <c r="BG454" s="175">
        <f>IF(N454="zákl. přenesená",J454,0)</f>
        <v>0</v>
      </c>
      <c r="BH454" s="175">
        <f>IF(N454="sníž. přenesená",J454,0)</f>
        <v>0</v>
      </c>
      <c r="BI454" s="175">
        <f>IF(N454="nulová",J454,0)</f>
        <v>0</v>
      </c>
      <c r="BJ454" s="16" t="s">
        <v>22</v>
      </c>
      <c r="BK454" s="175">
        <f>ROUND(I454*H454,2)</f>
        <v>0</v>
      </c>
      <c r="BL454" s="16" t="s">
        <v>137</v>
      </c>
      <c r="BM454" s="16" t="s">
        <v>754</v>
      </c>
    </row>
    <row r="455" spans="2:47" s="1" customFormat="1" ht="30" customHeight="1">
      <c r="B455" s="33"/>
      <c r="D455" s="176" t="s">
        <v>139</v>
      </c>
      <c r="F455" s="177" t="s">
        <v>755</v>
      </c>
      <c r="I455" s="137"/>
      <c r="L455" s="33"/>
      <c r="M455" s="62"/>
      <c r="N455" s="34"/>
      <c r="O455" s="34"/>
      <c r="P455" s="34"/>
      <c r="Q455" s="34"/>
      <c r="R455" s="34"/>
      <c r="S455" s="34"/>
      <c r="T455" s="63"/>
      <c r="AT455" s="16" t="s">
        <v>139</v>
      </c>
      <c r="AU455" s="16" t="s">
        <v>81</v>
      </c>
    </row>
    <row r="456" spans="2:47" s="1" customFormat="1" ht="30" customHeight="1">
      <c r="B456" s="33"/>
      <c r="D456" s="176" t="s">
        <v>141</v>
      </c>
      <c r="F456" s="178" t="s">
        <v>756</v>
      </c>
      <c r="I456" s="137"/>
      <c r="L456" s="33"/>
      <c r="M456" s="62"/>
      <c r="N456" s="34"/>
      <c r="O456" s="34"/>
      <c r="P456" s="34"/>
      <c r="Q456" s="34"/>
      <c r="R456" s="34"/>
      <c r="S456" s="34"/>
      <c r="T456" s="63"/>
      <c r="AT456" s="16" t="s">
        <v>141</v>
      </c>
      <c r="AU456" s="16" t="s">
        <v>81</v>
      </c>
    </row>
    <row r="457" spans="2:51" s="11" customFormat="1" ht="22.5" customHeight="1">
      <c r="B457" s="179"/>
      <c r="D457" s="180" t="s">
        <v>143</v>
      </c>
      <c r="E457" s="181" t="s">
        <v>20</v>
      </c>
      <c r="F457" s="182" t="s">
        <v>757</v>
      </c>
      <c r="H457" s="183">
        <v>1097.338</v>
      </c>
      <c r="I457" s="184"/>
      <c r="L457" s="179"/>
      <c r="M457" s="185"/>
      <c r="N457" s="186"/>
      <c r="O457" s="186"/>
      <c r="P457" s="186"/>
      <c r="Q457" s="186"/>
      <c r="R457" s="186"/>
      <c r="S457" s="186"/>
      <c r="T457" s="187"/>
      <c r="AT457" s="188" t="s">
        <v>143</v>
      </c>
      <c r="AU457" s="188" t="s">
        <v>81</v>
      </c>
      <c r="AV457" s="11" t="s">
        <v>81</v>
      </c>
      <c r="AW457" s="11" t="s">
        <v>37</v>
      </c>
      <c r="AX457" s="11" t="s">
        <v>22</v>
      </c>
      <c r="AY457" s="188" t="s">
        <v>130</v>
      </c>
    </row>
    <row r="458" spans="2:65" s="1" customFormat="1" ht="22.5" customHeight="1">
      <c r="B458" s="163"/>
      <c r="C458" s="164" t="s">
        <v>758</v>
      </c>
      <c r="D458" s="164" t="s">
        <v>132</v>
      </c>
      <c r="E458" s="165" t="s">
        <v>759</v>
      </c>
      <c r="F458" s="166" t="s">
        <v>760</v>
      </c>
      <c r="G458" s="167" t="s">
        <v>233</v>
      </c>
      <c r="H458" s="168">
        <v>20849.422</v>
      </c>
      <c r="I458" s="169"/>
      <c r="J458" s="170">
        <f>ROUND(I458*H458,2)</f>
        <v>0</v>
      </c>
      <c r="K458" s="166" t="s">
        <v>136</v>
      </c>
      <c r="L458" s="33"/>
      <c r="M458" s="171" t="s">
        <v>20</v>
      </c>
      <c r="N458" s="172" t="s">
        <v>44</v>
      </c>
      <c r="O458" s="34"/>
      <c r="P458" s="173">
        <f>O458*H458</f>
        <v>0</v>
      </c>
      <c r="Q458" s="173">
        <v>0</v>
      </c>
      <c r="R458" s="173">
        <f>Q458*H458</f>
        <v>0</v>
      </c>
      <c r="S458" s="173">
        <v>0</v>
      </c>
      <c r="T458" s="174">
        <f>S458*H458</f>
        <v>0</v>
      </c>
      <c r="AR458" s="16" t="s">
        <v>137</v>
      </c>
      <c r="AT458" s="16" t="s">
        <v>132</v>
      </c>
      <c r="AU458" s="16" t="s">
        <v>81</v>
      </c>
      <c r="AY458" s="16" t="s">
        <v>130</v>
      </c>
      <c r="BE458" s="175">
        <f>IF(N458="základní",J458,0)</f>
        <v>0</v>
      </c>
      <c r="BF458" s="175">
        <f>IF(N458="snížená",J458,0)</f>
        <v>0</v>
      </c>
      <c r="BG458" s="175">
        <f>IF(N458="zákl. přenesená",J458,0)</f>
        <v>0</v>
      </c>
      <c r="BH458" s="175">
        <f>IF(N458="sníž. přenesená",J458,0)</f>
        <v>0</v>
      </c>
      <c r="BI458" s="175">
        <f>IF(N458="nulová",J458,0)</f>
        <v>0</v>
      </c>
      <c r="BJ458" s="16" t="s">
        <v>22</v>
      </c>
      <c r="BK458" s="175">
        <f>ROUND(I458*H458,2)</f>
        <v>0</v>
      </c>
      <c r="BL458" s="16" t="s">
        <v>137</v>
      </c>
      <c r="BM458" s="16" t="s">
        <v>761</v>
      </c>
    </row>
    <row r="459" spans="2:47" s="1" customFormat="1" ht="30" customHeight="1">
      <c r="B459" s="33"/>
      <c r="D459" s="176" t="s">
        <v>139</v>
      </c>
      <c r="F459" s="177" t="s">
        <v>762</v>
      </c>
      <c r="I459" s="137"/>
      <c r="L459" s="33"/>
      <c r="M459" s="62"/>
      <c r="N459" s="34"/>
      <c r="O459" s="34"/>
      <c r="P459" s="34"/>
      <c r="Q459" s="34"/>
      <c r="R459" s="34"/>
      <c r="S459" s="34"/>
      <c r="T459" s="63"/>
      <c r="AT459" s="16" t="s">
        <v>139</v>
      </c>
      <c r="AU459" s="16" t="s">
        <v>81</v>
      </c>
    </row>
    <row r="460" spans="2:47" s="1" customFormat="1" ht="42" customHeight="1">
      <c r="B460" s="33"/>
      <c r="D460" s="176" t="s">
        <v>141</v>
      </c>
      <c r="F460" s="178" t="s">
        <v>763</v>
      </c>
      <c r="I460" s="137"/>
      <c r="L460" s="33"/>
      <c r="M460" s="62"/>
      <c r="N460" s="34"/>
      <c r="O460" s="34"/>
      <c r="P460" s="34"/>
      <c r="Q460" s="34"/>
      <c r="R460" s="34"/>
      <c r="S460" s="34"/>
      <c r="T460" s="63"/>
      <c r="AT460" s="16" t="s">
        <v>141</v>
      </c>
      <c r="AU460" s="16" t="s">
        <v>81</v>
      </c>
    </row>
    <row r="461" spans="2:51" s="11" customFormat="1" ht="22.5" customHeight="1">
      <c r="B461" s="179"/>
      <c r="D461" s="180" t="s">
        <v>143</v>
      </c>
      <c r="F461" s="182" t="s">
        <v>764</v>
      </c>
      <c r="H461" s="183">
        <v>20849.422</v>
      </c>
      <c r="I461" s="184"/>
      <c r="L461" s="179"/>
      <c r="M461" s="185"/>
      <c r="N461" s="186"/>
      <c r="O461" s="186"/>
      <c r="P461" s="186"/>
      <c r="Q461" s="186"/>
      <c r="R461" s="186"/>
      <c r="S461" s="186"/>
      <c r="T461" s="187"/>
      <c r="AT461" s="188" t="s">
        <v>143</v>
      </c>
      <c r="AU461" s="188" t="s">
        <v>81</v>
      </c>
      <c r="AV461" s="11" t="s">
        <v>81</v>
      </c>
      <c r="AW461" s="11" t="s">
        <v>4</v>
      </c>
      <c r="AX461" s="11" t="s">
        <v>22</v>
      </c>
      <c r="AY461" s="188" t="s">
        <v>130</v>
      </c>
    </row>
    <row r="462" spans="2:65" s="1" customFormat="1" ht="22.5" customHeight="1">
      <c r="B462" s="163"/>
      <c r="C462" s="164" t="s">
        <v>765</v>
      </c>
      <c r="D462" s="164" t="s">
        <v>132</v>
      </c>
      <c r="E462" s="165" t="s">
        <v>766</v>
      </c>
      <c r="F462" s="166" t="s">
        <v>767</v>
      </c>
      <c r="G462" s="167" t="s">
        <v>233</v>
      </c>
      <c r="H462" s="168">
        <v>943.122</v>
      </c>
      <c r="I462" s="169"/>
      <c r="J462" s="170">
        <f>ROUND(I462*H462,2)</f>
        <v>0</v>
      </c>
      <c r="K462" s="166" t="s">
        <v>136</v>
      </c>
      <c r="L462" s="33"/>
      <c r="M462" s="171" t="s">
        <v>20</v>
      </c>
      <c r="N462" s="172" t="s">
        <v>44</v>
      </c>
      <c r="O462" s="34"/>
      <c r="P462" s="173">
        <f>O462*H462</f>
        <v>0</v>
      </c>
      <c r="Q462" s="173">
        <v>0</v>
      </c>
      <c r="R462" s="173">
        <f>Q462*H462</f>
        <v>0</v>
      </c>
      <c r="S462" s="173">
        <v>0</v>
      </c>
      <c r="T462" s="174">
        <f>S462*H462</f>
        <v>0</v>
      </c>
      <c r="AR462" s="16" t="s">
        <v>137</v>
      </c>
      <c r="AT462" s="16" t="s">
        <v>132</v>
      </c>
      <c r="AU462" s="16" t="s">
        <v>81</v>
      </c>
      <c r="AY462" s="16" t="s">
        <v>130</v>
      </c>
      <c r="BE462" s="175">
        <f>IF(N462="základní",J462,0)</f>
        <v>0</v>
      </c>
      <c r="BF462" s="175">
        <f>IF(N462="snížená",J462,0)</f>
        <v>0</v>
      </c>
      <c r="BG462" s="175">
        <f>IF(N462="zákl. přenesená",J462,0)</f>
        <v>0</v>
      </c>
      <c r="BH462" s="175">
        <f>IF(N462="sníž. přenesená",J462,0)</f>
        <v>0</v>
      </c>
      <c r="BI462" s="175">
        <f>IF(N462="nulová",J462,0)</f>
        <v>0</v>
      </c>
      <c r="BJ462" s="16" t="s">
        <v>22</v>
      </c>
      <c r="BK462" s="175">
        <f>ROUND(I462*H462,2)</f>
        <v>0</v>
      </c>
      <c r="BL462" s="16" t="s">
        <v>137</v>
      </c>
      <c r="BM462" s="16" t="s">
        <v>768</v>
      </c>
    </row>
    <row r="463" spans="2:47" s="1" customFormat="1" ht="30" customHeight="1">
      <c r="B463" s="33"/>
      <c r="D463" s="176" t="s">
        <v>139</v>
      </c>
      <c r="F463" s="177" t="s">
        <v>769</v>
      </c>
      <c r="I463" s="137"/>
      <c r="L463" s="33"/>
      <c r="M463" s="62"/>
      <c r="N463" s="34"/>
      <c r="O463" s="34"/>
      <c r="P463" s="34"/>
      <c r="Q463" s="34"/>
      <c r="R463" s="34"/>
      <c r="S463" s="34"/>
      <c r="T463" s="63"/>
      <c r="AT463" s="16" t="s">
        <v>139</v>
      </c>
      <c r="AU463" s="16" t="s">
        <v>81</v>
      </c>
    </row>
    <row r="464" spans="2:51" s="11" customFormat="1" ht="22.5" customHeight="1">
      <c r="B464" s="179"/>
      <c r="D464" s="180" t="s">
        <v>143</v>
      </c>
      <c r="E464" s="181" t="s">
        <v>20</v>
      </c>
      <c r="F464" s="182" t="s">
        <v>770</v>
      </c>
      <c r="H464" s="183">
        <v>943.122</v>
      </c>
      <c r="I464" s="184"/>
      <c r="L464" s="179"/>
      <c r="M464" s="185"/>
      <c r="N464" s="186"/>
      <c r="O464" s="186"/>
      <c r="P464" s="186"/>
      <c r="Q464" s="186"/>
      <c r="R464" s="186"/>
      <c r="S464" s="186"/>
      <c r="T464" s="187"/>
      <c r="AT464" s="188" t="s">
        <v>143</v>
      </c>
      <c r="AU464" s="188" t="s">
        <v>81</v>
      </c>
      <c r="AV464" s="11" t="s">
        <v>81</v>
      </c>
      <c r="AW464" s="11" t="s">
        <v>37</v>
      </c>
      <c r="AX464" s="11" t="s">
        <v>22</v>
      </c>
      <c r="AY464" s="188" t="s">
        <v>130</v>
      </c>
    </row>
    <row r="465" spans="2:65" s="1" customFormat="1" ht="22.5" customHeight="1">
      <c r="B465" s="163"/>
      <c r="C465" s="164" t="s">
        <v>771</v>
      </c>
      <c r="D465" s="164" t="s">
        <v>132</v>
      </c>
      <c r="E465" s="165" t="s">
        <v>772</v>
      </c>
      <c r="F465" s="166" t="s">
        <v>773</v>
      </c>
      <c r="G465" s="167" t="s">
        <v>233</v>
      </c>
      <c r="H465" s="168">
        <v>17919.318</v>
      </c>
      <c r="I465" s="169"/>
      <c r="J465" s="170">
        <f>ROUND(I465*H465,2)</f>
        <v>0</v>
      </c>
      <c r="K465" s="166" t="s">
        <v>136</v>
      </c>
      <c r="L465" s="33"/>
      <c r="M465" s="171" t="s">
        <v>20</v>
      </c>
      <c r="N465" s="172" t="s">
        <v>44</v>
      </c>
      <c r="O465" s="34"/>
      <c r="P465" s="173">
        <f>O465*H465</f>
        <v>0</v>
      </c>
      <c r="Q465" s="173">
        <v>0</v>
      </c>
      <c r="R465" s="173">
        <f>Q465*H465</f>
        <v>0</v>
      </c>
      <c r="S465" s="173">
        <v>0</v>
      </c>
      <c r="T465" s="174">
        <f>S465*H465</f>
        <v>0</v>
      </c>
      <c r="AR465" s="16" t="s">
        <v>137</v>
      </c>
      <c r="AT465" s="16" t="s">
        <v>132</v>
      </c>
      <c r="AU465" s="16" t="s">
        <v>81</v>
      </c>
      <c r="AY465" s="16" t="s">
        <v>130</v>
      </c>
      <c r="BE465" s="175">
        <f>IF(N465="základní",J465,0)</f>
        <v>0</v>
      </c>
      <c r="BF465" s="175">
        <f>IF(N465="snížená",J465,0)</f>
        <v>0</v>
      </c>
      <c r="BG465" s="175">
        <f>IF(N465="zákl. přenesená",J465,0)</f>
        <v>0</v>
      </c>
      <c r="BH465" s="175">
        <f>IF(N465="sníž. přenesená",J465,0)</f>
        <v>0</v>
      </c>
      <c r="BI465" s="175">
        <f>IF(N465="nulová",J465,0)</f>
        <v>0</v>
      </c>
      <c r="BJ465" s="16" t="s">
        <v>22</v>
      </c>
      <c r="BK465" s="175">
        <f>ROUND(I465*H465,2)</f>
        <v>0</v>
      </c>
      <c r="BL465" s="16" t="s">
        <v>137</v>
      </c>
      <c r="BM465" s="16" t="s">
        <v>774</v>
      </c>
    </row>
    <row r="466" spans="2:47" s="1" customFormat="1" ht="42" customHeight="1">
      <c r="B466" s="33"/>
      <c r="D466" s="176" t="s">
        <v>139</v>
      </c>
      <c r="F466" s="177" t="s">
        <v>775</v>
      </c>
      <c r="I466" s="137"/>
      <c r="L466" s="33"/>
      <c r="M466" s="62"/>
      <c r="N466" s="34"/>
      <c r="O466" s="34"/>
      <c r="P466" s="34"/>
      <c r="Q466" s="34"/>
      <c r="R466" s="34"/>
      <c r="S466" s="34"/>
      <c r="T466" s="63"/>
      <c r="AT466" s="16" t="s">
        <v>139</v>
      </c>
      <c r="AU466" s="16" t="s">
        <v>81</v>
      </c>
    </row>
    <row r="467" spans="2:47" s="1" customFormat="1" ht="30" customHeight="1">
      <c r="B467" s="33"/>
      <c r="D467" s="176" t="s">
        <v>141</v>
      </c>
      <c r="F467" s="178" t="s">
        <v>776</v>
      </c>
      <c r="I467" s="137"/>
      <c r="L467" s="33"/>
      <c r="M467" s="62"/>
      <c r="N467" s="34"/>
      <c r="O467" s="34"/>
      <c r="P467" s="34"/>
      <c r="Q467" s="34"/>
      <c r="R467" s="34"/>
      <c r="S467" s="34"/>
      <c r="T467" s="63"/>
      <c r="AT467" s="16" t="s">
        <v>141</v>
      </c>
      <c r="AU467" s="16" t="s">
        <v>81</v>
      </c>
    </row>
    <row r="468" spans="2:51" s="11" customFormat="1" ht="22.5" customHeight="1">
      <c r="B468" s="179"/>
      <c r="D468" s="180" t="s">
        <v>143</v>
      </c>
      <c r="F468" s="182" t="s">
        <v>777</v>
      </c>
      <c r="H468" s="183">
        <v>17919.318</v>
      </c>
      <c r="I468" s="184"/>
      <c r="L468" s="179"/>
      <c r="M468" s="185"/>
      <c r="N468" s="186"/>
      <c r="O468" s="186"/>
      <c r="P468" s="186"/>
      <c r="Q468" s="186"/>
      <c r="R468" s="186"/>
      <c r="S468" s="186"/>
      <c r="T468" s="187"/>
      <c r="AT468" s="188" t="s">
        <v>143</v>
      </c>
      <c r="AU468" s="188" t="s">
        <v>81</v>
      </c>
      <c r="AV468" s="11" t="s">
        <v>81</v>
      </c>
      <c r="AW468" s="11" t="s">
        <v>4</v>
      </c>
      <c r="AX468" s="11" t="s">
        <v>22</v>
      </c>
      <c r="AY468" s="188" t="s">
        <v>130</v>
      </c>
    </row>
    <row r="469" spans="2:65" s="1" customFormat="1" ht="22.5" customHeight="1">
      <c r="B469" s="163"/>
      <c r="C469" s="164" t="s">
        <v>778</v>
      </c>
      <c r="D469" s="164" t="s">
        <v>132</v>
      </c>
      <c r="E469" s="165" t="s">
        <v>779</v>
      </c>
      <c r="F469" s="166" t="s">
        <v>780</v>
      </c>
      <c r="G469" s="167" t="s">
        <v>233</v>
      </c>
      <c r="H469" s="168">
        <v>943.122</v>
      </c>
      <c r="I469" s="169"/>
      <c r="J469" s="170">
        <f>ROUND(I469*H469,2)</f>
        <v>0</v>
      </c>
      <c r="K469" s="166" t="s">
        <v>136</v>
      </c>
      <c r="L469" s="33"/>
      <c r="M469" s="171" t="s">
        <v>20</v>
      </c>
      <c r="N469" s="172" t="s">
        <v>44</v>
      </c>
      <c r="O469" s="34"/>
      <c r="P469" s="173">
        <f>O469*H469</f>
        <v>0</v>
      </c>
      <c r="Q469" s="173">
        <v>0</v>
      </c>
      <c r="R469" s="173">
        <f>Q469*H469</f>
        <v>0</v>
      </c>
      <c r="S469" s="173">
        <v>0</v>
      </c>
      <c r="T469" s="174">
        <f>S469*H469</f>
        <v>0</v>
      </c>
      <c r="AR469" s="16" t="s">
        <v>137</v>
      </c>
      <c r="AT469" s="16" t="s">
        <v>132</v>
      </c>
      <c r="AU469" s="16" t="s">
        <v>81</v>
      </c>
      <c r="AY469" s="16" t="s">
        <v>130</v>
      </c>
      <c r="BE469" s="175">
        <f>IF(N469="základní",J469,0)</f>
        <v>0</v>
      </c>
      <c r="BF469" s="175">
        <f>IF(N469="snížená",J469,0)</f>
        <v>0</v>
      </c>
      <c r="BG469" s="175">
        <f>IF(N469="zákl. přenesená",J469,0)</f>
        <v>0</v>
      </c>
      <c r="BH469" s="175">
        <f>IF(N469="sníž. přenesená",J469,0)</f>
        <v>0</v>
      </c>
      <c r="BI469" s="175">
        <f>IF(N469="nulová",J469,0)</f>
        <v>0</v>
      </c>
      <c r="BJ469" s="16" t="s">
        <v>22</v>
      </c>
      <c r="BK469" s="175">
        <f>ROUND(I469*H469,2)</f>
        <v>0</v>
      </c>
      <c r="BL469" s="16" t="s">
        <v>137</v>
      </c>
      <c r="BM469" s="16" t="s">
        <v>781</v>
      </c>
    </row>
    <row r="470" spans="2:47" s="1" customFormat="1" ht="22.5" customHeight="1">
      <c r="B470" s="33"/>
      <c r="D470" s="180" t="s">
        <v>139</v>
      </c>
      <c r="F470" s="211" t="s">
        <v>782</v>
      </c>
      <c r="I470" s="137"/>
      <c r="L470" s="33"/>
      <c r="M470" s="62"/>
      <c r="N470" s="34"/>
      <c r="O470" s="34"/>
      <c r="P470" s="34"/>
      <c r="Q470" s="34"/>
      <c r="R470" s="34"/>
      <c r="S470" s="34"/>
      <c r="T470" s="63"/>
      <c r="AT470" s="16" t="s">
        <v>139</v>
      </c>
      <c r="AU470" s="16" t="s">
        <v>81</v>
      </c>
    </row>
    <row r="471" spans="2:65" s="1" customFormat="1" ht="22.5" customHeight="1">
      <c r="B471" s="163"/>
      <c r="C471" s="164" t="s">
        <v>783</v>
      </c>
      <c r="D471" s="164" t="s">
        <v>132</v>
      </c>
      <c r="E471" s="165" t="s">
        <v>784</v>
      </c>
      <c r="F471" s="166" t="s">
        <v>785</v>
      </c>
      <c r="G471" s="167" t="s">
        <v>233</v>
      </c>
      <c r="H471" s="168">
        <v>505.93</v>
      </c>
      <c r="I471" s="169"/>
      <c r="J471" s="170">
        <f>ROUND(I471*H471,2)</f>
        <v>0</v>
      </c>
      <c r="K471" s="166" t="s">
        <v>136</v>
      </c>
      <c r="L471" s="33"/>
      <c r="M471" s="171" t="s">
        <v>20</v>
      </c>
      <c r="N471" s="172" t="s">
        <v>44</v>
      </c>
      <c r="O471" s="34"/>
      <c r="P471" s="173">
        <f>O471*H471</f>
        <v>0</v>
      </c>
      <c r="Q471" s="173">
        <v>0</v>
      </c>
      <c r="R471" s="173">
        <f>Q471*H471</f>
        <v>0</v>
      </c>
      <c r="S471" s="173">
        <v>0</v>
      </c>
      <c r="T471" s="174">
        <f>S471*H471</f>
        <v>0</v>
      </c>
      <c r="AR471" s="16" t="s">
        <v>137</v>
      </c>
      <c r="AT471" s="16" t="s">
        <v>132</v>
      </c>
      <c r="AU471" s="16" t="s">
        <v>81</v>
      </c>
      <c r="AY471" s="16" t="s">
        <v>130</v>
      </c>
      <c r="BE471" s="175">
        <f>IF(N471="základní",J471,0)</f>
        <v>0</v>
      </c>
      <c r="BF471" s="175">
        <f>IF(N471="snížená",J471,0)</f>
        <v>0</v>
      </c>
      <c r="BG471" s="175">
        <f>IF(N471="zákl. přenesená",J471,0)</f>
        <v>0</v>
      </c>
      <c r="BH471" s="175">
        <f>IF(N471="sníž. přenesená",J471,0)</f>
        <v>0</v>
      </c>
      <c r="BI471" s="175">
        <f>IF(N471="nulová",J471,0)</f>
        <v>0</v>
      </c>
      <c r="BJ471" s="16" t="s">
        <v>22</v>
      </c>
      <c r="BK471" s="175">
        <f>ROUND(I471*H471,2)</f>
        <v>0</v>
      </c>
      <c r="BL471" s="16" t="s">
        <v>137</v>
      </c>
      <c r="BM471" s="16" t="s">
        <v>786</v>
      </c>
    </row>
    <row r="472" spans="2:47" s="1" customFormat="1" ht="22.5" customHeight="1">
      <c r="B472" s="33"/>
      <c r="D472" s="176" t="s">
        <v>139</v>
      </c>
      <c r="F472" s="177" t="s">
        <v>787</v>
      </c>
      <c r="I472" s="137"/>
      <c r="L472" s="33"/>
      <c r="M472" s="62"/>
      <c r="N472" s="34"/>
      <c r="O472" s="34"/>
      <c r="P472" s="34"/>
      <c r="Q472" s="34"/>
      <c r="R472" s="34"/>
      <c r="S472" s="34"/>
      <c r="T472" s="63"/>
      <c r="AT472" s="16" t="s">
        <v>139</v>
      </c>
      <c r="AU472" s="16" t="s">
        <v>81</v>
      </c>
    </row>
    <row r="473" spans="2:47" s="1" customFormat="1" ht="30" customHeight="1">
      <c r="B473" s="33"/>
      <c r="D473" s="176" t="s">
        <v>141</v>
      </c>
      <c r="F473" s="178" t="s">
        <v>788</v>
      </c>
      <c r="I473" s="137"/>
      <c r="L473" s="33"/>
      <c r="M473" s="62"/>
      <c r="N473" s="34"/>
      <c r="O473" s="34"/>
      <c r="P473" s="34"/>
      <c r="Q473" s="34"/>
      <c r="R473" s="34"/>
      <c r="S473" s="34"/>
      <c r="T473" s="63"/>
      <c r="AT473" s="16" t="s">
        <v>141</v>
      </c>
      <c r="AU473" s="16" t="s">
        <v>81</v>
      </c>
    </row>
    <row r="474" spans="2:51" s="11" customFormat="1" ht="22.5" customHeight="1">
      <c r="B474" s="179"/>
      <c r="D474" s="180" t="s">
        <v>143</v>
      </c>
      <c r="E474" s="181" t="s">
        <v>20</v>
      </c>
      <c r="F474" s="182" t="s">
        <v>789</v>
      </c>
      <c r="H474" s="183">
        <v>505.93</v>
      </c>
      <c r="I474" s="184"/>
      <c r="L474" s="179"/>
      <c r="M474" s="185"/>
      <c r="N474" s="186"/>
      <c r="O474" s="186"/>
      <c r="P474" s="186"/>
      <c r="Q474" s="186"/>
      <c r="R474" s="186"/>
      <c r="S474" s="186"/>
      <c r="T474" s="187"/>
      <c r="AT474" s="188" t="s">
        <v>143</v>
      </c>
      <c r="AU474" s="188" t="s">
        <v>81</v>
      </c>
      <c r="AV474" s="11" t="s">
        <v>81</v>
      </c>
      <c r="AW474" s="11" t="s">
        <v>37</v>
      </c>
      <c r="AX474" s="11" t="s">
        <v>22</v>
      </c>
      <c r="AY474" s="188" t="s">
        <v>130</v>
      </c>
    </row>
    <row r="475" spans="2:65" s="1" customFormat="1" ht="22.5" customHeight="1">
      <c r="B475" s="163"/>
      <c r="C475" s="164" t="s">
        <v>28</v>
      </c>
      <c r="D475" s="164" t="s">
        <v>132</v>
      </c>
      <c r="E475" s="165" t="s">
        <v>790</v>
      </c>
      <c r="F475" s="166" t="s">
        <v>791</v>
      </c>
      <c r="G475" s="167" t="s">
        <v>233</v>
      </c>
      <c r="H475" s="168">
        <v>118.404</v>
      </c>
      <c r="I475" s="169"/>
      <c r="J475" s="170">
        <f>ROUND(I475*H475,2)</f>
        <v>0</v>
      </c>
      <c r="K475" s="166" t="s">
        <v>136</v>
      </c>
      <c r="L475" s="33"/>
      <c r="M475" s="171" t="s">
        <v>20</v>
      </c>
      <c r="N475" s="172" t="s">
        <v>44</v>
      </c>
      <c r="O475" s="34"/>
      <c r="P475" s="173">
        <f>O475*H475</f>
        <v>0</v>
      </c>
      <c r="Q475" s="173">
        <v>0</v>
      </c>
      <c r="R475" s="173">
        <f>Q475*H475</f>
        <v>0</v>
      </c>
      <c r="S475" s="173">
        <v>0</v>
      </c>
      <c r="T475" s="174">
        <f>S475*H475</f>
        <v>0</v>
      </c>
      <c r="AR475" s="16" t="s">
        <v>137</v>
      </c>
      <c r="AT475" s="16" t="s">
        <v>132</v>
      </c>
      <c r="AU475" s="16" t="s">
        <v>81</v>
      </c>
      <c r="AY475" s="16" t="s">
        <v>130</v>
      </c>
      <c r="BE475" s="175">
        <f>IF(N475="základní",J475,0)</f>
        <v>0</v>
      </c>
      <c r="BF475" s="175">
        <f>IF(N475="snížená",J475,0)</f>
        <v>0</v>
      </c>
      <c r="BG475" s="175">
        <f>IF(N475="zákl. přenesená",J475,0)</f>
        <v>0</v>
      </c>
      <c r="BH475" s="175">
        <f>IF(N475="sníž. přenesená",J475,0)</f>
        <v>0</v>
      </c>
      <c r="BI475" s="175">
        <f>IF(N475="nulová",J475,0)</f>
        <v>0</v>
      </c>
      <c r="BJ475" s="16" t="s">
        <v>22</v>
      </c>
      <c r="BK475" s="175">
        <f>ROUND(I475*H475,2)</f>
        <v>0</v>
      </c>
      <c r="BL475" s="16" t="s">
        <v>137</v>
      </c>
      <c r="BM475" s="16" t="s">
        <v>792</v>
      </c>
    </row>
    <row r="476" spans="2:47" s="1" customFormat="1" ht="22.5" customHeight="1">
      <c r="B476" s="33"/>
      <c r="D476" s="176" t="s">
        <v>139</v>
      </c>
      <c r="F476" s="177" t="s">
        <v>793</v>
      </c>
      <c r="I476" s="137"/>
      <c r="L476" s="33"/>
      <c r="M476" s="62"/>
      <c r="N476" s="34"/>
      <c r="O476" s="34"/>
      <c r="P476" s="34"/>
      <c r="Q476" s="34"/>
      <c r="R476" s="34"/>
      <c r="S476" s="34"/>
      <c r="T476" s="63"/>
      <c r="AT476" s="16" t="s">
        <v>139</v>
      </c>
      <c r="AU476" s="16" t="s">
        <v>81</v>
      </c>
    </row>
    <row r="477" spans="2:47" s="1" customFormat="1" ht="42" customHeight="1">
      <c r="B477" s="33"/>
      <c r="D477" s="176" t="s">
        <v>141</v>
      </c>
      <c r="F477" s="178" t="s">
        <v>794</v>
      </c>
      <c r="I477" s="137"/>
      <c r="L477" s="33"/>
      <c r="M477" s="62"/>
      <c r="N477" s="34"/>
      <c r="O477" s="34"/>
      <c r="P477" s="34"/>
      <c r="Q477" s="34"/>
      <c r="R477" s="34"/>
      <c r="S477" s="34"/>
      <c r="T477" s="63"/>
      <c r="AT477" s="16" t="s">
        <v>141</v>
      </c>
      <c r="AU477" s="16" t="s">
        <v>81</v>
      </c>
    </row>
    <row r="478" spans="2:63" s="10" customFormat="1" ht="29.25" customHeight="1">
      <c r="B478" s="149"/>
      <c r="D478" s="160" t="s">
        <v>72</v>
      </c>
      <c r="E478" s="161" t="s">
        <v>795</v>
      </c>
      <c r="F478" s="161" t="s">
        <v>796</v>
      </c>
      <c r="I478" s="152"/>
      <c r="J478" s="162">
        <f>BK478</f>
        <v>0</v>
      </c>
      <c r="L478" s="149"/>
      <c r="M478" s="154"/>
      <c r="N478" s="155"/>
      <c r="O478" s="155"/>
      <c r="P478" s="156">
        <f>SUM(P479:P482)</f>
        <v>0</v>
      </c>
      <c r="Q478" s="155"/>
      <c r="R478" s="156">
        <f>SUM(R479:R482)</f>
        <v>0</v>
      </c>
      <c r="S478" s="155"/>
      <c r="T478" s="157">
        <f>SUM(T479:T482)</f>
        <v>0</v>
      </c>
      <c r="AR478" s="150" t="s">
        <v>22</v>
      </c>
      <c r="AT478" s="158" t="s">
        <v>72</v>
      </c>
      <c r="AU478" s="158" t="s">
        <v>22</v>
      </c>
      <c r="AY478" s="150" t="s">
        <v>130</v>
      </c>
      <c r="BK478" s="159">
        <f>SUM(BK479:BK482)</f>
        <v>0</v>
      </c>
    </row>
    <row r="479" spans="2:65" s="1" customFormat="1" ht="22.5" customHeight="1">
      <c r="B479" s="163"/>
      <c r="C479" s="164" t="s">
        <v>797</v>
      </c>
      <c r="D479" s="164" t="s">
        <v>132</v>
      </c>
      <c r="E479" s="165" t="s">
        <v>798</v>
      </c>
      <c r="F479" s="166" t="s">
        <v>799</v>
      </c>
      <c r="G479" s="167" t="s">
        <v>233</v>
      </c>
      <c r="H479" s="168">
        <v>2615.483</v>
      </c>
      <c r="I479" s="169"/>
      <c r="J479" s="170">
        <f>ROUND(I479*H479,2)</f>
        <v>0</v>
      </c>
      <c r="K479" s="166" t="s">
        <v>136</v>
      </c>
      <c r="L479" s="33"/>
      <c r="M479" s="171" t="s">
        <v>20</v>
      </c>
      <c r="N479" s="172" t="s">
        <v>44</v>
      </c>
      <c r="O479" s="34"/>
      <c r="P479" s="173">
        <f>O479*H479</f>
        <v>0</v>
      </c>
      <c r="Q479" s="173">
        <v>0</v>
      </c>
      <c r="R479" s="173">
        <f>Q479*H479</f>
        <v>0</v>
      </c>
      <c r="S479" s="173">
        <v>0</v>
      </c>
      <c r="T479" s="174">
        <f>S479*H479</f>
        <v>0</v>
      </c>
      <c r="AR479" s="16" t="s">
        <v>137</v>
      </c>
      <c r="AT479" s="16" t="s">
        <v>132</v>
      </c>
      <c r="AU479" s="16" t="s">
        <v>81</v>
      </c>
      <c r="AY479" s="16" t="s">
        <v>130</v>
      </c>
      <c r="BE479" s="175">
        <f>IF(N479="základní",J479,0)</f>
        <v>0</v>
      </c>
      <c r="BF479" s="175">
        <f>IF(N479="snížená",J479,0)</f>
        <v>0</v>
      </c>
      <c r="BG479" s="175">
        <f>IF(N479="zákl. přenesená",J479,0)</f>
        <v>0</v>
      </c>
      <c r="BH479" s="175">
        <f>IF(N479="sníž. přenesená",J479,0)</f>
        <v>0</v>
      </c>
      <c r="BI479" s="175">
        <f>IF(N479="nulová",J479,0)</f>
        <v>0</v>
      </c>
      <c r="BJ479" s="16" t="s">
        <v>22</v>
      </c>
      <c r="BK479" s="175">
        <f>ROUND(I479*H479,2)</f>
        <v>0</v>
      </c>
      <c r="BL479" s="16" t="s">
        <v>137</v>
      </c>
      <c r="BM479" s="16" t="s">
        <v>800</v>
      </c>
    </row>
    <row r="480" spans="2:47" s="1" customFormat="1" ht="30" customHeight="1">
      <c r="B480" s="33"/>
      <c r="D480" s="180" t="s">
        <v>139</v>
      </c>
      <c r="F480" s="211" t="s">
        <v>801</v>
      </c>
      <c r="I480" s="137"/>
      <c r="L480" s="33"/>
      <c r="M480" s="62"/>
      <c r="N480" s="34"/>
      <c r="O480" s="34"/>
      <c r="P480" s="34"/>
      <c r="Q480" s="34"/>
      <c r="R480" s="34"/>
      <c r="S480" s="34"/>
      <c r="T480" s="63"/>
      <c r="AT480" s="16" t="s">
        <v>139</v>
      </c>
      <c r="AU480" s="16" t="s">
        <v>81</v>
      </c>
    </row>
    <row r="481" spans="2:65" s="1" customFormat="1" ht="31.5" customHeight="1">
      <c r="B481" s="163"/>
      <c r="C481" s="164" t="s">
        <v>802</v>
      </c>
      <c r="D481" s="164" t="s">
        <v>132</v>
      </c>
      <c r="E481" s="165" t="s">
        <v>803</v>
      </c>
      <c r="F481" s="166" t="s">
        <v>804</v>
      </c>
      <c r="G481" s="167" t="s">
        <v>233</v>
      </c>
      <c r="H481" s="168">
        <v>2615.483</v>
      </c>
      <c r="I481" s="169"/>
      <c r="J481" s="170">
        <f>ROUND(I481*H481,2)</f>
        <v>0</v>
      </c>
      <c r="K481" s="166" t="s">
        <v>136</v>
      </c>
      <c r="L481" s="33"/>
      <c r="M481" s="171" t="s">
        <v>20</v>
      </c>
      <c r="N481" s="172" t="s">
        <v>44</v>
      </c>
      <c r="O481" s="34"/>
      <c r="P481" s="173">
        <f>O481*H481</f>
        <v>0</v>
      </c>
      <c r="Q481" s="173">
        <v>0</v>
      </c>
      <c r="R481" s="173">
        <f>Q481*H481</f>
        <v>0</v>
      </c>
      <c r="S481" s="173">
        <v>0</v>
      </c>
      <c r="T481" s="174">
        <f>S481*H481</f>
        <v>0</v>
      </c>
      <c r="AR481" s="16" t="s">
        <v>137</v>
      </c>
      <c r="AT481" s="16" t="s">
        <v>132</v>
      </c>
      <c r="AU481" s="16" t="s">
        <v>81</v>
      </c>
      <c r="AY481" s="16" t="s">
        <v>130</v>
      </c>
      <c r="BE481" s="175">
        <f>IF(N481="základní",J481,0)</f>
        <v>0</v>
      </c>
      <c r="BF481" s="175">
        <f>IF(N481="snížená",J481,0)</f>
        <v>0</v>
      </c>
      <c r="BG481" s="175">
        <f>IF(N481="zákl. přenesená",J481,0)</f>
        <v>0</v>
      </c>
      <c r="BH481" s="175">
        <f>IF(N481="sníž. přenesená",J481,0)</f>
        <v>0</v>
      </c>
      <c r="BI481" s="175">
        <f>IF(N481="nulová",J481,0)</f>
        <v>0</v>
      </c>
      <c r="BJ481" s="16" t="s">
        <v>22</v>
      </c>
      <c r="BK481" s="175">
        <f>ROUND(I481*H481,2)</f>
        <v>0</v>
      </c>
      <c r="BL481" s="16" t="s">
        <v>137</v>
      </c>
      <c r="BM481" s="16" t="s">
        <v>805</v>
      </c>
    </row>
    <row r="482" spans="2:47" s="1" customFormat="1" ht="30" customHeight="1">
      <c r="B482" s="33"/>
      <c r="D482" s="176" t="s">
        <v>139</v>
      </c>
      <c r="F482" s="177" t="s">
        <v>806</v>
      </c>
      <c r="I482" s="137"/>
      <c r="L482" s="33"/>
      <c r="M482" s="62"/>
      <c r="N482" s="34"/>
      <c r="O482" s="34"/>
      <c r="P482" s="34"/>
      <c r="Q482" s="34"/>
      <c r="R482" s="34"/>
      <c r="S482" s="34"/>
      <c r="T482" s="63"/>
      <c r="AT482" s="16" t="s">
        <v>139</v>
      </c>
      <c r="AU482" s="16" t="s">
        <v>81</v>
      </c>
    </row>
    <row r="483" spans="2:63" s="10" customFormat="1" ht="36.75" customHeight="1">
      <c r="B483" s="149"/>
      <c r="D483" s="150" t="s">
        <v>72</v>
      </c>
      <c r="E483" s="151" t="s">
        <v>807</v>
      </c>
      <c r="F483" s="151" t="s">
        <v>808</v>
      </c>
      <c r="I483" s="152"/>
      <c r="J483" s="153">
        <f>BK483</f>
        <v>0</v>
      </c>
      <c r="L483" s="149"/>
      <c r="M483" s="154"/>
      <c r="N483" s="155"/>
      <c r="O483" s="155"/>
      <c r="P483" s="156">
        <f>P484</f>
        <v>0</v>
      </c>
      <c r="Q483" s="155"/>
      <c r="R483" s="156">
        <f>R484</f>
        <v>16.02178538</v>
      </c>
      <c r="S483" s="155"/>
      <c r="T483" s="157">
        <f>T484</f>
        <v>0</v>
      </c>
      <c r="AR483" s="150" t="s">
        <v>81</v>
      </c>
      <c r="AT483" s="158" t="s">
        <v>72</v>
      </c>
      <c r="AU483" s="158" t="s">
        <v>73</v>
      </c>
      <c r="AY483" s="150" t="s">
        <v>130</v>
      </c>
      <c r="BK483" s="159">
        <f>BK484</f>
        <v>0</v>
      </c>
    </row>
    <row r="484" spans="2:63" s="10" customFormat="1" ht="19.5" customHeight="1">
      <c r="B484" s="149"/>
      <c r="D484" s="160" t="s">
        <v>72</v>
      </c>
      <c r="E484" s="161" t="s">
        <v>809</v>
      </c>
      <c r="F484" s="161" t="s">
        <v>810</v>
      </c>
      <c r="I484" s="152"/>
      <c r="J484" s="162">
        <f>BK484</f>
        <v>0</v>
      </c>
      <c r="L484" s="149"/>
      <c r="M484" s="154"/>
      <c r="N484" s="155"/>
      <c r="O484" s="155"/>
      <c r="P484" s="156">
        <f>SUM(P485:P506)</f>
        <v>0</v>
      </c>
      <c r="Q484" s="155"/>
      <c r="R484" s="156">
        <f>SUM(R485:R506)</f>
        <v>16.02178538</v>
      </c>
      <c r="S484" s="155"/>
      <c r="T484" s="157">
        <f>SUM(T485:T506)</f>
        <v>0</v>
      </c>
      <c r="AR484" s="150" t="s">
        <v>81</v>
      </c>
      <c r="AT484" s="158" t="s">
        <v>72</v>
      </c>
      <c r="AU484" s="158" t="s">
        <v>22</v>
      </c>
      <c r="AY484" s="150" t="s">
        <v>130</v>
      </c>
      <c r="BK484" s="159">
        <f>SUM(BK485:BK506)</f>
        <v>0</v>
      </c>
    </row>
    <row r="485" spans="2:65" s="1" customFormat="1" ht="22.5" customHeight="1">
      <c r="B485" s="163"/>
      <c r="C485" s="164" t="s">
        <v>811</v>
      </c>
      <c r="D485" s="164" t="s">
        <v>132</v>
      </c>
      <c r="E485" s="165" t="s">
        <v>812</v>
      </c>
      <c r="F485" s="166" t="s">
        <v>813</v>
      </c>
      <c r="G485" s="167" t="s">
        <v>135</v>
      </c>
      <c r="H485" s="168">
        <v>205.8</v>
      </c>
      <c r="I485" s="169"/>
      <c r="J485" s="170">
        <f>ROUND(I485*H485,2)</f>
        <v>0</v>
      </c>
      <c r="K485" s="166" t="s">
        <v>136</v>
      </c>
      <c r="L485" s="33"/>
      <c r="M485" s="171" t="s">
        <v>20</v>
      </c>
      <c r="N485" s="172" t="s">
        <v>44</v>
      </c>
      <c r="O485" s="34"/>
      <c r="P485" s="173">
        <f>O485*H485</f>
        <v>0</v>
      </c>
      <c r="Q485" s="173">
        <v>0</v>
      </c>
      <c r="R485" s="173">
        <f>Q485*H485</f>
        <v>0</v>
      </c>
      <c r="S485" s="173">
        <v>0</v>
      </c>
      <c r="T485" s="174">
        <f>S485*H485</f>
        <v>0</v>
      </c>
      <c r="AR485" s="16" t="s">
        <v>241</v>
      </c>
      <c r="AT485" s="16" t="s">
        <v>132</v>
      </c>
      <c r="AU485" s="16" t="s">
        <v>81</v>
      </c>
      <c r="AY485" s="16" t="s">
        <v>130</v>
      </c>
      <c r="BE485" s="175">
        <f>IF(N485="základní",J485,0)</f>
        <v>0</v>
      </c>
      <c r="BF485" s="175">
        <f>IF(N485="snížená",J485,0)</f>
        <v>0</v>
      </c>
      <c r="BG485" s="175">
        <f>IF(N485="zákl. přenesená",J485,0)</f>
        <v>0</v>
      </c>
      <c r="BH485" s="175">
        <f>IF(N485="sníž. přenesená",J485,0)</f>
        <v>0</v>
      </c>
      <c r="BI485" s="175">
        <f>IF(N485="nulová",J485,0)</f>
        <v>0</v>
      </c>
      <c r="BJ485" s="16" t="s">
        <v>22</v>
      </c>
      <c r="BK485" s="175">
        <f>ROUND(I485*H485,2)</f>
        <v>0</v>
      </c>
      <c r="BL485" s="16" t="s">
        <v>241</v>
      </c>
      <c r="BM485" s="16" t="s">
        <v>814</v>
      </c>
    </row>
    <row r="486" spans="2:47" s="1" customFormat="1" ht="22.5" customHeight="1">
      <c r="B486" s="33"/>
      <c r="D486" s="176" t="s">
        <v>139</v>
      </c>
      <c r="F486" s="177" t="s">
        <v>815</v>
      </c>
      <c r="I486" s="137"/>
      <c r="L486" s="33"/>
      <c r="M486" s="62"/>
      <c r="N486" s="34"/>
      <c r="O486" s="34"/>
      <c r="P486" s="34"/>
      <c r="Q486" s="34"/>
      <c r="R486" s="34"/>
      <c r="S486" s="34"/>
      <c r="T486" s="63"/>
      <c r="AT486" s="16" t="s">
        <v>139</v>
      </c>
      <c r="AU486" s="16" t="s">
        <v>81</v>
      </c>
    </row>
    <row r="487" spans="2:47" s="1" customFormat="1" ht="30" customHeight="1">
      <c r="B487" s="33"/>
      <c r="D487" s="176" t="s">
        <v>141</v>
      </c>
      <c r="F487" s="178" t="s">
        <v>816</v>
      </c>
      <c r="I487" s="137"/>
      <c r="L487" s="33"/>
      <c r="M487" s="62"/>
      <c r="N487" s="34"/>
      <c r="O487" s="34"/>
      <c r="P487" s="34"/>
      <c r="Q487" s="34"/>
      <c r="R487" s="34"/>
      <c r="S487" s="34"/>
      <c r="T487" s="63"/>
      <c r="AT487" s="16" t="s">
        <v>141</v>
      </c>
      <c r="AU487" s="16" t="s">
        <v>81</v>
      </c>
    </row>
    <row r="488" spans="2:51" s="11" customFormat="1" ht="22.5" customHeight="1">
      <c r="B488" s="179"/>
      <c r="D488" s="180" t="s">
        <v>143</v>
      </c>
      <c r="E488" s="181" t="s">
        <v>20</v>
      </c>
      <c r="F488" s="182" t="s">
        <v>817</v>
      </c>
      <c r="H488" s="183">
        <v>205.8</v>
      </c>
      <c r="I488" s="184"/>
      <c r="L488" s="179"/>
      <c r="M488" s="185"/>
      <c r="N488" s="186"/>
      <c r="O488" s="186"/>
      <c r="P488" s="186"/>
      <c r="Q488" s="186"/>
      <c r="R488" s="186"/>
      <c r="S488" s="186"/>
      <c r="T488" s="187"/>
      <c r="AT488" s="188" t="s">
        <v>143</v>
      </c>
      <c r="AU488" s="188" t="s">
        <v>81</v>
      </c>
      <c r="AV488" s="11" t="s">
        <v>81</v>
      </c>
      <c r="AW488" s="11" t="s">
        <v>37</v>
      </c>
      <c r="AX488" s="11" t="s">
        <v>22</v>
      </c>
      <c r="AY488" s="188" t="s">
        <v>130</v>
      </c>
    </row>
    <row r="489" spans="2:65" s="1" customFormat="1" ht="22.5" customHeight="1">
      <c r="B489" s="163"/>
      <c r="C489" s="201" t="s">
        <v>818</v>
      </c>
      <c r="D489" s="201" t="s">
        <v>356</v>
      </c>
      <c r="E489" s="202" t="s">
        <v>819</v>
      </c>
      <c r="F489" s="203" t="s">
        <v>820</v>
      </c>
      <c r="G489" s="204" t="s">
        <v>135</v>
      </c>
      <c r="H489" s="205">
        <v>236.67</v>
      </c>
      <c r="I489" s="206"/>
      <c r="J489" s="207">
        <f>ROUND(I489*H489,2)</f>
        <v>0</v>
      </c>
      <c r="K489" s="203" t="s">
        <v>136</v>
      </c>
      <c r="L489" s="208"/>
      <c r="M489" s="209" t="s">
        <v>20</v>
      </c>
      <c r="N489" s="210" t="s">
        <v>44</v>
      </c>
      <c r="O489" s="34"/>
      <c r="P489" s="173">
        <f>O489*H489</f>
        <v>0</v>
      </c>
      <c r="Q489" s="173">
        <v>0.0043</v>
      </c>
      <c r="R489" s="173">
        <f>Q489*H489</f>
        <v>1.017681</v>
      </c>
      <c r="S489" s="173">
        <v>0</v>
      </c>
      <c r="T489" s="174">
        <f>S489*H489</f>
        <v>0</v>
      </c>
      <c r="AR489" s="16" t="s">
        <v>343</v>
      </c>
      <c r="AT489" s="16" t="s">
        <v>356</v>
      </c>
      <c r="AU489" s="16" t="s">
        <v>81</v>
      </c>
      <c r="AY489" s="16" t="s">
        <v>130</v>
      </c>
      <c r="BE489" s="175">
        <f>IF(N489="základní",J489,0)</f>
        <v>0</v>
      </c>
      <c r="BF489" s="175">
        <f>IF(N489="snížená",J489,0)</f>
        <v>0</v>
      </c>
      <c r="BG489" s="175">
        <f>IF(N489="zákl. přenesená",J489,0)</f>
        <v>0</v>
      </c>
      <c r="BH489" s="175">
        <f>IF(N489="sníž. přenesená",J489,0)</f>
        <v>0</v>
      </c>
      <c r="BI489" s="175">
        <f>IF(N489="nulová",J489,0)</f>
        <v>0</v>
      </c>
      <c r="BJ489" s="16" t="s">
        <v>22</v>
      </c>
      <c r="BK489" s="175">
        <f>ROUND(I489*H489,2)</f>
        <v>0</v>
      </c>
      <c r="BL489" s="16" t="s">
        <v>241</v>
      </c>
      <c r="BM489" s="16" t="s">
        <v>821</v>
      </c>
    </row>
    <row r="490" spans="2:47" s="1" customFormat="1" ht="22.5" customHeight="1">
      <c r="B490" s="33"/>
      <c r="D490" s="176" t="s">
        <v>139</v>
      </c>
      <c r="F490" s="177" t="s">
        <v>822</v>
      </c>
      <c r="I490" s="137"/>
      <c r="L490" s="33"/>
      <c r="M490" s="62"/>
      <c r="N490" s="34"/>
      <c r="O490" s="34"/>
      <c r="P490" s="34"/>
      <c r="Q490" s="34"/>
      <c r="R490" s="34"/>
      <c r="S490" s="34"/>
      <c r="T490" s="63"/>
      <c r="AT490" s="16" t="s">
        <v>139</v>
      </c>
      <c r="AU490" s="16" t="s">
        <v>81</v>
      </c>
    </row>
    <row r="491" spans="2:51" s="11" customFormat="1" ht="22.5" customHeight="1">
      <c r="B491" s="179"/>
      <c r="D491" s="180" t="s">
        <v>143</v>
      </c>
      <c r="F491" s="182" t="s">
        <v>823</v>
      </c>
      <c r="H491" s="183">
        <v>236.67</v>
      </c>
      <c r="I491" s="184"/>
      <c r="L491" s="179"/>
      <c r="M491" s="185"/>
      <c r="N491" s="186"/>
      <c r="O491" s="186"/>
      <c r="P491" s="186"/>
      <c r="Q491" s="186"/>
      <c r="R491" s="186"/>
      <c r="S491" s="186"/>
      <c r="T491" s="187"/>
      <c r="AT491" s="188" t="s">
        <v>143</v>
      </c>
      <c r="AU491" s="188" t="s">
        <v>81</v>
      </c>
      <c r="AV491" s="11" t="s">
        <v>81</v>
      </c>
      <c r="AW491" s="11" t="s">
        <v>4</v>
      </c>
      <c r="AX491" s="11" t="s">
        <v>22</v>
      </c>
      <c r="AY491" s="188" t="s">
        <v>130</v>
      </c>
    </row>
    <row r="492" spans="2:65" s="1" customFormat="1" ht="22.5" customHeight="1">
      <c r="B492" s="163"/>
      <c r="C492" s="164" t="s">
        <v>824</v>
      </c>
      <c r="D492" s="164" t="s">
        <v>132</v>
      </c>
      <c r="E492" s="165" t="s">
        <v>825</v>
      </c>
      <c r="F492" s="166" t="s">
        <v>826</v>
      </c>
      <c r="G492" s="167" t="s">
        <v>135</v>
      </c>
      <c r="H492" s="168">
        <v>3049.175</v>
      </c>
      <c r="I492" s="169"/>
      <c r="J492" s="170">
        <f>ROUND(I492*H492,2)</f>
        <v>0</v>
      </c>
      <c r="K492" s="166" t="s">
        <v>136</v>
      </c>
      <c r="L492" s="33"/>
      <c r="M492" s="171" t="s">
        <v>20</v>
      </c>
      <c r="N492" s="172" t="s">
        <v>44</v>
      </c>
      <c r="O492" s="34"/>
      <c r="P492" s="173">
        <f>O492*H492</f>
        <v>0</v>
      </c>
      <c r="Q492" s="173">
        <v>0.00038</v>
      </c>
      <c r="R492" s="173">
        <f>Q492*H492</f>
        <v>1.1586865000000002</v>
      </c>
      <c r="S492" s="173">
        <v>0</v>
      </c>
      <c r="T492" s="174">
        <f>S492*H492</f>
        <v>0</v>
      </c>
      <c r="AR492" s="16" t="s">
        <v>241</v>
      </c>
      <c r="AT492" s="16" t="s">
        <v>132</v>
      </c>
      <c r="AU492" s="16" t="s">
        <v>81</v>
      </c>
      <c r="AY492" s="16" t="s">
        <v>130</v>
      </c>
      <c r="BE492" s="175">
        <f>IF(N492="základní",J492,0)</f>
        <v>0</v>
      </c>
      <c r="BF492" s="175">
        <f>IF(N492="snížená",J492,0)</f>
        <v>0</v>
      </c>
      <c r="BG492" s="175">
        <f>IF(N492="zákl. přenesená",J492,0)</f>
        <v>0</v>
      </c>
      <c r="BH492" s="175">
        <f>IF(N492="sníž. přenesená",J492,0)</f>
        <v>0</v>
      </c>
      <c r="BI492" s="175">
        <f>IF(N492="nulová",J492,0)</f>
        <v>0</v>
      </c>
      <c r="BJ492" s="16" t="s">
        <v>22</v>
      </c>
      <c r="BK492" s="175">
        <f>ROUND(I492*H492,2)</f>
        <v>0</v>
      </c>
      <c r="BL492" s="16" t="s">
        <v>241</v>
      </c>
      <c r="BM492" s="16" t="s">
        <v>827</v>
      </c>
    </row>
    <row r="493" spans="2:47" s="1" customFormat="1" ht="22.5" customHeight="1">
      <c r="B493" s="33"/>
      <c r="D493" s="176" t="s">
        <v>139</v>
      </c>
      <c r="F493" s="177" t="s">
        <v>828</v>
      </c>
      <c r="I493" s="137"/>
      <c r="L493" s="33"/>
      <c r="M493" s="62"/>
      <c r="N493" s="34"/>
      <c r="O493" s="34"/>
      <c r="P493" s="34"/>
      <c r="Q493" s="34"/>
      <c r="R493" s="34"/>
      <c r="S493" s="34"/>
      <c r="T493" s="63"/>
      <c r="AT493" s="16" t="s">
        <v>139</v>
      </c>
      <c r="AU493" s="16" t="s">
        <v>81</v>
      </c>
    </row>
    <row r="494" spans="2:51" s="11" customFormat="1" ht="22.5" customHeight="1">
      <c r="B494" s="179"/>
      <c r="D494" s="176" t="s">
        <v>143</v>
      </c>
      <c r="E494" s="188" t="s">
        <v>20</v>
      </c>
      <c r="F494" s="190" t="s">
        <v>829</v>
      </c>
      <c r="H494" s="191">
        <v>3041.175</v>
      </c>
      <c r="I494" s="184"/>
      <c r="L494" s="179"/>
      <c r="M494" s="185"/>
      <c r="N494" s="186"/>
      <c r="O494" s="186"/>
      <c r="P494" s="186"/>
      <c r="Q494" s="186"/>
      <c r="R494" s="186"/>
      <c r="S494" s="186"/>
      <c r="T494" s="187"/>
      <c r="AT494" s="188" t="s">
        <v>143</v>
      </c>
      <c r="AU494" s="188" t="s">
        <v>81</v>
      </c>
      <c r="AV494" s="11" t="s">
        <v>81</v>
      </c>
      <c r="AW494" s="11" t="s">
        <v>37</v>
      </c>
      <c r="AX494" s="11" t="s">
        <v>73</v>
      </c>
      <c r="AY494" s="188" t="s">
        <v>130</v>
      </c>
    </row>
    <row r="495" spans="2:51" s="11" customFormat="1" ht="22.5" customHeight="1">
      <c r="B495" s="179"/>
      <c r="D495" s="176" t="s">
        <v>143</v>
      </c>
      <c r="E495" s="188" t="s">
        <v>20</v>
      </c>
      <c r="F495" s="190" t="s">
        <v>830</v>
      </c>
      <c r="H495" s="191">
        <v>8</v>
      </c>
      <c r="I495" s="184"/>
      <c r="L495" s="179"/>
      <c r="M495" s="185"/>
      <c r="N495" s="186"/>
      <c r="O495" s="186"/>
      <c r="P495" s="186"/>
      <c r="Q495" s="186"/>
      <c r="R495" s="186"/>
      <c r="S495" s="186"/>
      <c r="T495" s="187"/>
      <c r="AT495" s="188" t="s">
        <v>143</v>
      </c>
      <c r="AU495" s="188" t="s">
        <v>81</v>
      </c>
      <c r="AV495" s="11" t="s">
        <v>81</v>
      </c>
      <c r="AW495" s="11" t="s">
        <v>37</v>
      </c>
      <c r="AX495" s="11" t="s">
        <v>73</v>
      </c>
      <c r="AY495" s="188" t="s">
        <v>130</v>
      </c>
    </row>
    <row r="496" spans="2:51" s="12" customFormat="1" ht="22.5" customHeight="1">
      <c r="B496" s="192"/>
      <c r="D496" s="180" t="s">
        <v>143</v>
      </c>
      <c r="E496" s="193" t="s">
        <v>20</v>
      </c>
      <c r="F496" s="194" t="s">
        <v>199</v>
      </c>
      <c r="H496" s="195">
        <v>3049.175</v>
      </c>
      <c r="I496" s="196"/>
      <c r="L496" s="192"/>
      <c r="M496" s="197"/>
      <c r="N496" s="198"/>
      <c r="O496" s="198"/>
      <c r="P496" s="198"/>
      <c r="Q496" s="198"/>
      <c r="R496" s="198"/>
      <c r="S496" s="198"/>
      <c r="T496" s="199"/>
      <c r="AT496" s="200" t="s">
        <v>143</v>
      </c>
      <c r="AU496" s="200" t="s">
        <v>81</v>
      </c>
      <c r="AV496" s="12" t="s">
        <v>137</v>
      </c>
      <c r="AW496" s="12" t="s">
        <v>37</v>
      </c>
      <c r="AX496" s="12" t="s">
        <v>22</v>
      </c>
      <c r="AY496" s="200" t="s">
        <v>130</v>
      </c>
    </row>
    <row r="497" spans="2:65" s="1" customFormat="1" ht="22.5" customHeight="1">
      <c r="B497" s="163"/>
      <c r="C497" s="201" t="s">
        <v>831</v>
      </c>
      <c r="D497" s="201" t="s">
        <v>356</v>
      </c>
      <c r="E497" s="202" t="s">
        <v>832</v>
      </c>
      <c r="F497" s="203" t="s">
        <v>833</v>
      </c>
      <c r="G497" s="204" t="s">
        <v>135</v>
      </c>
      <c r="H497" s="205">
        <v>3506.551</v>
      </c>
      <c r="I497" s="206"/>
      <c r="J497" s="207">
        <f>ROUND(I497*H497,2)</f>
        <v>0</v>
      </c>
      <c r="K497" s="203" t="s">
        <v>136</v>
      </c>
      <c r="L497" s="208"/>
      <c r="M497" s="209" t="s">
        <v>20</v>
      </c>
      <c r="N497" s="210" t="s">
        <v>44</v>
      </c>
      <c r="O497" s="34"/>
      <c r="P497" s="173">
        <f>O497*H497</f>
        <v>0</v>
      </c>
      <c r="Q497" s="173">
        <v>0.00388</v>
      </c>
      <c r="R497" s="173">
        <f>Q497*H497</f>
        <v>13.605417880000001</v>
      </c>
      <c r="S497" s="173">
        <v>0</v>
      </c>
      <c r="T497" s="174">
        <f>S497*H497</f>
        <v>0</v>
      </c>
      <c r="AR497" s="16" t="s">
        <v>343</v>
      </c>
      <c r="AT497" s="16" t="s">
        <v>356</v>
      </c>
      <c r="AU497" s="16" t="s">
        <v>81</v>
      </c>
      <c r="AY497" s="16" t="s">
        <v>130</v>
      </c>
      <c r="BE497" s="175">
        <f>IF(N497="základní",J497,0)</f>
        <v>0</v>
      </c>
      <c r="BF497" s="175">
        <f>IF(N497="snížená",J497,0)</f>
        <v>0</v>
      </c>
      <c r="BG497" s="175">
        <f>IF(N497="zákl. přenesená",J497,0)</f>
        <v>0</v>
      </c>
      <c r="BH497" s="175">
        <f>IF(N497="sníž. přenesená",J497,0)</f>
        <v>0</v>
      </c>
      <c r="BI497" s="175">
        <f>IF(N497="nulová",J497,0)</f>
        <v>0</v>
      </c>
      <c r="BJ497" s="16" t="s">
        <v>22</v>
      </c>
      <c r="BK497" s="175">
        <f>ROUND(I497*H497,2)</f>
        <v>0</v>
      </c>
      <c r="BL497" s="16" t="s">
        <v>241</v>
      </c>
      <c r="BM497" s="16" t="s">
        <v>834</v>
      </c>
    </row>
    <row r="498" spans="2:47" s="1" customFormat="1" ht="22.5" customHeight="1">
      <c r="B498" s="33"/>
      <c r="D498" s="176" t="s">
        <v>139</v>
      </c>
      <c r="F498" s="177" t="s">
        <v>835</v>
      </c>
      <c r="I498" s="137"/>
      <c r="L498" s="33"/>
      <c r="M498" s="62"/>
      <c r="N498" s="34"/>
      <c r="O498" s="34"/>
      <c r="P498" s="34"/>
      <c r="Q498" s="34"/>
      <c r="R498" s="34"/>
      <c r="S498" s="34"/>
      <c r="T498" s="63"/>
      <c r="AT498" s="16" t="s">
        <v>139</v>
      </c>
      <c r="AU498" s="16" t="s">
        <v>81</v>
      </c>
    </row>
    <row r="499" spans="2:51" s="11" customFormat="1" ht="22.5" customHeight="1">
      <c r="B499" s="179"/>
      <c r="D499" s="180" t="s">
        <v>143</v>
      </c>
      <c r="F499" s="182" t="s">
        <v>836</v>
      </c>
      <c r="H499" s="183">
        <v>3506.551</v>
      </c>
      <c r="I499" s="184"/>
      <c r="L499" s="179"/>
      <c r="M499" s="185"/>
      <c r="N499" s="186"/>
      <c r="O499" s="186"/>
      <c r="P499" s="186"/>
      <c r="Q499" s="186"/>
      <c r="R499" s="186"/>
      <c r="S499" s="186"/>
      <c r="T499" s="187"/>
      <c r="AT499" s="188" t="s">
        <v>143</v>
      </c>
      <c r="AU499" s="188" t="s">
        <v>81</v>
      </c>
      <c r="AV499" s="11" t="s">
        <v>81</v>
      </c>
      <c r="AW499" s="11" t="s">
        <v>4</v>
      </c>
      <c r="AX499" s="11" t="s">
        <v>22</v>
      </c>
      <c r="AY499" s="188" t="s">
        <v>130</v>
      </c>
    </row>
    <row r="500" spans="2:65" s="1" customFormat="1" ht="22.5" customHeight="1">
      <c r="B500" s="163"/>
      <c r="C500" s="164" t="s">
        <v>837</v>
      </c>
      <c r="D500" s="164" t="s">
        <v>132</v>
      </c>
      <c r="E500" s="165" t="s">
        <v>838</v>
      </c>
      <c r="F500" s="166" t="s">
        <v>839</v>
      </c>
      <c r="G500" s="167" t="s">
        <v>135</v>
      </c>
      <c r="H500" s="168">
        <v>96</v>
      </c>
      <c r="I500" s="169"/>
      <c r="J500" s="170">
        <f>ROUND(I500*H500,2)</f>
        <v>0</v>
      </c>
      <c r="K500" s="166" t="s">
        <v>136</v>
      </c>
      <c r="L500" s="33"/>
      <c r="M500" s="171" t="s">
        <v>20</v>
      </c>
      <c r="N500" s="172" t="s">
        <v>44</v>
      </c>
      <c r="O500" s="34"/>
      <c r="P500" s="173">
        <f>O500*H500</f>
        <v>0</v>
      </c>
      <c r="Q500" s="173">
        <v>0</v>
      </c>
      <c r="R500" s="173">
        <f>Q500*H500</f>
        <v>0</v>
      </c>
      <c r="S500" s="173">
        <v>0</v>
      </c>
      <c r="T500" s="174">
        <f>S500*H500</f>
        <v>0</v>
      </c>
      <c r="AR500" s="16" t="s">
        <v>241</v>
      </c>
      <c r="AT500" s="16" t="s">
        <v>132</v>
      </c>
      <c r="AU500" s="16" t="s">
        <v>81</v>
      </c>
      <c r="AY500" s="16" t="s">
        <v>130</v>
      </c>
      <c r="BE500" s="175">
        <f>IF(N500="základní",J500,0)</f>
        <v>0</v>
      </c>
      <c r="BF500" s="175">
        <f>IF(N500="snížená",J500,0)</f>
        <v>0</v>
      </c>
      <c r="BG500" s="175">
        <f>IF(N500="zákl. přenesená",J500,0)</f>
        <v>0</v>
      </c>
      <c r="BH500" s="175">
        <f>IF(N500="sníž. přenesená",J500,0)</f>
        <v>0</v>
      </c>
      <c r="BI500" s="175">
        <f>IF(N500="nulová",J500,0)</f>
        <v>0</v>
      </c>
      <c r="BJ500" s="16" t="s">
        <v>22</v>
      </c>
      <c r="BK500" s="175">
        <f>ROUND(I500*H500,2)</f>
        <v>0</v>
      </c>
      <c r="BL500" s="16" t="s">
        <v>241</v>
      </c>
      <c r="BM500" s="16" t="s">
        <v>840</v>
      </c>
    </row>
    <row r="501" spans="2:47" s="1" customFormat="1" ht="30" customHeight="1">
      <c r="B501" s="33"/>
      <c r="D501" s="176" t="s">
        <v>139</v>
      </c>
      <c r="F501" s="177" t="s">
        <v>841</v>
      </c>
      <c r="I501" s="137"/>
      <c r="L501" s="33"/>
      <c r="M501" s="62"/>
      <c r="N501" s="34"/>
      <c r="O501" s="34"/>
      <c r="P501" s="34"/>
      <c r="Q501" s="34"/>
      <c r="R501" s="34"/>
      <c r="S501" s="34"/>
      <c r="T501" s="63"/>
      <c r="AT501" s="16" t="s">
        <v>139</v>
      </c>
      <c r="AU501" s="16" t="s">
        <v>81</v>
      </c>
    </row>
    <row r="502" spans="2:51" s="11" customFormat="1" ht="22.5" customHeight="1">
      <c r="B502" s="179"/>
      <c r="D502" s="180" t="s">
        <v>143</v>
      </c>
      <c r="E502" s="181" t="s">
        <v>20</v>
      </c>
      <c r="F502" s="182" t="s">
        <v>842</v>
      </c>
      <c r="H502" s="183">
        <v>96</v>
      </c>
      <c r="I502" s="184"/>
      <c r="L502" s="179"/>
      <c r="M502" s="185"/>
      <c r="N502" s="186"/>
      <c r="O502" s="186"/>
      <c r="P502" s="186"/>
      <c r="Q502" s="186"/>
      <c r="R502" s="186"/>
      <c r="S502" s="186"/>
      <c r="T502" s="187"/>
      <c r="AT502" s="188" t="s">
        <v>143</v>
      </c>
      <c r="AU502" s="188" t="s">
        <v>81</v>
      </c>
      <c r="AV502" s="11" t="s">
        <v>81</v>
      </c>
      <c r="AW502" s="11" t="s">
        <v>37</v>
      </c>
      <c r="AX502" s="11" t="s">
        <v>22</v>
      </c>
      <c r="AY502" s="188" t="s">
        <v>130</v>
      </c>
    </row>
    <row r="503" spans="2:65" s="1" customFormat="1" ht="22.5" customHeight="1">
      <c r="B503" s="163"/>
      <c r="C503" s="201" t="s">
        <v>843</v>
      </c>
      <c r="D503" s="201" t="s">
        <v>356</v>
      </c>
      <c r="E503" s="202" t="s">
        <v>844</v>
      </c>
      <c r="F503" s="203" t="s">
        <v>845</v>
      </c>
      <c r="G503" s="204" t="s">
        <v>233</v>
      </c>
      <c r="H503" s="205">
        <v>0.24</v>
      </c>
      <c r="I503" s="206"/>
      <c r="J503" s="207">
        <f>ROUND(I503*H503,2)</f>
        <v>0</v>
      </c>
      <c r="K503" s="203" t="s">
        <v>136</v>
      </c>
      <c r="L503" s="208"/>
      <c r="M503" s="209" t="s">
        <v>20</v>
      </c>
      <c r="N503" s="210" t="s">
        <v>44</v>
      </c>
      <c r="O503" s="34"/>
      <c r="P503" s="173">
        <f>O503*H503</f>
        <v>0</v>
      </c>
      <c r="Q503" s="173">
        <v>1</v>
      </c>
      <c r="R503" s="173">
        <f>Q503*H503</f>
        <v>0.24</v>
      </c>
      <c r="S503" s="173">
        <v>0</v>
      </c>
      <c r="T503" s="174">
        <f>S503*H503</f>
        <v>0</v>
      </c>
      <c r="AR503" s="16" t="s">
        <v>343</v>
      </c>
      <c r="AT503" s="16" t="s">
        <v>356</v>
      </c>
      <c r="AU503" s="16" t="s">
        <v>81</v>
      </c>
      <c r="AY503" s="16" t="s">
        <v>130</v>
      </c>
      <c r="BE503" s="175">
        <f>IF(N503="základní",J503,0)</f>
        <v>0</v>
      </c>
      <c r="BF503" s="175">
        <f>IF(N503="snížená",J503,0)</f>
        <v>0</v>
      </c>
      <c r="BG503" s="175">
        <f>IF(N503="zákl. přenesená",J503,0)</f>
        <v>0</v>
      </c>
      <c r="BH503" s="175">
        <f>IF(N503="sníž. přenesená",J503,0)</f>
        <v>0</v>
      </c>
      <c r="BI503" s="175">
        <f>IF(N503="nulová",J503,0)</f>
        <v>0</v>
      </c>
      <c r="BJ503" s="16" t="s">
        <v>22</v>
      </c>
      <c r="BK503" s="175">
        <f>ROUND(I503*H503,2)</f>
        <v>0</v>
      </c>
      <c r="BL503" s="16" t="s">
        <v>241</v>
      </c>
      <c r="BM503" s="16" t="s">
        <v>846</v>
      </c>
    </row>
    <row r="504" spans="2:47" s="1" customFormat="1" ht="30" customHeight="1">
      <c r="B504" s="33"/>
      <c r="D504" s="176" t="s">
        <v>139</v>
      </c>
      <c r="F504" s="177" t="s">
        <v>847</v>
      </c>
      <c r="I504" s="137"/>
      <c r="L504" s="33"/>
      <c r="M504" s="62"/>
      <c r="N504" s="34"/>
      <c r="O504" s="34"/>
      <c r="P504" s="34"/>
      <c r="Q504" s="34"/>
      <c r="R504" s="34"/>
      <c r="S504" s="34"/>
      <c r="T504" s="63"/>
      <c r="AT504" s="16" t="s">
        <v>139</v>
      </c>
      <c r="AU504" s="16" t="s">
        <v>81</v>
      </c>
    </row>
    <row r="505" spans="2:47" s="1" customFormat="1" ht="30" customHeight="1">
      <c r="B505" s="33"/>
      <c r="D505" s="176" t="s">
        <v>141</v>
      </c>
      <c r="F505" s="178" t="s">
        <v>848</v>
      </c>
      <c r="I505" s="137"/>
      <c r="L505" s="33"/>
      <c r="M505" s="62"/>
      <c r="N505" s="34"/>
      <c r="O505" s="34"/>
      <c r="P505" s="34"/>
      <c r="Q505" s="34"/>
      <c r="R505" s="34"/>
      <c r="S505" s="34"/>
      <c r="T505" s="63"/>
      <c r="AT505" s="16" t="s">
        <v>141</v>
      </c>
      <c r="AU505" s="16" t="s">
        <v>81</v>
      </c>
    </row>
    <row r="506" spans="2:51" s="11" customFormat="1" ht="22.5" customHeight="1">
      <c r="B506" s="179"/>
      <c r="D506" s="176" t="s">
        <v>143</v>
      </c>
      <c r="E506" s="188" t="s">
        <v>20</v>
      </c>
      <c r="F506" s="190" t="s">
        <v>849</v>
      </c>
      <c r="H506" s="191">
        <v>0.24</v>
      </c>
      <c r="I506" s="184"/>
      <c r="L506" s="179"/>
      <c r="M506" s="185"/>
      <c r="N506" s="186"/>
      <c r="O506" s="186"/>
      <c r="P506" s="186"/>
      <c r="Q506" s="186"/>
      <c r="R506" s="186"/>
      <c r="S506" s="186"/>
      <c r="T506" s="187"/>
      <c r="AT506" s="188" t="s">
        <v>143</v>
      </c>
      <c r="AU506" s="188" t="s">
        <v>81</v>
      </c>
      <c r="AV506" s="11" t="s">
        <v>81</v>
      </c>
      <c r="AW506" s="11" t="s">
        <v>37</v>
      </c>
      <c r="AX506" s="11" t="s">
        <v>22</v>
      </c>
      <c r="AY506" s="188" t="s">
        <v>130</v>
      </c>
    </row>
    <row r="507" spans="2:63" s="10" customFormat="1" ht="36.75" customHeight="1">
      <c r="B507" s="149"/>
      <c r="D507" s="150" t="s">
        <v>72</v>
      </c>
      <c r="E507" s="151" t="s">
        <v>356</v>
      </c>
      <c r="F507" s="151" t="s">
        <v>850</v>
      </c>
      <c r="I507" s="152"/>
      <c r="J507" s="153">
        <f>BK507</f>
        <v>0</v>
      </c>
      <c r="L507" s="149"/>
      <c r="M507" s="154"/>
      <c r="N507" s="155"/>
      <c r="O507" s="155"/>
      <c r="P507" s="156">
        <f>P508</f>
        <v>0</v>
      </c>
      <c r="Q507" s="155"/>
      <c r="R507" s="156">
        <f>R508</f>
        <v>0</v>
      </c>
      <c r="S507" s="155"/>
      <c r="T507" s="157">
        <f>T508</f>
        <v>0</v>
      </c>
      <c r="AR507" s="150" t="s">
        <v>150</v>
      </c>
      <c r="AT507" s="158" t="s">
        <v>72</v>
      </c>
      <c r="AU507" s="158" t="s">
        <v>73</v>
      </c>
      <c r="AY507" s="150" t="s">
        <v>130</v>
      </c>
      <c r="BK507" s="159">
        <f>BK508</f>
        <v>0</v>
      </c>
    </row>
    <row r="508" spans="2:63" s="10" customFormat="1" ht="19.5" customHeight="1">
      <c r="B508" s="149"/>
      <c r="D508" s="160" t="s">
        <v>72</v>
      </c>
      <c r="E508" s="161" t="s">
        <v>851</v>
      </c>
      <c r="F508" s="161" t="s">
        <v>852</v>
      </c>
      <c r="I508" s="152"/>
      <c r="J508" s="162">
        <f>BK508</f>
        <v>0</v>
      </c>
      <c r="L508" s="149"/>
      <c r="M508" s="154"/>
      <c r="N508" s="155"/>
      <c r="O508" s="155"/>
      <c r="P508" s="156">
        <f>SUM(P509:P511)</f>
        <v>0</v>
      </c>
      <c r="Q508" s="155"/>
      <c r="R508" s="156">
        <f>SUM(R509:R511)</f>
        <v>0</v>
      </c>
      <c r="S508" s="155"/>
      <c r="T508" s="157">
        <f>SUM(T509:T511)</f>
        <v>0</v>
      </c>
      <c r="AR508" s="150" t="s">
        <v>150</v>
      </c>
      <c r="AT508" s="158" t="s">
        <v>72</v>
      </c>
      <c r="AU508" s="158" t="s">
        <v>22</v>
      </c>
      <c r="AY508" s="150" t="s">
        <v>130</v>
      </c>
      <c r="BK508" s="159">
        <f>SUM(BK509:BK511)</f>
        <v>0</v>
      </c>
    </row>
    <row r="509" spans="2:65" s="1" customFormat="1" ht="22.5" customHeight="1">
      <c r="B509" s="163"/>
      <c r="C509" s="164" t="s">
        <v>853</v>
      </c>
      <c r="D509" s="164" t="s">
        <v>132</v>
      </c>
      <c r="E509" s="165" t="s">
        <v>854</v>
      </c>
      <c r="F509" s="166" t="s">
        <v>855</v>
      </c>
      <c r="G509" s="167" t="s">
        <v>359</v>
      </c>
      <c r="H509" s="168">
        <v>500</v>
      </c>
      <c r="I509" s="169"/>
      <c r="J509" s="170">
        <f>ROUND(I509*H509,2)</f>
        <v>0</v>
      </c>
      <c r="K509" s="166" t="s">
        <v>136</v>
      </c>
      <c r="L509" s="33"/>
      <c r="M509" s="171" t="s">
        <v>20</v>
      </c>
      <c r="N509" s="172" t="s">
        <v>44</v>
      </c>
      <c r="O509" s="34"/>
      <c r="P509" s="173">
        <f>O509*H509</f>
        <v>0</v>
      </c>
      <c r="Q509" s="173">
        <v>0</v>
      </c>
      <c r="R509" s="173">
        <f>Q509*H509</f>
        <v>0</v>
      </c>
      <c r="S509" s="173">
        <v>0</v>
      </c>
      <c r="T509" s="174">
        <f>S509*H509</f>
        <v>0</v>
      </c>
      <c r="AR509" s="16" t="s">
        <v>567</v>
      </c>
      <c r="AT509" s="16" t="s">
        <v>132</v>
      </c>
      <c r="AU509" s="16" t="s">
        <v>81</v>
      </c>
      <c r="AY509" s="16" t="s">
        <v>130</v>
      </c>
      <c r="BE509" s="175">
        <f>IF(N509="základní",J509,0)</f>
        <v>0</v>
      </c>
      <c r="BF509" s="175">
        <f>IF(N509="snížená",J509,0)</f>
        <v>0</v>
      </c>
      <c r="BG509" s="175">
        <f>IF(N509="zákl. přenesená",J509,0)</f>
        <v>0</v>
      </c>
      <c r="BH509" s="175">
        <f>IF(N509="sníž. přenesená",J509,0)</f>
        <v>0</v>
      </c>
      <c r="BI509" s="175">
        <f>IF(N509="nulová",J509,0)</f>
        <v>0</v>
      </c>
      <c r="BJ509" s="16" t="s">
        <v>22</v>
      </c>
      <c r="BK509" s="175">
        <f>ROUND(I509*H509,2)</f>
        <v>0</v>
      </c>
      <c r="BL509" s="16" t="s">
        <v>567</v>
      </c>
      <c r="BM509" s="16" t="s">
        <v>856</v>
      </c>
    </row>
    <row r="510" spans="2:47" s="1" customFormat="1" ht="22.5" customHeight="1">
      <c r="B510" s="33"/>
      <c r="D510" s="176" t="s">
        <v>139</v>
      </c>
      <c r="F510" s="177" t="s">
        <v>857</v>
      </c>
      <c r="I510" s="137"/>
      <c r="L510" s="33"/>
      <c r="M510" s="62"/>
      <c r="N510" s="34"/>
      <c r="O510" s="34"/>
      <c r="P510" s="34"/>
      <c r="Q510" s="34"/>
      <c r="R510" s="34"/>
      <c r="S510" s="34"/>
      <c r="T510" s="63"/>
      <c r="AT510" s="16" t="s">
        <v>139</v>
      </c>
      <c r="AU510" s="16" t="s">
        <v>81</v>
      </c>
    </row>
    <row r="511" spans="2:51" s="11" customFormat="1" ht="22.5" customHeight="1">
      <c r="B511" s="179"/>
      <c r="D511" s="176" t="s">
        <v>143</v>
      </c>
      <c r="E511" s="188" t="s">
        <v>20</v>
      </c>
      <c r="F511" s="190" t="s">
        <v>858</v>
      </c>
      <c r="H511" s="191">
        <v>500</v>
      </c>
      <c r="I511" s="184"/>
      <c r="L511" s="179"/>
      <c r="M511" s="185"/>
      <c r="N511" s="186"/>
      <c r="O511" s="186"/>
      <c r="P511" s="186"/>
      <c r="Q511" s="186"/>
      <c r="R511" s="186"/>
      <c r="S511" s="186"/>
      <c r="T511" s="187"/>
      <c r="AT511" s="188" t="s">
        <v>143</v>
      </c>
      <c r="AU511" s="188" t="s">
        <v>81</v>
      </c>
      <c r="AV511" s="11" t="s">
        <v>81</v>
      </c>
      <c r="AW511" s="11" t="s">
        <v>37</v>
      </c>
      <c r="AX511" s="11" t="s">
        <v>22</v>
      </c>
      <c r="AY511" s="188" t="s">
        <v>130</v>
      </c>
    </row>
    <row r="512" spans="2:63" s="10" customFormat="1" ht="36.75" customHeight="1">
      <c r="B512" s="149"/>
      <c r="D512" s="150" t="s">
        <v>72</v>
      </c>
      <c r="E512" s="151" t="s">
        <v>859</v>
      </c>
      <c r="F512" s="151" t="s">
        <v>860</v>
      </c>
      <c r="I512" s="152"/>
      <c r="J512" s="153">
        <f>BK512</f>
        <v>0</v>
      </c>
      <c r="L512" s="149"/>
      <c r="M512" s="154"/>
      <c r="N512" s="155"/>
      <c r="O512" s="155"/>
      <c r="P512" s="156">
        <f>P513+P521+P524</f>
        <v>0</v>
      </c>
      <c r="Q512" s="155"/>
      <c r="R512" s="156">
        <f>R513+R521+R524</f>
        <v>0</v>
      </c>
      <c r="S512" s="155"/>
      <c r="T512" s="157">
        <f>T513+T521+T524</f>
        <v>0</v>
      </c>
      <c r="AR512" s="150" t="s">
        <v>162</v>
      </c>
      <c r="AT512" s="158" t="s">
        <v>72</v>
      </c>
      <c r="AU512" s="158" t="s">
        <v>73</v>
      </c>
      <c r="AY512" s="150" t="s">
        <v>130</v>
      </c>
      <c r="BK512" s="159">
        <f>BK513+BK521+BK524</f>
        <v>0</v>
      </c>
    </row>
    <row r="513" spans="2:63" s="10" customFormat="1" ht="19.5" customHeight="1">
      <c r="B513" s="149"/>
      <c r="D513" s="160" t="s">
        <v>72</v>
      </c>
      <c r="E513" s="161" t="s">
        <v>861</v>
      </c>
      <c r="F513" s="161" t="s">
        <v>862</v>
      </c>
      <c r="I513" s="152"/>
      <c r="J513" s="162">
        <f>BK513</f>
        <v>0</v>
      </c>
      <c r="L513" s="149"/>
      <c r="M513" s="154"/>
      <c r="N513" s="155"/>
      <c r="O513" s="155"/>
      <c r="P513" s="156">
        <f>SUM(P514:P520)</f>
        <v>0</v>
      </c>
      <c r="Q513" s="155"/>
      <c r="R513" s="156">
        <f>SUM(R514:R520)</f>
        <v>0</v>
      </c>
      <c r="S513" s="155"/>
      <c r="T513" s="157">
        <f>SUM(T514:T520)</f>
        <v>0</v>
      </c>
      <c r="AR513" s="150" t="s">
        <v>162</v>
      </c>
      <c r="AT513" s="158" t="s">
        <v>72</v>
      </c>
      <c r="AU513" s="158" t="s">
        <v>22</v>
      </c>
      <c r="AY513" s="150" t="s">
        <v>130</v>
      </c>
      <c r="BK513" s="159">
        <f>SUM(BK514:BK520)</f>
        <v>0</v>
      </c>
    </row>
    <row r="514" spans="2:65" s="1" customFormat="1" ht="22.5" customHeight="1">
      <c r="B514" s="163"/>
      <c r="C514" s="164" t="s">
        <v>863</v>
      </c>
      <c r="D514" s="164" t="s">
        <v>132</v>
      </c>
      <c r="E514" s="165" t="s">
        <v>864</v>
      </c>
      <c r="F514" s="166" t="s">
        <v>865</v>
      </c>
      <c r="G514" s="167" t="s">
        <v>866</v>
      </c>
      <c r="H514" s="168">
        <v>1</v>
      </c>
      <c r="I514" s="169"/>
      <c r="J514" s="170">
        <f>ROUND(I514*H514,2)</f>
        <v>0</v>
      </c>
      <c r="K514" s="166" t="s">
        <v>136</v>
      </c>
      <c r="L514" s="33"/>
      <c r="M514" s="171" t="s">
        <v>20</v>
      </c>
      <c r="N514" s="172" t="s">
        <v>44</v>
      </c>
      <c r="O514" s="34"/>
      <c r="P514" s="173">
        <f>O514*H514</f>
        <v>0</v>
      </c>
      <c r="Q514" s="173">
        <v>0</v>
      </c>
      <c r="R514" s="173">
        <f>Q514*H514</f>
        <v>0</v>
      </c>
      <c r="S514" s="173">
        <v>0</v>
      </c>
      <c r="T514" s="174">
        <f>S514*H514</f>
        <v>0</v>
      </c>
      <c r="AR514" s="16" t="s">
        <v>867</v>
      </c>
      <c r="AT514" s="16" t="s">
        <v>132</v>
      </c>
      <c r="AU514" s="16" t="s">
        <v>81</v>
      </c>
      <c r="AY514" s="16" t="s">
        <v>130</v>
      </c>
      <c r="BE514" s="175">
        <f>IF(N514="základní",J514,0)</f>
        <v>0</v>
      </c>
      <c r="BF514" s="175">
        <f>IF(N514="snížená",J514,0)</f>
        <v>0</v>
      </c>
      <c r="BG514" s="175">
        <f>IF(N514="zákl. přenesená",J514,0)</f>
        <v>0</v>
      </c>
      <c r="BH514" s="175">
        <f>IF(N514="sníž. přenesená",J514,0)</f>
        <v>0</v>
      </c>
      <c r="BI514" s="175">
        <f>IF(N514="nulová",J514,0)</f>
        <v>0</v>
      </c>
      <c r="BJ514" s="16" t="s">
        <v>22</v>
      </c>
      <c r="BK514" s="175">
        <f>ROUND(I514*H514,2)</f>
        <v>0</v>
      </c>
      <c r="BL514" s="16" t="s">
        <v>867</v>
      </c>
      <c r="BM514" s="16" t="s">
        <v>868</v>
      </c>
    </row>
    <row r="515" spans="2:47" s="1" customFormat="1" ht="22.5" customHeight="1">
      <c r="B515" s="33"/>
      <c r="D515" s="180" t="s">
        <v>139</v>
      </c>
      <c r="F515" s="211" t="s">
        <v>869</v>
      </c>
      <c r="I515" s="137"/>
      <c r="L515" s="33"/>
      <c r="M515" s="62"/>
      <c r="N515" s="34"/>
      <c r="O515" s="34"/>
      <c r="P515" s="34"/>
      <c r="Q515" s="34"/>
      <c r="R515" s="34"/>
      <c r="S515" s="34"/>
      <c r="T515" s="63"/>
      <c r="AT515" s="16" t="s">
        <v>139</v>
      </c>
      <c r="AU515" s="16" t="s">
        <v>81</v>
      </c>
    </row>
    <row r="516" spans="2:65" s="1" customFormat="1" ht="22.5" customHeight="1">
      <c r="B516" s="163"/>
      <c r="C516" s="164" t="s">
        <v>870</v>
      </c>
      <c r="D516" s="164" t="s">
        <v>132</v>
      </c>
      <c r="E516" s="165" t="s">
        <v>871</v>
      </c>
      <c r="F516" s="166" t="s">
        <v>872</v>
      </c>
      <c r="G516" s="167" t="s">
        <v>866</v>
      </c>
      <c r="H516" s="168">
        <v>1</v>
      </c>
      <c r="I516" s="169"/>
      <c r="J516" s="170">
        <f>ROUND(I516*H516,2)</f>
        <v>0</v>
      </c>
      <c r="K516" s="166" t="s">
        <v>20</v>
      </c>
      <c r="L516" s="33"/>
      <c r="M516" s="171" t="s">
        <v>20</v>
      </c>
      <c r="N516" s="172" t="s">
        <v>44</v>
      </c>
      <c r="O516" s="34"/>
      <c r="P516" s="173">
        <f>O516*H516</f>
        <v>0</v>
      </c>
      <c r="Q516" s="173">
        <v>0</v>
      </c>
      <c r="R516" s="173">
        <f>Q516*H516</f>
        <v>0</v>
      </c>
      <c r="S516" s="173">
        <v>0</v>
      </c>
      <c r="T516" s="174">
        <f>S516*H516</f>
        <v>0</v>
      </c>
      <c r="AR516" s="16" t="s">
        <v>867</v>
      </c>
      <c r="AT516" s="16" t="s">
        <v>132</v>
      </c>
      <c r="AU516" s="16" t="s">
        <v>81</v>
      </c>
      <c r="AY516" s="16" t="s">
        <v>130</v>
      </c>
      <c r="BE516" s="175">
        <f>IF(N516="základní",J516,0)</f>
        <v>0</v>
      </c>
      <c r="BF516" s="175">
        <f>IF(N516="snížená",J516,0)</f>
        <v>0</v>
      </c>
      <c r="BG516" s="175">
        <f>IF(N516="zákl. přenesená",J516,0)</f>
        <v>0</v>
      </c>
      <c r="BH516" s="175">
        <f>IF(N516="sníž. přenesená",J516,0)</f>
        <v>0</v>
      </c>
      <c r="BI516" s="175">
        <f>IF(N516="nulová",J516,0)</f>
        <v>0</v>
      </c>
      <c r="BJ516" s="16" t="s">
        <v>22</v>
      </c>
      <c r="BK516" s="175">
        <f>ROUND(I516*H516,2)</f>
        <v>0</v>
      </c>
      <c r="BL516" s="16" t="s">
        <v>867</v>
      </c>
      <c r="BM516" s="16" t="s">
        <v>873</v>
      </c>
    </row>
    <row r="517" spans="2:47" s="1" customFormat="1" ht="30" customHeight="1">
      <c r="B517" s="33"/>
      <c r="D517" s="176" t="s">
        <v>139</v>
      </c>
      <c r="F517" s="177" t="s">
        <v>874</v>
      </c>
      <c r="I517" s="137"/>
      <c r="L517" s="33"/>
      <c r="M517" s="62"/>
      <c r="N517" s="34"/>
      <c r="O517" s="34"/>
      <c r="P517" s="34"/>
      <c r="Q517" s="34"/>
      <c r="R517" s="34"/>
      <c r="S517" s="34"/>
      <c r="T517" s="63"/>
      <c r="AT517" s="16" t="s">
        <v>139</v>
      </c>
      <c r="AU517" s="16" t="s">
        <v>81</v>
      </c>
    </row>
    <row r="518" spans="2:47" s="1" customFormat="1" ht="30" customHeight="1">
      <c r="B518" s="33"/>
      <c r="D518" s="180" t="s">
        <v>141</v>
      </c>
      <c r="F518" s="189" t="s">
        <v>875</v>
      </c>
      <c r="I518" s="137"/>
      <c r="L518" s="33"/>
      <c r="M518" s="62"/>
      <c r="N518" s="34"/>
      <c r="O518" s="34"/>
      <c r="P518" s="34"/>
      <c r="Q518" s="34"/>
      <c r="R518" s="34"/>
      <c r="S518" s="34"/>
      <c r="T518" s="63"/>
      <c r="AT518" s="16" t="s">
        <v>141</v>
      </c>
      <c r="AU518" s="16" t="s">
        <v>81</v>
      </c>
    </row>
    <row r="519" spans="2:65" s="1" customFormat="1" ht="22.5" customHeight="1">
      <c r="B519" s="163"/>
      <c r="C519" s="164" t="s">
        <v>876</v>
      </c>
      <c r="D519" s="164" t="s">
        <v>132</v>
      </c>
      <c r="E519" s="165" t="s">
        <v>877</v>
      </c>
      <c r="F519" s="166" t="s">
        <v>878</v>
      </c>
      <c r="G519" s="167" t="s">
        <v>866</v>
      </c>
      <c r="H519" s="168">
        <v>1</v>
      </c>
      <c r="I519" s="169"/>
      <c r="J519" s="170">
        <f>ROUND(I519*H519,2)</f>
        <v>0</v>
      </c>
      <c r="K519" s="166" t="s">
        <v>136</v>
      </c>
      <c r="L519" s="33"/>
      <c r="M519" s="171" t="s">
        <v>20</v>
      </c>
      <c r="N519" s="172" t="s">
        <v>44</v>
      </c>
      <c r="O519" s="34"/>
      <c r="P519" s="173">
        <f>O519*H519</f>
        <v>0</v>
      </c>
      <c r="Q519" s="173">
        <v>0</v>
      </c>
      <c r="R519" s="173">
        <f>Q519*H519</f>
        <v>0</v>
      </c>
      <c r="S519" s="173">
        <v>0</v>
      </c>
      <c r="T519" s="174">
        <f>S519*H519</f>
        <v>0</v>
      </c>
      <c r="AR519" s="16" t="s">
        <v>867</v>
      </c>
      <c r="AT519" s="16" t="s">
        <v>132</v>
      </c>
      <c r="AU519" s="16" t="s">
        <v>81</v>
      </c>
      <c r="AY519" s="16" t="s">
        <v>130</v>
      </c>
      <c r="BE519" s="175">
        <f>IF(N519="základní",J519,0)</f>
        <v>0</v>
      </c>
      <c r="BF519" s="175">
        <f>IF(N519="snížená",J519,0)</f>
        <v>0</v>
      </c>
      <c r="BG519" s="175">
        <f>IF(N519="zákl. přenesená",J519,0)</f>
        <v>0</v>
      </c>
      <c r="BH519" s="175">
        <f>IF(N519="sníž. přenesená",J519,0)</f>
        <v>0</v>
      </c>
      <c r="BI519" s="175">
        <f>IF(N519="nulová",J519,0)</f>
        <v>0</v>
      </c>
      <c r="BJ519" s="16" t="s">
        <v>22</v>
      </c>
      <c r="BK519" s="175">
        <f>ROUND(I519*H519,2)</f>
        <v>0</v>
      </c>
      <c r="BL519" s="16" t="s">
        <v>867</v>
      </c>
      <c r="BM519" s="16" t="s">
        <v>879</v>
      </c>
    </row>
    <row r="520" spans="2:47" s="1" customFormat="1" ht="30" customHeight="1">
      <c r="B520" s="33"/>
      <c r="D520" s="176" t="s">
        <v>139</v>
      </c>
      <c r="F520" s="177" t="s">
        <v>880</v>
      </c>
      <c r="I520" s="137"/>
      <c r="L520" s="33"/>
      <c r="M520" s="62"/>
      <c r="N520" s="34"/>
      <c r="O520" s="34"/>
      <c r="P520" s="34"/>
      <c r="Q520" s="34"/>
      <c r="R520" s="34"/>
      <c r="S520" s="34"/>
      <c r="T520" s="63"/>
      <c r="AT520" s="16" t="s">
        <v>139</v>
      </c>
      <c r="AU520" s="16" t="s">
        <v>81</v>
      </c>
    </row>
    <row r="521" spans="2:63" s="10" customFormat="1" ht="29.25" customHeight="1">
      <c r="B521" s="149"/>
      <c r="D521" s="160" t="s">
        <v>72</v>
      </c>
      <c r="E521" s="161" t="s">
        <v>881</v>
      </c>
      <c r="F521" s="161" t="s">
        <v>882</v>
      </c>
      <c r="I521" s="152"/>
      <c r="J521" s="162">
        <f>BK521</f>
        <v>0</v>
      </c>
      <c r="L521" s="149"/>
      <c r="M521" s="154"/>
      <c r="N521" s="155"/>
      <c r="O521" s="155"/>
      <c r="P521" s="156">
        <f>SUM(P522:P523)</f>
        <v>0</v>
      </c>
      <c r="Q521" s="155"/>
      <c r="R521" s="156">
        <f>SUM(R522:R523)</f>
        <v>0</v>
      </c>
      <c r="S521" s="155"/>
      <c r="T521" s="157">
        <f>SUM(T522:T523)</f>
        <v>0</v>
      </c>
      <c r="AR521" s="150" t="s">
        <v>162</v>
      </c>
      <c r="AT521" s="158" t="s">
        <v>72</v>
      </c>
      <c r="AU521" s="158" t="s">
        <v>22</v>
      </c>
      <c r="AY521" s="150" t="s">
        <v>130</v>
      </c>
      <c r="BK521" s="159">
        <f>SUM(BK522:BK523)</f>
        <v>0</v>
      </c>
    </row>
    <row r="522" spans="2:65" s="1" customFormat="1" ht="22.5" customHeight="1">
      <c r="B522" s="163"/>
      <c r="C522" s="164" t="s">
        <v>883</v>
      </c>
      <c r="D522" s="164" t="s">
        <v>132</v>
      </c>
      <c r="E522" s="165" t="s">
        <v>884</v>
      </c>
      <c r="F522" s="166" t="s">
        <v>885</v>
      </c>
      <c r="G522" s="167" t="s">
        <v>866</v>
      </c>
      <c r="H522" s="168">
        <v>1</v>
      </c>
      <c r="I522" s="169"/>
      <c r="J522" s="170">
        <f>ROUND(I522*H522,2)</f>
        <v>0</v>
      </c>
      <c r="K522" s="166" t="s">
        <v>136</v>
      </c>
      <c r="L522" s="33"/>
      <c r="M522" s="171" t="s">
        <v>20</v>
      </c>
      <c r="N522" s="172" t="s">
        <v>44</v>
      </c>
      <c r="O522" s="34"/>
      <c r="P522" s="173">
        <f>O522*H522</f>
        <v>0</v>
      </c>
      <c r="Q522" s="173">
        <v>0</v>
      </c>
      <c r="R522" s="173">
        <f>Q522*H522</f>
        <v>0</v>
      </c>
      <c r="S522" s="173">
        <v>0</v>
      </c>
      <c r="T522" s="174">
        <f>S522*H522</f>
        <v>0</v>
      </c>
      <c r="AR522" s="16" t="s">
        <v>867</v>
      </c>
      <c r="AT522" s="16" t="s">
        <v>132</v>
      </c>
      <c r="AU522" s="16" t="s">
        <v>81</v>
      </c>
      <c r="AY522" s="16" t="s">
        <v>130</v>
      </c>
      <c r="BE522" s="175">
        <f>IF(N522="základní",J522,0)</f>
        <v>0</v>
      </c>
      <c r="BF522" s="175">
        <f>IF(N522="snížená",J522,0)</f>
        <v>0</v>
      </c>
      <c r="BG522" s="175">
        <f>IF(N522="zákl. přenesená",J522,0)</f>
        <v>0</v>
      </c>
      <c r="BH522" s="175">
        <f>IF(N522="sníž. přenesená",J522,0)</f>
        <v>0</v>
      </c>
      <c r="BI522" s="175">
        <f>IF(N522="nulová",J522,0)</f>
        <v>0</v>
      </c>
      <c r="BJ522" s="16" t="s">
        <v>22</v>
      </c>
      <c r="BK522" s="175">
        <f>ROUND(I522*H522,2)</f>
        <v>0</v>
      </c>
      <c r="BL522" s="16" t="s">
        <v>867</v>
      </c>
      <c r="BM522" s="16" t="s">
        <v>886</v>
      </c>
    </row>
    <row r="523" spans="2:47" s="1" customFormat="1" ht="22.5" customHeight="1">
      <c r="B523" s="33"/>
      <c r="D523" s="176" t="s">
        <v>139</v>
      </c>
      <c r="F523" s="177" t="s">
        <v>887</v>
      </c>
      <c r="I523" s="137"/>
      <c r="L523" s="33"/>
      <c r="M523" s="62"/>
      <c r="N523" s="34"/>
      <c r="O523" s="34"/>
      <c r="P523" s="34"/>
      <c r="Q523" s="34"/>
      <c r="R523" s="34"/>
      <c r="S523" s="34"/>
      <c r="T523" s="63"/>
      <c r="AT523" s="16" t="s">
        <v>139</v>
      </c>
      <c r="AU523" s="16" t="s">
        <v>81</v>
      </c>
    </row>
    <row r="524" spans="2:63" s="10" customFormat="1" ht="29.25" customHeight="1">
      <c r="B524" s="149"/>
      <c r="D524" s="160" t="s">
        <v>72</v>
      </c>
      <c r="E524" s="161" t="s">
        <v>888</v>
      </c>
      <c r="F524" s="161" t="s">
        <v>889</v>
      </c>
      <c r="I524" s="152"/>
      <c r="J524" s="162">
        <f>BK524</f>
        <v>0</v>
      </c>
      <c r="L524" s="149"/>
      <c r="M524" s="154"/>
      <c r="N524" s="155"/>
      <c r="O524" s="155"/>
      <c r="P524" s="156">
        <f>SUM(P525:P530)</f>
        <v>0</v>
      </c>
      <c r="Q524" s="155"/>
      <c r="R524" s="156">
        <f>SUM(R525:R530)</f>
        <v>0</v>
      </c>
      <c r="S524" s="155"/>
      <c r="T524" s="157">
        <f>SUM(T525:T530)</f>
        <v>0</v>
      </c>
      <c r="AR524" s="150" t="s">
        <v>162</v>
      </c>
      <c r="AT524" s="158" t="s">
        <v>72</v>
      </c>
      <c r="AU524" s="158" t="s">
        <v>22</v>
      </c>
      <c r="AY524" s="150" t="s">
        <v>130</v>
      </c>
      <c r="BK524" s="159">
        <f>SUM(BK525:BK530)</f>
        <v>0</v>
      </c>
    </row>
    <row r="525" spans="2:65" s="1" customFormat="1" ht="22.5" customHeight="1">
      <c r="B525" s="163"/>
      <c r="C525" s="164" t="s">
        <v>890</v>
      </c>
      <c r="D525" s="164" t="s">
        <v>132</v>
      </c>
      <c r="E525" s="165" t="s">
        <v>891</v>
      </c>
      <c r="F525" s="166" t="s">
        <v>892</v>
      </c>
      <c r="G525" s="167" t="s">
        <v>866</v>
      </c>
      <c r="H525" s="168">
        <v>1</v>
      </c>
      <c r="I525" s="169"/>
      <c r="J525" s="170">
        <f>ROUND(I525*H525,2)</f>
        <v>0</v>
      </c>
      <c r="K525" s="166" t="s">
        <v>136</v>
      </c>
      <c r="L525" s="33"/>
      <c r="M525" s="171" t="s">
        <v>20</v>
      </c>
      <c r="N525" s="172" t="s">
        <v>44</v>
      </c>
      <c r="O525" s="34"/>
      <c r="P525" s="173">
        <f>O525*H525</f>
        <v>0</v>
      </c>
      <c r="Q525" s="173">
        <v>0</v>
      </c>
      <c r="R525" s="173">
        <f>Q525*H525</f>
        <v>0</v>
      </c>
      <c r="S525" s="173">
        <v>0</v>
      </c>
      <c r="T525" s="174">
        <f>S525*H525</f>
        <v>0</v>
      </c>
      <c r="AR525" s="16" t="s">
        <v>867</v>
      </c>
      <c r="AT525" s="16" t="s">
        <v>132</v>
      </c>
      <c r="AU525" s="16" t="s">
        <v>81</v>
      </c>
      <c r="AY525" s="16" t="s">
        <v>130</v>
      </c>
      <c r="BE525" s="175">
        <f>IF(N525="základní",J525,0)</f>
        <v>0</v>
      </c>
      <c r="BF525" s="175">
        <f>IF(N525="snížená",J525,0)</f>
        <v>0</v>
      </c>
      <c r="BG525" s="175">
        <f>IF(N525="zákl. přenesená",J525,0)</f>
        <v>0</v>
      </c>
      <c r="BH525" s="175">
        <f>IF(N525="sníž. přenesená",J525,0)</f>
        <v>0</v>
      </c>
      <c r="BI525" s="175">
        <f>IF(N525="nulová",J525,0)</f>
        <v>0</v>
      </c>
      <c r="BJ525" s="16" t="s">
        <v>22</v>
      </c>
      <c r="BK525" s="175">
        <f>ROUND(I525*H525,2)</f>
        <v>0</v>
      </c>
      <c r="BL525" s="16" t="s">
        <v>867</v>
      </c>
      <c r="BM525" s="16" t="s">
        <v>893</v>
      </c>
    </row>
    <row r="526" spans="2:47" s="1" customFormat="1" ht="22.5" customHeight="1">
      <c r="B526" s="33"/>
      <c r="D526" s="176" t="s">
        <v>139</v>
      </c>
      <c r="F526" s="177" t="s">
        <v>894</v>
      </c>
      <c r="I526" s="137"/>
      <c r="L526" s="33"/>
      <c r="M526" s="62"/>
      <c r="N526" s="34"/>
      <c r="O526" s="34"/>
      <c r="P526" s="34"/>
      <c r="Q526" s="34"/>
      <c r="R526" s="34"/>
      <c r="S526" s="34"/>
      <c r="T526" s="63"/>
      <c r="AT526" s="16" t="s">
        <v>139</v>
      </c>
      <c r="AU526" s="16" t="s">
        <v>81</v>
      </c>
    </row>
    <row r="527" spans="2:47" s="1" customFormat="1" ht="30" customHeight="1">
      <c r="B527" s="33"/>
      <c r="D527" s="180" t="s">
        <v>141</v>
      </c>
      <c r="F527" s="189" t="s">
        <v>895</v>
      </c>
      <c r="I527" s="137"/>
      <c r="L527" s="33"/>
      <c r="M527" s="62"/>
      <c r="N527" s="34"/>
      <c r="O527" s="34"/>
      <c r="P527" s="34"/>
      <c r="Q527" s="34"/>
      <c r="R527" s="34"/>
      <c r="S527" s="34"/>
      <c r="T527" s="63"/>
      <c r="AT527" s="16" t="s">
        <v>141</v>
      </c>
      <c r="AU527" s="16" t="s">
        <v>81</v>
      </c>
    </row>
    <row r="528" spans="2:65" s="1" customFormat="1" ht="22.5" customHeight="1">
      <c r="B528" s="163"/>
      <c r="C528" s="164" t="s">
        <v>896</v>
      </c>
      <c r="D528" s="164" t="s">
        <v>132</v>
      </c>
      <c r="E528" s="165" t="s">
        <v>897</v>
      </c>
      <c r="F528" s="166" t="s">
        <v>898</v>
      </c>
      <c r="G528" s="167" t="s">
        <v>866</v>
      </c>
      <c r="H528" s="168">
        <v>1</v>
      </c>
      <c r="I528" s="169"/>
      <c r="J528" s="170">
        <f>ROUND(I528*H528,2)</f>
        <v>0</v>
      </c>
      <c r="K528" s="166" t="s">
        <v>136</v>
      </c>
      <c r="L528" s="33"/>
      <c r="M528" s="171" t="s">
        <v>20</v>
      </c>
      <c r="N528" s="172" t="s">
        <v>44</v>
      </c>
      <c r="O528" s="34"/>
      <c r="P528" s="173">
        <f>O528*H528</f>
        <v>0</v>
      </c>
      <c r="Q528" s="173">
        <v>0</v>
      </c>
      <c r="R528" s="173">
        <f>Q528*H528</f>
        <v>0</v>
      </c>
      <c r="S528" s="173">
        <v>0</v>
      </c>
      <c r="T528" s="174">
        <f>S528*H528</f>
        <v>0</v>
      </c>
      <c r="AR528" s="16" t="s">
        <v>867</v>
      </c>
      <c r="AT528" s="16" t="s">
        <v>132</v>
      </c>
      <c r="AU528" s="16" t="s">
        <v>81</v>
      </c>
      <c r="AY528" s="16" t="s">
        <v>130</v>
      </c>
      <c r="BE528" s="175">
        <f>IF(N528="základní",J528,0)</f>
        <v>0</v>
      </c>
      <c r="BF528" s="175">
        <f>IF(N528="snížená",J528,0)</f>
        <v>0</v>
      </c>
      <c r="BG528" s="175">
        <f>IF(N528="zákl. přenesená",J528,0)</f>
        <v>0</v>
      </c>
      <c r="BH528" s="175">
        <f>IF(N528="sníž. přenesená",J528,0)</f>
        <v>0</v>
      </c>
      <c r="BI528" s="175">
        <f>IF(N528="nulová",J528,0)</f>
        <v>0</v>
      </c>
      <c r="BJ528" s="16" t="s">
        <v>22</v>
      </c>
      <c r="BK528" s="175">
        <f>ROUND(I528*H528,2)</f>
        <v>0</v>
      </c>
      <c r="BL528" s="16" t="s">
        <v>867</v>
      </c>
      <c r="BM528" s="16" t="s">
        <v>899</v>
      </c>
    </row>
    <row r="529" spans="2:47" s="1" customFormat="1" ht="22.5" customHeight="1">
      <c r="B529" s="33"/>
      <c r="D529" s="176" t="s">
        <v>139</v>
      </c>
      <c r="F529" s="177" t="s">
        <v>900</v>
      </c>
      <c r="I529" s="137"/>
      <c r="L529" s="33"/>
      <c r="M529" s="62"/>
      <c r="N529" s="34"/>
      <c r="O529" s="34"/>
      <c r="P529" s="34"/>
      <c r="Q529" s="34"/>
      <c r="R529" s="34"/>
      <c r="S529" s="34"/>
      <c r="T529" s="63"/>
      <c r="AT529" s="16" t="s">
        <v>139</v>
      </c>
      <c r="AU529" s="16" t="s">
        <v>81</v>
      </c>
    </row>
    <row r="530" spans="2:47" s="1" customFormat="1" ht="30" customHeight="1">
      <c r="B530" s="33"/>
      <c r="D530" s="176" t="s">
        <v>141</v>
      </c>
      <c r="F530" s="178" t="s">
        <v>901</v>
      </c>
      <c r="I530" s="137"/>
      <c r="L530" s="33"/>
      <c r="M530" s="215"/>
      <c r="N530" s="216"/>
      <c r="O530" s="216"/>
      <c r="P530" s="216"/>
      <c r="Q530" s="216"/>
      <c r="R530" s="216"/>
      <c r="S530" s="216"/>
      <c r="T530" s="217"/>
      <c r="AT530" s="16" t="s">
        <v>141</v>
      </c>
      <c r="AU530" s="16" t="s">
        <v>81</v>
      </c>
    </row>
    <row r="531" spans="2:12" s="1" customFormat="1" ht="6.75" customHeight="1">
      <c r="B531" s="48"/>
      <c r="C531" s="49"/>
      <c r="D531" s="49"/>
      <c r="E531" s="49"/>
      <c r="F531" s="49"/>
      <c r="G531" s="49"/>
      <c r="H531" s="49"/>
      <c r="I531" s="115"/>
      <c r="J531" s="49"/>
      <c r="K531" s="49"/>
      <c r="L531" s="33"/>
    </row>
    <row r="532" ht="13.5">
      <c r="AT532" s="218"/>
    </row>
  </sheetData>
  <sheetProtection password="CC35" sheet="1" objects="1" scenarios="1" formatColumns="0" formatRows="0" sort="0" autoFilter="0"/>
  <autoFilter ref="C94:K94"/>
  <mergeCells count="9">
    <mergeCell ref="E87:H87"/>
    <mergeCell ref="G1:H1"/>
    <mergeCell ref="L2:V2"/>
    <mergeCell ref="E7:H7"/>
    <mergeCell ref="E9:H9"/>
    <mergeCell ref="E24:H24"/>
    <mergeCell ref="E45:H45"/>
    <mergeCell ref="E47:H47"/>
    <mergeCell ref="E85:H85"/>
  </mergeCells>
  <hyperlinks>
    <hyperlink ref="F1:G1" location="C2" tooltip="Krycí list soupisu" display="1) Krycí list soupisu"/>
    <hyperlink ref="G1:H1" location="C54" tooltip="Rekapitulace" display="2) Rekapitulace"/>
    <hyperlink ref="J1" location="C94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532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28125" defaultRowHeight="13.5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75.00390625" style="0" customWidth="1"/>
    <col min="7" max="7" width="8.7109375" style="0" customWidth="1"/>
    <col min="8" max="8" width="11.140625" style="0" customWidth="1"/>
    <col min="9" max="9" width="12.7109375" style="91" customWidth="1"/>
    <col min="10" max="10" width="23.421875" style="0" customWidth="1"/>
    <col min="11" max="11" width="15.421875" style="0" customWidth="1"/>
    <col min="12" max="12" width="9.28125" style="0" customWidth="1"/>
    <col min="13" max="18" width="0" style="0" hidden="1" customWidth="1"/>
    <col min="19" max="19" width="8.140625" style="0" hidden="1" customWidth="1"/>
    <col min="20" max="20" width="29.710937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32" max="43" width="9.28125" style="0" customWidth="1"/>
    <col min="44" max="65" width="0" style="0" hidden="1" customWidth="1"/>
  </cols>
  <sheetData>
    <row r="1" spans="1:70" ht="21.75" customHeight="1">
      <c r="A1" s="14"/>
      <c r="B1" s="262"/>
      <c r="C1" s="262"/>
      <c r="D1" s="261" t="s">
        <v>1</v>
      </c>
      <c r="E1" s="262"/>
      <c r="F1" s="263" t="s">
        <v>998</v>
      </c>
      <c r="G1" s="268" t="s">
        <v>999</v>
      </c>
      <c r="H1" s="268"/>
      <c r="I1" s="269"/>
      <c r="J1" s="263" t="s">
        <v>1000</v>
      </c>
      <c r="K1" s="261" t="s">
        <v>85</v>
      </c>
      <c r="L1" s="263" t="s">
        <v>1001</v>
      </c>
      <c r="M1" s="263"/>
      <c r="N1" s="263"/>
      <c r="O1" s="263"/>
      <c r="P1" s="263"/>
      <c r="Q1" s="263"/>
      <c r="R1" s="263"/>
      <c r="S1" s="263"/>
      <c r="T1" s="263"/>
      <c r="U1" s="259"/>
      <c r="V1" s="259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</row>
    <row r="2" spans="3:46" ht="36.75" customHeight="1"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AT2" s="16" t="s">
        <v>84</v>
      </c>
    </row>
    <row r="3" spans="2:46" ht="6.75" customHeight="1">
      <c r="B3" s="17"/>
      <c r="C3" s="18"/>
      <c r="D3" s="18"/>
      <c r="E3" s="18"/>
      <c r="F3" s="18"/>
      <c r="G3" s="18"/>
      <c r="H3" s="18"/>
      <c r="I3" s="92"/>
      <c r="J3" s="18"/>
      <c r="K3" s="19"/>
      <c r="AT3" s="16" t="s">
        <v>81</v>
      </c>
    </row>
    <row r="4" spans="2:46" ht="36.75" customHeight="1">
      <c r="B4" s="20"/>
      <c r="C4" s="21"/>
      <c r="D4" s="22" t="s">
        <v>86</v>
      </c>
      <c r="E4" s="21"/>
      <c r="F4" s="21"/>
      <c r="G4" s="21"/>
      <c r="H4" s="21"/>
      <c r="I4" s="93"/>
      <c r="J4" s="21"/>
      <c r="K4" s="23"/>
      <c r="M4" s="24" t="s">
        <v>10</v>
      </c>
      <c r="AT4" s="16" t="s">
        <v>4</v>
      </c>
    </row>
    <row r="5" spans="2:11" ht="6.75" customHeight="1">
      <c r="B5" s="20"/>
      <c r="C5" s="21"/>
      <c r="D5" s="21"/>
      <c r="E5" s="21"/>
      <c r="F5" s="21"/>
      <c r="G5" s="21"/>
      <c r="H5" s="21"/>
      <c r="I5" s="93"/>
      <c r="J5" s="21"/>
      <c r="K5" s="23"/>
    </row>
    <row r="6" spans="2:11" ht="15">
      <c r="B6" s="20"/>
      <c r="C6" s="21"/>
      <c r="D6" s="29" t="s">
        <v>16</v>
      </c>
      <c r="E6" s="21"/>
      <c r="F6" s="21"/>
      <c r="G6" s="21"/>
      <c r="H6" s="21"/>
      <c r="I6" s="93"/>
      <c r="J6" s="21"/>
      <c r="K6" s="23"/>
    </row>
    <row r="7" spans="2:11" ht="22.5" customHeight="1">
      <c r="B7" s="20"/>
      <c r="C7" s="21"/>
      <c r="D7" s="21"/>
      <c r="E7" s="255" t="str">
        <f>'Rekapitulace stavby'!K6</f>
        <v>II/120, mosty ev.č. 120-004,005,006 Sedlec-Prčice přes Sedlecký potok - PD</v>
      </c>
      <c r="F7" s="224"/>
      <c r="G7" s="224"/>
      <c r="H7" s="224"/>
      <c r="I7" s="93"/>
      <c r="J7" s="21"/>
      <c r="K7" s="23"/>
    </row>
    <row r="8" spans="2:11" s="1" customFormat="1" ht="15">
      <c r="B8" s="33"/>
      <c r="C8" s="34"/>
      <c r="D8" s="29" t="s">
        <v>87</v>
      </c>
      <c r="E8" s="34"/>
      <c r="F8" s="34"/>
      <c r="G8" s="34"/>
      <c r="H8" s="34"/>
      <c r="I8" s="94"/>
      <c r="J8" s="34"/>
      <c r="K8" s="37"/>
    </row>
    <row r="9" spans="2:11" s="1" customFormat="1" ht="36.75" customHeight="1">
      <c r="B9" s="33"/>
      <c r="C9" s="34"/>
      <c r="D9" s="34"/>
      <c r="E9" s="256" t="s">
        <v>902</v>
      </c>
      <c r="F9" s="231"/>
      <c r="G9" s="231"/>
      <c r="H9" s="231"/>
      <c r="I9" s="94"/>
      <c r="J9" s="34"/>
      <c r="K9" s="37"/>
    </row>
    <row r="10" spans="2:11" s="1" customFormat="1" ht="13.5">
      <c r="B10" s="33"/>
      <c r="C10" s="34"/>
      <c r="D10" s="34"/>
      <c r="E10" s="34"/>
      <c r="F10" s="34"/>
      <c r="G10" s="34"/>
      <c r="H10" s="34"/>
      <c r="I10" s="94"/>
      <c r="J10" s="34"/>
      <c r="K10" s="37"/>
    </row>
    <row r="11" spans="2:11" s="1" customFormat="1" ht="14.25" customHeight="1">
      <c r="B11" s="33"/>
      <c r="C11" s="34"/>
      <c r="D11" s="29" t="s">
        <v>19</v>
      </c>
      <c r="E11" s="34"/>
      <c r="F11" s="27" t="s">
        <v>20</v>
      </c>
      <c r="G11" s="34"/>
      <c r="H11" s="34"/>
      <c r="I11" s="95" t="s">
        <v>21</v>
      </c>
      <c r="J11" s="27" t="s">
        <v>20</v>
      </c>
      <c r="K11" s="37"/>
    </row>
    <row r="12" spans="2:11" s="1" customFormat="1" ht="14.25" customHeight="1">
      <c r="B12" s="33"/>
      <c r="C12" s="34"/>
      <c r="D12" s="29" t="s">
        <v>23</v>
      </c>
      <c r="E12" s="34"/>
      <c r="F12" s="27" t="s">
        <v>24</v>
      </c>
      <c r="G12" s="34"/>
      <c r="H12" s="34"/>
      <c r="I12" s="95" t="s">
        <v>25</v>
      </c>
      <c r="J12" s="96" t="str">
        <f>'Rekapitulace stavby'!AN8</f>
        <v>10.6.2015</v>
      </c>
      <c r="K12" s="37"/>
    </row>
    <row r="13" spans="2:11" s="1" customFormat="1" ht="10.5" customHeight="1">
      <c r="B13" s="33"/>
      <c r="C13" s="34"/>
      <c r="D13" s="34"/>
      <c r="E13" s="34"/>
      <c r="F13" s="34"/>
      <c r="G13" s="34"/>
      <c r="H13" s="34"/>
      <c r="I13" s="94"/>
      <c r="J13" s="34"/>
      <c r="K13" s="37"/>
    </row>
    <row r="14" spans="2:11" s="1" customFormat="1" ht="14.25" customHeight="1">
      <c r="B14" s="33"/>
      <c r="C14" s="34"/>
      <c r="D14" s="29" t="s">
        <v>29</v>
      </c>
      <c r="E14" s="34"/>
      <c r="F14" s="34"/>
      <c r="G14" s="34"/>
      <c r="H14" s="34"/>
      <c r="I14" s="95" t="s">
        <v>30</v>
      </c>
      <c r="J14" s="27">
        <f>IF('Rekapitulace stavby'!AN10="","",'Rekapitulace stavby'!AN10)</f>
      </c>
      <c r="K14" s="37"/>
    </row>
    <row r="15" spans="2:11" s="1" customFormat="1" ht="18" customHeight="1">
      <c r="B15" s="33"/>
      <c r="C15" s="34"/>
      <c r="D15" s="34"/>
      <c r="E15" s="27" t="str">
        <f>IF('Rekapitulace stavby'!E11="","",'Rekapitulace stavby'!E11)</f>
        <v> </v>
      </c>
      <c r="F15" s="34"/>
      <c r="G15" s="34"/>
      <c r="H15" s="34"/>
      <c r="I15" s="95" t="s">
        <v>32</v>
      </c>
      <c r="J15" s="27">
        <f>IF('Rekapitulace stavby'!AN11="","",'Rekapitulace stavby'!AN11)</f>
      </c>
      <c r="K15" s="37"/>
    </row>
    <row r="16" spans="2:11" s="1" customFormat="1" ht="6.75" customHeight="1">
      <c r="B16" s="33"/>
      <c r="C16" s="34"/>
      <c r="D16" s="34"/>
      <c r="E16" s="34"/>
      <c r="F16" s="34"/>
      <c r="G16" s="34"/>
      <c r="H16" s="34"/>
      <c r="I16" s="94"/>
      <c r="J16" s="34"/>
      <c r="K16" s="37"/>
    </row>
    <row r="17" spans="2:11" s="1" customFormat="1" ht="14.25" customHeight="1">
      <c r="B17" s="33"/>
      <c r="C17" s="34"/>
      <c r="D17" s="29" t="s">
        <v>33</v>
      </c>
      <c r="E17" s="34"/>
      <c r="F17" s="34"/>
      <c r="G17" s="34"/>
      <c r="H17" s="34"/>
      <c r="I17" s="95" t="s">
        <v>30</v>
      </c>
      <c r="J17" s="27">
        <f>IF('Rekapitulace stavby'!AN13="Vyplň údaj","",IF('Rekapitulace stavby'!AN13="","",'Rekapitulace stavby'!AN13))</f>
      </c>
      <c r="K17" s="37"/>
    </row>
    <row r="18" spans="2:11" s="1" customFormat="1" ht="18" customHeight="1">
      <c r="B18" s="33"/>
      <c r="C18" s="34"/>
      <c r="D18" s="34"/>
      <c r="E18" s="27">
        <f>IF('Rekapitulace stavby'!E14="Vyplň údaj","",IF('Rekapitulace stavby'!E14="","",'Rekapitulace stavby'!E14))</f>
      </c>
      <c r="F18" s="34"/>
      <c r="G18" s="34"/>
      <c r="H18" s="34"/>
      <c r="I18" s="95" t="s">
        <v>32</v>
      </c>
      <c r="J18" s="27">
        <f>IF('Rekapitulace stavby'!AN14="Vyplň údaj","",IF('Rekapitulace stavby'!AN14="","",'Rekapitulace stavby'!AN14))</f>
      </c>
      <c r="K18" s="37"/>
    </row>
    <row r="19" spans="2:11" s="1" customFormat="1" ht="6.75" customHeight="1">
      <c r="B19" s="33"/>
      <c r="C19" s="34"/>
      <c r="D19" s="34"/>
      <c r="E19" s="34"/>
      <c r="F19" s="34"/>
      <c r="G19" s="34"/>
      <c r="H19" s="34"/>
      <c r="I19" s="94"/>
      <c r="J19" s="34"/>
      <c r="K19" s="37"/>
    </row>
    <row r="20" spans="2:11" s="1" customFormat="1" ht="14.25" customHeight="1">
      <c r="B20" s="33"/>
      <c r="C20" s="34"/>
      <c r="D20" s="29" t="s">
        <v>35</v>
      </c>
      <c r="E20" s="34"/>
      <c r="F20" s="34"/>
      <c r="G20" s="34"/>
      <c r="H20" s="34"/>
      <c r="I20" s="95" t="s">
        <v>30</v>
      </c>
      <c r="J20" s="27" t="s">
        <v>20</v>
      </c>
      <c r="K20" s="37"/>
    </row>
    <row r="21" spans="2:11" s="1" customFormat="1" ht="18" customHeight="1">
      <c r="B21" s="33"/>
      <c r="C21" s="34"/>
      <c r="D21" s="34"/>
      <c r="E21" s="27" t="s">
        <v>903</v>
      </c>
      <c r="F21" s="34"/>
      <c r="G21" s="34"/>
      <c r="H21" s="34"/>
      <c r="I21" s="95" t="s">
        <v>32</v>
      </c>
      <c r="J21" s="27" t="s">
        <v>20</v>
      </c>
      <c r="K21" s="37"/>
    </row>
    <row r="22" spans="2:11" s="1" customFormat="1" ht="6.75" customHeight="1">
      <c r="B22" s="33"/>
      <c r="C22" s="34"/>
      <c r="D22" s="34"/>
      <c r="E22" s="34"/>
      <c r="F22" s="34"/>
      <c r="G22" s="34"/>
      <c r="H22" s="34"/>
      <c r="I22" s="94"/>
      <c r="J22" s="34"/>
      <c r="K22" s="37"/>
    </row>
    <row r="23" spans="2:11" s="1" customFormat="1" ht="14.25" customHeight="1">
      <c r="B23" s="33"/>
      <c r="C23" s="34"/>
      <c r="D23" s="29" t="s">
        <v>38</v>
      </c>
      <c r="E23" s="34"/>
      <c r="F23" s="34"/>
      <c r="G23" s="34"/>
      <c r="H23" s="34"/>
      <c r="I23" s="94"/>
      <c r="J23" s="34"/>
      <c r="K23" s="37"/>
    </row>
    <row r="24" spans="2:11" s="6" customFormat="1" ht="22.5" customHeight="1">
      <c r="B24" s="97"/>
      <c r="C24" s="98"/>
      <c r="D24" s="98"/>
      <c r="E24" s="227" t="s">
        <v>20</v>
      </c>
      <c r="F24" s="257"/>
      <c r="G24" s="257"/>
      <c r="H24" s="257"/>
      <c r="I24" s="99"/>
      <c r="J24" s="98"/>
      <c r="K24" s="100"/>
    </row>
    <row r="25" spans="2:11" s="1" customFormat="1" ht="6.75" customHeight="1">
      <c r="B25" s="33"/>
      <c r="C25" s="34"/>
      <c r="D25" s="34"/>
      <c r="E25" s="34"/>
      <c r="F25" s="34"/>
      <c r="G25" s="34"/>
      <c r="H25" s="34"/>
      <c r="I25" s="94"/>
      <c r="J25" s="34"/>
      <c r="K25" s="37"/>
    </row>
    <row r="26" spans="2:11" s="1" customFormat="1" ht="6.75" customHeight="1">
      <c r="B26" s="33"/>
      <c r="C26" s="34"/>
      <c r="D26" s="60"/>
      <c r="E26" s="60"/>
      <c r="F26" s="60"/>
      <c r="G26" s="60"/>
      <c r="H26" s="60"/>
      <c r="I26" s="101"/>
      <c r="J26" s="60"/>
      <c r="K26" s="102"/>
    </row>
    <row r="27" spans="2:11" s="1" customFormat="1" ht="24.75" customHeight="1">
      <c r="B27" s="33"/>
      <c r="C27" s="34"/>
      <c r="D27" s="103" t="s">
        <v>39</v>
      </c>
      <c r="E27" s="34"/>
      <c r="F27" s="34"/>
      <c r="G27" s="34"/>
      <c r="H27" s="34"/>
      <c r="I27" s="94"/>
      <c r="J27" s="104">
        <f>ROUND(J83,2)</f>
        <v>0</v>
      </c>
      <c r="K27" s="37"/>
    </row>
    <row r="28" spans="2:11" s="1" customFormat="1" ht="6.75" customHeight="1">
      <c r="B28" s="33"/>
      <c r="C28" s="34"/>
      <c r="D28" s="60"/>
      <c r="E28" s="60"/>
      <c r="F28" s="60"/>
      <c r="G28" s="60"/>
      <c r="H28" s="60"/>
      <c r="I28" s="101"/>
      <c r="J28" s="60"/>
      <c r="K28" s="102"/>
    </row>
    <row r="29" spans="2:11" s="1" customFormat="1" ht="14.25" customHeight="1">
      <c r="B29" s="33"/>
      <c r="C29" s="34"/>
      <c r="D29" s="34"/>
      <c r="E29" s="34"/>
      <c r="F29" s="38" t="s">
        <v>41</v>
      </c>
      <c r="G29" s="34"/>
      <c r="H29" s="34"/>
      <c r="I29" s="105" t="s">
        <v>40</v>
      </c>
      <c r="J29" s="38" t="s">
        <v>42</v>
      </c>
      <c r="K29" s="37"/>
    </row>
    <row r="30" spans="2:11" s="1" customFormat="1" ht="14.25" customHeight="1">
      <c r="B30" s="33"/>
      <c r="C30" s="34"/>
      <c r="D30" s="41" t="s">
        <v>43</v>
      </c>
      <c r="E30" s="41" t="s">
        <v>44</v>
      </c>
      <c r="F30" s="106">
        <f>ROUND(SUM(BE83:BE165),2)</f>
        <v>0</v>
      </c>
      <c r="G30" s="34"/>
      <c r="H30" s="34"/>
      <c r="I30" s="107">
        <v>0.21</v>
      </c>
      <c r="J30" s="106">
        <f>ROUND(ROUND((SUM(BE83:BE165)),2)*I30,2)</f>
        <v>0</v>
      </c>
      <c r="K30" s="37"/>
    </row>
    <row r="31" spans="2:11" s="1" customFormat="1" ht="14.25" customHeight="1">
      <c r="B31" s="33"/>
      <c r="C31" s="34"/>
      <c r="D31" s="34"/>
      <c r="E31" s="41" t="s">
        <v>45</v>
      </c>
      <c r="F31" s="106">
        <f>ROUND(SUM(BF83:BF165),2)</f>
        <v>0</v>
      </c>
      <c r="G31" s="34"/>
      <c r="H31" s="34"/>
      <c r="I31" s="107">
        <v>0.15</v>
      </c>
      <c r="J31" s="106">
        <f>ROUND(ROUND((SUM(BF83:BF165)),2)*I31,2)</f>
        <v>0</v>
      </c>
      <c r="K31" s="37"/>
    </row>
    <row r="32" spans="2:11" s="1" customFormat="1" ht="14.25" customHeight="1" hidden="1">
      <c r="B32" s="33"/>
      <c r="C32" s="34"/>
      <c r="D32" s="34"/>
      <c r="E32" s="41" t="s">
        <v>46</v>
      </c>
      <c r="F32" s="106">
        <f>ROUND(SUM(BG83:BG165),2)</f>
        <v>0</v>
      </c>
      <c r="G32" s="34"/>
      <c r="H32" s="34"/>
      <c r="I32" s="107">
        <v>0.21</v>
      </c>
      <c r="J32" s="106">
        <v>0</v>
      </c>
      <c r="K32" s="37"/>
    </row>
    <row r="33" spans="2:11" s="1" customFormat="1" ht="14.25" customHeight="1" hidden="1">
      <c r="B33" s="33"/>
      <c r="C33" s="34"/>
      <c r="D33" s="34"/>
      <c r="E33" s="41" t="s">
        <v>47</v>
      </c>
      <c r="F33" s="106">
        <f>ROUND(SUM(BH83:BH165),2)</f>
        <v>0</v>
      </c>
      <c r="G33" s="34"/>
      <c r="H33" s="34"/>
      <c r="I33" s="107">
        <v>0.15</v>
      </c>
      <c r="J33" s="106">
        <v>0</v>
      </c>
      <c r="K33" s="37"/>
    </row>
    <row r="34" spans="2:11" s="1" customFormat="1" ht="14.25" customHeight="1" hidden="1">
      <c r="B34" s="33"/>
      <c r="C34" s="34"/>
      <c r="D34" s="34"/>
      <c r="E34" s="41" t="s">
        <v>48</v>
      </c>
      <c r="F34" s="106">
        <f>ROUND(SUM(BI83:BI165),2)</f>
        <v>0</v>
      </c>
      <c r="G34" s="34"/>
      <c r="H34" s="34"/>
      <c r="I34" s="107">
        <v>0</v>
      </c>
      <c r="J34" s="106">
        <v>0</v>
      </c>
      <c r="K34" s="37"/>
    </row>
    <row r="35" spans="2:11" s="1" customFormat="1" ht="6.75" customHeight="1">
      <c r="B35" s="33"/>
      <c r="C35" s="34"/>
      <c r="D35" s="34"/>
      <c r="E35" s="34"/>
      <c r="F35" s="34"/>
      <c r="G35" s="34"/>
      <c r="H35" s="34"/>
      <c r="I35" s="94"/>
      <c r="J35" s="34"/>
      <c r="K35" s="37"/>
    </row>
    <row r="36" spans="2:11" s="1" customFormat="1" ht="24.75" customHeight="1">
      <c r="B36" s="33"/>
      <c r="C36" s="108"/>
      <c r="D36" s="109" t="s">
        <v>49</v>
      </c>
      <c r="E36" s="64"/>
      <c r="F36" s="64"/>
      <c r="G36" s="110" t="s">
        <v>50</v>
      </c>
      <c r="H36" s="111" t="s">
        <v>51</v>
      </c>
      <c r="I36" s="112"/>
      <c r="J36" s="113">
        <f>SUM(J27:J34)</f>
        <v>0</v>
      </c>
      <c r="K36" s="114"/>
    </row>
    <row r="37" spans="2:11" s="1" customFormat="1" ht="14.25" customHeight="1">
      <c r="B37" s="48"/>
      <c r="C37" s="49"/>
      <c r="D37" s="49"/>
      <c r="E37" s="49"/>
      <c r="F37" s="49"/>
      <c r="G37" s="49"/>
      <c r="H37" s="49"/>
      <c r="I37" s="115"/>
      <c r="J37" s="49"/>
      <c r="K37" s="50"/>
    </row>
    <row r="41" spans="2:11" s="1" customFormat="1" ht="6.75" customHeight="1">
      <c r="B41" s="51"/>
      <c r="C41" s="52"/>
      <c r="D41" s="52"/>
      <c r="E41" s="52"/>
      <c r="F41" s="52"/>
      <c r="G41" s="52"/>
      <c r="H41" s="52"/>
      <c r="I41" s="116"/>
      <c r="J41" s="52"/>
      <c r="K41" s="117"/>
    </row>
    <row r="42" spans="2:11" s="1" customFormat="1" ht="36.75" customHeight="1">
      <c r="B42" s="33"/>
      <c r="C42" s="22" t="s">
        <v>90</v>
      </c>
      <c r="D42" s="34"/>
      <c r="E42" s="34"/>
      <c r="F42" s="34"/>
      <c r="G42" s="34"/>
      <c r="H42" s="34"/>
      <c r="I42" s="94"/>
      <c r="J42" s="34"/>
      <c r="K42" s="37"/>
    </row>
    <row r="43" spans="2:11" s="1" customFormat="1" ht="6.75" customHeight="1">
      <c r="B43" s="33"/>
      <c r="C43" s="34"/>
      <c r="D43" s="34"/>
      <c r="E43" s="34"/>
      <c r="F43" s="34"/>
      <c r="G43" s="34"/>
      <c r="H43" s="34"/>
      <c r="I43" s="94"/>
      <c r="J43" s="34"/>
      <c r="K43" s="37"/>
    </row>
    <row r="44" spans="2:11" s="1" customFormat="1" ht="14.25" customHeight="1">
      <c r="B44" s="33"/>
      <c r="C44" s="29" t="s">
        <v>16</v>
      </c>
      <c r="D44" s="34"/>
      <c r="E44" s="34"/>
      <c r="F44" s="34"/>
      <c r="G44" s="34"/>
      <c r="H44" s="34"/>
      <c r="I44" s="94"/>
      <c r="J44" s="34"/>
      <c r="K44" s="37"/>
    </row>
    <row r="45" spans="2:11" s="1" customFormat="1" ht="22.5" customHeight="1">
      <c r="B45" s="33"/>
      <c r="C45" s="34"/>
      <c r="D45" s="34"/>
      <c r="E45" s="255" t="str">
        <f>E7</f>
        <v>II/120, mosty ev.č. 120-004,005,006 Sedlec-Prčice přes Sedlecký potok - PD</v>
      </c>
      <c r="F45" s="231"/>
      <c r="G45" s="231"/>
      <c r="H45" s="231"/>
      <c r="I45" s="94"/>
      <c r="J45" s="34"/>
      <c r="K45" s="37"/>
    </row>
    <row r="46" spans="2:11" s="1" customFormat="1" ht="14.25" customHeight="1">
      <c r="B46" s="33"/>
      <c r="C46" s="29" t="s">
        <v>87</v>
      </c>
      <c r="D46" s="34"/>
      <c r="E46" s="34"/>
      <c r="F46" s="34"/>
      <c r="G46" s="34"/>
      <c r="H46" s="34"/>
      <c r="I46" s="94"/>
      <c r="J46" s="34"/>
      <c r="K46" s="37"/>
    </row>
    <row r="47" spans="2:11" s="1" customFormat="1" ht="23.25" customHeight="1">
      <c r="B47" s="33"/>
      <c r="C47" s="34"/>
      <c r="D47" s="34"/>
      <c r="E47" s="256" t="str">
        <f>E9</f>
        <v>SO 901 - DIO - Dopravně inženýrská opatření</v>
      </c>
      <c r="F47" s="231"/>
      <c r="G47" s="231"/>
      <c r="H47" s="231"/>
      <c r="I47" s="94"/>
      <c r="J47" s="34"/>
      <c r="K47" s="37"/>
    </row>
    <row r="48" spans="2:11" s="1" customFormat="1" ht="6.75" customHeight="1">
      <c r="B48" s="33"/>
      <c r="C48" s="34"/>
      <c r="D48" s="34"/>
      <c r="E48" s="34"/>
      <c r="F48" s="34"/>
      <c r="G48" s="34"/>
      <c r="H48" s="34"/>
      <c r="I48" s="94"/>
      <c r="J48" s="34"/>
      <c r="K48" s="37"/>
    </row>
    <row r="49" spans="2:11" s="1" customFormat="1" ht="18" customHeight="1">
      <c r="B49" s="33"/>
      <c r="C49" s="29" t="s">
        <v>23</v>
      </c>
      <c r="D49" s="34"/>
      <c r="E49" s="34"/>
      <c r="F49" s="27" t="str">
        <f>F12</f>
        <v>Sedlec - Prčice</v>
      </c>
      <c r="G49" s="34"/>
      <c r="H49" s="34"/>
      <c r="I49" s="95" t="s">
        <v>25</v>
      </c>
      <c r="J49" s="96" t="str">
        <f>IF(J12="","",J12)</f>
        <v>10.6.2015</v>
      </c>
      <c r="K49" s="37"/>
    </row>
    <row r="50" spans="2:11" s="1" customFormat="1" ht="6.75" customHeight="1">
      <c r="B50" s="33"/>
      <c r="C50" s="34"/>
      <c r="D50" s="34"/>
      <c r="E50" s="34"/>
      <c r="F50" s="34"/>
      <c r="G50" s="34"/>
      <c r="H50" s="34"/>
      <c r="I50" s="94"/>
      <c r="J50" s="34"/>
      <c r="K50" s="37"/>
    </row>
    <row r="51" spans="2:11" s="1" customFormat="1" ht="15">
      <c r="B51" s="33"/>
      <c r="C51" s="29" t="s">
        <v>29</v>
      </c>
      <c r="D51" s="34"/>
      <c r="E51" s="34"/>
      <c r="F51" s="27" t="str">
        <f>E15</f>
        <v> </v>
      </c>
      <c r="G51" s="34"/>
      <c r="H51" s="34"/>
      <c r="I51" s="95" t="s">
        <v>35</v>
      </c>
      <c r="J51" s="27" t="str">
        <f>E21</f>
        <v>VPÚ DECO PRAHA, a.s. - Ing. Popp</v>
      </c>
      <c r="K51" s="37"/>
    </row>
    <row r="52" spans="2:11" s="1" customFormat="1" ht="14.25" customHeight="1">
      <c r="B52" s="33"/>
      <c r="C52" s="29" t="s">
        <v>33</v>
      </c>
      <c r="D52" s="34"/>
      <c r="E52" s="34"/>
      <c r="F52" s="27">
        <f>IF(E18="","",E18)</f>
      </c>
      <c r="G52" s="34"/>
      <c r="H52" s="34"/>
      <c r="I52" s="94"/>
      <c r="J52" s="34"/>
      <c r="K52" s="37"/>
    </row>
    <row r="53" spans="2:11" s="1" customFormat="1" ht="9.75" customHeight="1">
      <c r="B53" s="33"/>
      <c r="C53" s="34"/>
      <c r="D53" s="34"/>
      <c r="E53" s="34"/>
      <c r="F53" s="34"/>
      <c r="G53" s="34"/>
      <c r="H53" s="34"/>
      <c r="I53" s="94"/>
      <c r="J53" s="34"/>
      <c r="K53" s="37"/>
    </row>
    <row r="54" spans="2:11" s="1" customFormat="1" ht="29.25" customHeight="1">
      <c r="B54" s="33"/>
      <c r="C54" s="118" t="s">
        <v>91</v>
      </c>
      <c r="D54" s="108"/>
      <c r="E54" s="108"/>
      <c r="F54" s="108"/>
      <c r="G54" s="108"/>
      <c r="H54" s="108"/>
      <c r="I54" s="119"/>
      <c r="J54" s="120" t="s">
        <v>92</v>
      </c>
      <c r="K54" s="121"/>
    </row>
    <row r="55" spans="2:11" s="1" customFormat="1" ht="9.75" customHeight="1">
      <c r="B55" s="33"/>
      <c r="C55" s="34"/>
      <c r="D55" s="34"/>
      <c r="E55" s="34"/>
      <c r="F55" s="34"/>
      <c r="G55" s="34"/>
      <c r="H55" s="34"/>
      <c r="I55" s="94"/>
      <c r="J55" s="34"/>
      <c r="K55" s="37"/>
    </row>
    <row r="56" spans="2:47" s="1" customFormat="1" ht="29.25" customHeight="1">
      <c r="B56" s="33"/>
      <c r="C56" s="122" t="s">
        <v>93</v>
      </c>
      <c r="D56" s="34"/>
      <c r="E56" s="34"/>
      <c r="F56" s="34"/>
      <c r="G56" s="34"/>
      <c r="H56" s="34"/>
      <c r="I56" s="94"/>
      <c r="J56" s="104">
        <f>J83</f>
        <v>0</v>
      </c>
      <c r="K56" s="37"/>
      <c r="AU56" s="16" t="s">
        <v>94</v>
      </c>
    </row>
    <row r="57" spans="2:11" s="7" customFormat="1" ht="24.75" customHeight="1">
      <c r="B57" s="123"/>
      <c r="C57" s="124"/>
      <c r="D57" s="125" t="s">
        <v>95</v>
      </c>
      <c r="E57" s="126"/>
      <c r="F57" s="126"/>
      <c r="G57" s="126"/>
      <c r="H57" s="126"/>
      <c r="I57" s="127"/>
      <c r="J57" s="128">
        <f>J84</f>
        <v>0</v>
      </c>
      <c r="K57" s="129"/>
    </row>
    <row r="58" spans="2:11" s="8" customFormat="1" ht="19.5" customHeight="1">
      <c r="B58" s="130"/>
      <c r="C58" s="131"/>
      <c r="D58" s="132" t="s">
        <v>96</v>
      </c>
      <c r="E58" s="133"/>
      <c r="F58" s="133"/>
      <c r="G58" s="133"/>
      <c r="H58" s="133"/>
      <c r="I58" s="134"/>
      <c r="J58" s="135">
        <f>J85</f>
        <v>0</v>
      </c>
      <c r="K58" s="136"/>
    </row>
    <row r="59" spans="2:11" s="8" customFormat="1" ht="19.5" customHeight="1">
      <c r="B59" s="130"/>
      <c r="C59" s="131"/>
      <c r="D59" s="132" t="s">
        <v>97</v>
      </c>
      <c r="E59" s="133"/>
      <c r="F59" s="133"/>
      <c r="G59" s="133"/>
      <c r="H59" s="133"/>
      <c r="I59" s="134"/>
      <c r="J59" s="135">
        <f>J109</f>
        <v>0</v>
      </c>
      <c r="K59" s="136"/>
    </row>
    <row r="60" spans="2:11" s="8" customFormat="1" ht="19.5" customHeight="1">
      <c r="B60" s="130"/>
      <c r="C60" s="131"/>
      <c r="D60" s="132" t="s">
        <v>100</v>
      </c>
      <c r="E60" s="133"/>
      <c r="F60" s="133"/>
      <c r="G60" s="133"/>
      <c r="H60" s="133"/>
      <c r="I60" s="134"/>
      <c r="J60" s="135">
        <f>J113</f>
        <v>0</v>
      </c>
      <c r="K60" s="136"/>
    </row>
    <row r="61" spans="2:11" s="8" customFormat="1" ht="19.5" customHeight="1">
      <c r="B61" s="130"/>
      <c r="C61" s="131"/>
      <c r="D61" s="132" t="s">
        <v>103</v>
      </c>
      <c r="E61" s="133"/>
      <c r="F61" s="133"/>
      <c r="G61" s="133"/>
      <c r="H61" s="133"/>
      <c r="I61" s="134"/>
      <c r="J61" s="135">
        <f>J122</f>
        <v>0</v>
      </c>
      <c r="K61" s="136"/>
    </row>
    <row r="62" spans="2:11" s="8" customFormat="1" ht="19.5" customHeight="1">
      <c r="B62" s="130"/>
      <c r="C62" s="131"/>
      <c r="D62" s="132" t="s">
        <v>104</v>
      </c>
      <c r="E62" s="133"/>
      <c r="F62" s="133"/>
      <c r="G62" s="133"/>
      <c r="H62" s="133"/>
      <c r="I62" s="134"/>
      <c r="J62" s="135">
        <f>J154</f>
        <v>0</v>
      </c>
      <c r="K62" s="136"/>
    </row>
    <row r="63" spans="2:11" s="8" customFormat="1" ht="19.5" customHeight="1">
      <c r="B63" s="130"/>
      <c r="C63" s="131"/>
      <c r="D63" s="132" t="s">
        <v>105</v>
      </c>
      <c r="E63" s="133"/>
      <c r="F63" s="133"/>
      <c r="G63" s="133"/>
      <c r="H63" s="133"/>
      <c r="I63" s="134"/>
      <c r="J63" s="135">
        <f>J163</f>
        <v>0</v>
      </c>
      <c r="K63" s="136"/>
    </row>
    <row r="64" spans="2:11" s="1" customFormat="1" ht="21.75" customHeight="1">
      <c r="B64" s="33"/>
      <c r="C64" s="34"/>
      <c r="D64" s="34"/>
      <c r="E64" s="34"/>
      <c r="F64" s="34"/>
      <c r="G64" s="34"/>
      <c r="H64" s="34"/>
      <c r="I64" s="94"/>
      <c r="J64" s="34"/>
      <c r="K64" s="37"/>
    </row>
    <row r="65" spans="2:11" s="1" customFormat="1" ht="6.75" customHeight="1">
      <c r="B65" s="48"/>
      <c r="C65" s="49"/>
      <c r="D65" s="49"/>
      <c r="E65" s="49"/>
      <c r="F65" s="49"/>
      <c r="G65" s="49"/>
      <c r="H65" s="49"/>
      <c r="I65" s="115"/>
      <c r="J65" s="49"/>
      <c r="K65" s="50"/>
    </row>
    <row r="69" spans="2:12" s="1" customFormat="1" ht="6.75" customHeight="1">
      <c r="B69" s="51"/>
      <c r="C69" s="52"/>
      <c r="D69" s="52"/>
      <c r="E69" s="52"/>
      <c r="F69" s="52"/>
      <c r="G69" s="52"/>
      <c r="H69" s="52"/>
      <c r="I69" s="116"/>
      <c r="J69" s="52"/>
      <c r="K69" s="52"/>
      <c r="L69" s="33"/>
    </row>
    <row r="70" spans="2:12" s="1" customFormat="1" ht="36.75" customHeight="1">
      <c r="B70" s="33"/>
      <c r="C70" s="53" t="s">
        <v>114</v>
      </c>
      <c r="I70" s="137"/>
      <c r="L70" s="33"/>
    </row>
    <row r="71" spans="2:12" s="1" customFormat="1" ht="6.75" customHeight="1">
      <c r="B71" s="33"/>
      <c r="I71" s="137"/>
      <c r="L71" s="33"/>
    </row>
    <row r="72" spans="2:12" s="1" customFormat="1" ht="14.25" customHeight="1">
      <c r="B72" s="33"/>
      <c r="C72" s="55" t="s">
        <v>16</v>
      </c>
      <c r="I72" s="137"/>
      <c r="L72" s="33"/>
    </row>
    <row r="73" spans="2:12" s="1" customFormat="1" ht="22.5" customHeight="1">
      <c r="B73" s="33"/>
      <c r="E73" s="258" t="str">
        <f>E7</f>
        <v>II/120, mosty ev.č. 120-004,005,006 Sedlec-Prčice přes Sedlecký potok - PD</v>
      </c>
      <c r="F73" s="221"/>
      <c r="G73" s="221"/>
      <c r="H73" s="221"/>
      <c r="I73" s="137"/>
      <c r="L73" s="33"/>
    </row>
    <row r="74" spans="2:12" s="1" customFormat="1" ht="14.25" customHeight="1">
      <c r="B74" s="33"/>
      <c r="C74" s="55" t="s">
        <v>87</v>
      </c>
      <c r="I74" s="137"/>
      <c r="L74" s="33"/>
    </row>
    <row r="75" spans="2:12" s="1" customFormat="1" ht="23.25" customHeight="1">
      <c r="B75" s="33"/>
      <c r="E75" s="239" t="str">
        <f>E9</f>
        <v>SO 901 - DIO - Dopravně inženýrská opatření</v>
      </c>
      <c r="F75" s="221"/>
      <c r="G75" s="221"/>
      <c r="H75" s="221"/>
      <c r="I75" s="137"/>
      <c r="L75" s="33"/>
    </row>
    <row r="76" spans="2:12" s="1" customFormat="1" ht="6.75" customHeight="1">
      <c r="B76" s="33"/>
      <c r="I76" s="137"/>
      <c r="L76" s="33"/>
    </row>
    <row r="77" spans="2:12" s="1" customFormat="1" ht="18" customHeight="1">
      <c r="B77" s="33"/>
      <c r="C77" s="55" t="s">
        <v>23</v>
      </c>
      <c r="F77" s="138" t="str">
        <f>F12</f>
        <v>Sedlec - Prčice</v>
      </c>
      <c r="I77" s="139" t="s">
        <v>25</v>
      </c>
      <c r="J77" s="59" t="str">
        <f>IF(J12="","",J12)</f>
        <v>10.6.2015</v>
      </c>
      <c r="L77" s="33"/>
    </row>
    <row r="78" spans="2:12" s="1" customFormat="1" ht="6.75" customHeight="1">
      <c r="B78" s="33"/>
      <c r="I78" s="137"/>
      <c r="L78" s="33"/>
    </row>
    <row r="79" spans="2:12" s="1" customFormat="1" ht="15">
      <c r="B79" s="33"/>
      <c r="C79" s="55" t="s">
        <v>29</v>
      </c>
      <c r="F79" s="138" t="str">
        <f>E15</f>
        <v> </v>
      </c>
      <c r="I79" s="139" t="s">
        <v>35</v>
      </c>
      <c r="J79" s="138" t="str">
        <f>E21</f>
        <v>VPÚ DECO PRAHA, a.s. - Ing. Popp</v>
      </c>
      <c r="L79" s="33"/>
    </row>
    <row r="80" spans="2:12" s="1" customFormat="1" ht="14.25" customHeight="1">
      <c r="B80" s="33"/>
      <c r="C80" s="55" t="s">
        <v>33</v>
      </c>
      <c r="F80" s="138">
        <f>IF(E18="","",E18)</f>
      </c>
      <c r="I80" s="137"/>
      <c r="L80" s="33"/>
    </row>
    <row r="81" spans="2:12" s="1" customFormat="1" ht="9.75" customHeight="1">
      <c r="B81" s="33"/>
      <c r="I81" s="137"/>
      <c r="L81" s="33"/>
    </row>
    <row r="82" spans="2:20" s="9" customFormat="1" ht="29.25" customHeight="1">
      <c r="B82" s="140"/>
      <c r="C82" s="141" t="s">
        <v>115</v>
      </c>
      <c r="D82" s="142" t="s">
        <v>58</v>
      </c>
      <c r="E82" s="142" t="s">
        <v>54</v>
      </c>
      <c r="F82" s="142" t="s">
        <v>116</v>
      </c>
      <c r="G82" s="142" t="s">
        <v>117</v>
      </c>
      <c r="H82" s="142" t="s">
        <v>118</v>
      </c>
      <c r="I82" s="143" t="s">
        <v>119</v>
      </c>
      <c r="J82" s="142" t="s">
        <v>92</v>
      </c>
      <c r="K82" s="144" t="s">
        <v>120</v>
      </c>
      <c r="L82" s="140"/>
      <c r="M82" s="66" t="s">
        <v>121</v>
      </c>
      <c r="N82" s="67" t="s">
        <v>43</v>
      </c>
      <c r="O82" s="67" t="s">
        <v>122</v>
      </c>
      <c r="P82" s="67" t="s">
        <v>123</v>
      </c>
      <c r="Q82" s="67" t="s">
        <v>124</v>
      </c>
      <c r="R82" s="67" t="s">
        <v>125</v>
      </c>
      <c r="S82" s="67" t="s">
        <v>126</v>
      </c>
      <c r="T82" s="68" t="s">
        <v>127</v>
      </c>
    </row>
    <row r="83" spans="2:63" s="1" customFormat="1" ht="29.25" customHeight="1">
      <c r="B83" s="33"/>
      <c r="C83" s="70" t="s">
        <v>93</v>
      </c>
      <c r="I83" s="137"/>
      <c r="J83" s="145">
        <f>BK83</f>
        <v>0</v>
      </c>
      <c r="L83" s="33"/>
      <c r="M83" s="69"/>
      <c r="N83" s="60"/>
      <c r="O83" s="60"/>
      <c r="P83" s="146">
        <f>P84</f>
        <v>0</v>
      </c>
      <c r="Q83" s="60"/>
      <c r="R83" s="146">
        <f>R84</f>
        <v>22.806323650000003</v>
      </c>
      <c r="S83" s="60"/>
      <c r="T83" s="147">
        <f>T84</f>
        <v>3534.6499999999996</v>
      </c>
      <c r="AT83" s="16" t="s">
        <v>72</v>
      </c>
      <c r="AU83" s="16" t="s">
        <v>94</v>
      </c>
      <c r="BK83" s="148">
        <f>BK84</f>
        <v>0</v>
      </c>
    </row>
    <row r="84" spans="2:63" s="10" customFormat="1" ht="36.75" customHeight="1">
      <c r="B84" s="149"/>
      <c r="D84" s="150" t="s">
        <v>72</v>
      </c>
      <c r="E84" s="151" t="s">
        <v>128</v>
      </c>
      <c r="F84" s="151" t="s">
        <v>129</v>
      </c>
      <c r="I84" s="152"/>
      <c r="J84" s="153">
        <f>BK84</f>
        <v>0</v>
      </c>
      <c r="L84" s="149"/>
      <c r="M84" s="154"/>
      <c r="N84" s="155"/>
      <c r="O84" s="155"/>
      <c r="P84" s="156">
        <f>P85+P109+P113+P122+P154+P163</f>
        <v>0</v>
      </c>
      <c r="Q84" s="155"/>
      <c r="R84" s="156">
        <f>R85+R109+R113+R122+R154+R163</f>
        <v>22.806323650000003</v>
      </c>
      <c r="S84" s="155"/>
      <c r="T84" s="157">
        <f>T85+T109+T113+T122+T154+T163</f>
        <v>3534.6499999999996</v>
      </c>
      <c r="AR84" s="150" t="s">
        <v>22</v>
      </c>
      <c r="AT84" s="158" t="s">
        <v>72</v>
      </c>
      <c r="AU84" s="158" t="s">
        <v>73</v>
      </c>
      <c r="AY84" s="150" t="s">
        <v>130</v>
      </c>
      <c r="BK84" s="159">
        <f>BK85+BK109+BK113+BK122+BK154+BK163</f>
        <v>0</v>
      </c>
    </row>
    <row r="85" spans="2:63" s="10" customFormat="1" ht="19.5" customHeight="1">
      <c r="B85" s="149"/>
      <c r="D85" s="160" t="s">
        <v>72</v>
      </c>
      <c r="E85" s="161" t="s">
        <v>22</v>
      </c>
      <c r="F85" s="161" t="s">
        <v>131</v>
      </c>
      <c r="I85" s="152"/>
      <c r="J85" s="162">
        <f>BK85</f>
        <v>0</v>
      </c>
      <c r="L85" s="149"/>
      <c r="M85" s="154"/>
      <c r="N85" s="155"/>
      <c r="O85" s="155"/>
      <c r="P85" s="156">
        <f>SUM(P86:P108)</f>
        <v>0</v>
      </c>
      <c r="Q85" s="155"/>
      <c r="R85" s="156">
        <f>SUM(R86:R108)</f>
        <v>1.4995</v>
      </c>
      <c r="S85" s="155"/>
      <c r="T85" s="157">
        <f>SUM(T86:T108)</f>
        <v>3534.6499999999996</v>
      </c>
      <c r="AR85" s="150" t="s">
        <v>22</v>
      </c>
      <c r="AT85" s="158" t="s">
        <v>72</v>
      </c>
      <c r="AU85" s="158" t="s">
        <v>22</v>
      </c>
      <c r="AY85" s="150" t="s">
        <v>130</v>
      </c>
      <c r="BK85" s="159">
        <f>SUM(BK86:BK108)</f>
        <v>0</v>
      </c>
    </row>
    <row r="86" spans="2:65" s="1" customFormat="1" ht="22.5" customHeight="1">
      <c r="B86" s="163"/>
      <c r="C86" s="164" t="s">
        <v>22</v>
      </c>
      <c r="D86" s="164" t="s">
        <v>132</v>
      </c>
      <c r="E86" s="165" t="s">
        <v>904</v>
      </c>
      <c r="F86" s="166" t="s">
        <v>905</v>
      </c>
      <c r="G86" s="167" t="s">
        <v>135</v>
      </c>
      <c r="H86" s="168">
        <v>26550</v>
      </c>
      <c r="I86" s="169"/>
      <c r="J86" s="170">
        <f>ROUND(I86*H86,2)</f>
        <v>0</v>
      </c>
      <c r="K86" s="166" t="s">
        <v>136</v>
      </c>
      <c r="L86" s="33"/>
      <c r="M86" s="171" t="s">
        <v>20</v>
      </c>
      <c r="N86" s="172" t="s">
        <v>44</v>
      </c>
      <c r="O86" s="34"/>
      <c r="P86" s="173">
        <f>O86*H86</f>
        <v>0</v>
      </c>
      <c r="Q86" s="173">
        <v>4E-05</v>
      </c>
      <c r="R86" s="173">
        <f>Q86*H86</f>
        <v>1.062</v>
      </c>
      <c r="S86" s="173">
        <v>0.103</v>
      </c>
      <c r="T86" s="174">
        <f>S86*H86</f>
        <v>2734.6499999999996</v>
      </c>
      <c r="AR86" s="16" t="s">
        <v>137</v>
      </c>
      <c r="AT86" s="16" t="s">
        <v>132</v>
      </c>
      <c r="AU86" s="16" t="s">
        <v>81</v>
      </c>
      <c r="AY86" s="16" t="s">
        <v>130</v>
      </c>
      <c r="BE86" s="175">
        <f>IF(N86="základní",J86,0)</f>
        <v>0</v>
      </c>
      <c r="BF86" s="175">
        <f>IF(N86="snížená",J86,0)</f>
        <v>0</v>
      </c>
      <c r="BG86" s="175">
        <f>IF(N86="zákl. přenesená",J86,0)</f>
        <v>0</v>
      </c>
      <c r="BH86" s="175">
        <f>IF(N86="sníž. přenesená",J86,0)</f>
        <v>0</v>
      </c>
      <c r="BI86" s="175">
        <f>IF(N86="nulová",J86,0)</f>
        <v>0</v>
      </c>
      <c r="BJ86" s="16" t="s">
        <v>22</v>
      </c>
      <c r="BK86" s="175">
        <f>ROUND(I86*H86,2)</f>
        <v>0</v>
      </c>
      <c r="BL86" s="16" t="s">
        <v>137</v>
      </c>
      <c r="BM86" s="16" t="s">
        <v>906</v>
      </c>
    </row>
    <row r="87" spans="2:47" s="1" customFormat="1" ht="30" customHeight="1">
      <c r="B87" s="33"/>
      <c r="D87" s="176" t="s">
        <v>139</v>
      </c>
      <c r="F87" s="177" t="s">
        <v>907</v>
      </c>
      <c r="I87" s="137"/>
      <c r="L87" s="33"/>
      <c r="M87" s="62"/>
      <c r="N87" s="34"/>
      <c r="O87" s="34"/>
      <c r="P87" s="34"/>
      <c r="Q87" s="34"/>
      <c r="R87" s="34"/>
      <c r="S87" s="34"/>
      <c r="T87" s="63"/>
      <c r="AT87" s="16" t="s">
        <v>139</v>
      </c>
      <c r="AU87" s="16" t="s">
        <v>81</v>
      </c>
    </row>
    <row r="88" spans="2:47" s="1" customFormat="1" ht="30" customHeight="1">
      <c r="B88" s="33"/>
      <c r="D88" s="176" t="s">
        <v>141</v>
      </c>
      <c r="F88" s="178" t="s">
        <v>908</v>
      </c>
      <c r="I88" s="137"/>
      <c r="L88" s="33"/>
      <c r="M88" s="62"/>
      <c r="N88" s="34"/>
      <c r="O88" s="34"/>
      <c r="P88" s="34"/>
      <c r="Q88" s="34"/>
      <c r="R88" s="34"/>
      <c r="S88" s="34"/>
      <c r="T88" s="63"/>
      <c r="AT88" s="16" t="s">
        <v>141</v>
      </c>
      <c r="AU88" s="16" t="s">
        <v>81</v>
      </c>
    </row>
    <row r="89" spans="2:51" s="11" customFormat="1" ht="31.5" customHeight="1">
      <c r="B89" s="179"/>
      <c r="D89" s="176" t="s">
        <v>143</v>
      </c>
      <c r="E89" s="188" t="s">
        <v>20</v>
      </c>
      <c r="F89" s="190" t="s">
        <v>909</v>
      </c>
      <c r="H89" s="191">
        <v>7050</v>
      </c>
      <c r="I89" s="184"/>
      <c r="L89" s="179"/>
      <c r="M89" s="185"/>
      <c r="N89" s="186"/>
      <c r="O89" s="186"/>
      <c r="P89" s="186"/>
      <c r="Q89" s="186"/>
      <c r="R89" s="186"/>
      <c r="S89" s="186"/>
      <c r="T89" s="187"/>
      <c r="AT89" s="188" t="s">
        <v>143</v>
      </c>
      <c r="AU89" s="188" t="s">
        <v>81</v>
      </c>
      <c r="AV89" s="11" t="s">
        <v>81</v>
      </c>
      <c r="AW89" s="11" t="s">
        <v>37</v>
      </c>
      <c r="AX89" s="11" t="s">
        <v>73</v>
      </c>
      <c r="AY89" s="188" t="s">
        <v>130</v>
      </c>
    </row>
    <row r="90" spans="2:51" s="11" customFormat="1" ht="31.5" customHeight="1">
      <c r="B90" s="179"/>
      <c r="D90" s="176" t="s">
        <v>143</v>
      </c>
      <c r="E90" s="188" t="s">
        <v>20</v>
      </c>
      <c r="F90" s="190" t="s">
        <v>910</v>
      </c>
      <c r="H90" s="191">
        <v>12000</v>
      </c>
      <c r="I90" s="184"/>
      <c r="L90" s="179"/>
      <c r="M90" s="185"/>
      <c r="N90" s="186"/>
      <c r="O90" s="186"/>
      <c r="P90" s="186"/>
      <c r="Q90" s="186"/>
      <c r="R90" s="186"/>
      <c r="S90" s="186"/>
      <c r="T90" s="187"/>
      <c r="AT90" s="188" t="s">
        <v>143</v>
      </c>
      <c r="AU90" s="188" t="s">
        <v>81</v>
      </c>
      <c r="AV90" s="11" t="s">
        <v>81</v>
      </c>
      <c r="AW90" s="11" t="s">
        <v>37</v>
      </c>
      <c r="AX90" s="11" t="s">
        <v>73</v>
      </c>
      <c r="AY90" s="188" t="s">
        <v>130</v>
      </c>
    </row>
    <row r="91" spans="2:51" s="11" customFormat="1" ht="31.5" customHeight="1">
      <c r="B91" s="179"/>
      <c r="D91" s="176" t="s">
        <v>143</v>
      </c>
      <c r="E91" s="188" t="s">
        <v>20</v>
      </c>
      <c r="F91" s="190" t="s">
        <v>911</v>
      </c>
      <c r="H91" s="191">
        <v>7500</v>
      </c>
      <c r="I91" s="184"/>
      <c r="L91" s="179"/>
      <c r="M91" s="185"/>
      <c r="N91" s="186"/>
      <c r="O91" s="186"/>
      <c r="P91" s="186"/>
      <c r="Q91" s="186"/>
      <c r="R91" s="186"/>
      <c r="S91" s="186"/>
      <c r="T91" s="187"/>
      <c r="AT91" s="188" t="s">
        <v>143</v>
      </c>
      <c r="AU91" s="188" t="s">
        <v>81</v>
      </c>
      <c r="AV91" s="11" t="s">
        <v>81</v>
      </c>
      <c r="AW91" s="11" t="s">
        <v>37</v>
      </c>
      <c r="AX91" s="11" t="s">
        <v>73</v>
      </c>
      <c r="AY91" s="188" t="s">
        <v>130</v>
      </c>
    </row>
    <row r="92" spans="2:51" s="12" customFormat="1" ht="22.5" customHeight="1">
      <c r="B92" s="192"/>
      <c r="D92" s="180" t="s">
        <v>143</v>
      </c>
      <c r="E92" s="193" t="s">
        <v>20</v>
      </c>
      <c r="F92" s="194" t="s">
        <v>199</v>
      </c>
      <c r="H92" s="195">
        <v>26550</v>
      </c>
      <c r="I92" s="196"/>
      <c r="L92" s="192"/>
      <c r="M92" s="197"/>
      <c r="N92" s="198"/>
      <c r="O92" s="198"/>
      <c r="P92" s="198"/>
      <c r="Q92" s="198"/>
      <c r="R92" s="198"/>
      <c r="S92" s="198"/>
      <c r="T92" s="199"/>
      <c r="AT92" s="200" t="s">
        <v>143</v>
      </c>
      <c r="AU92" s="200" t="s">
        <v>81</v>
      </c>
      <c r="AV92" s="12" t="s">
        <v>137</v>
      </c>
      <c r="AW92" s="12" t="s">
        <v>37</v>
      </c>
      <c r="AX92" s="12" t="s">
        <v>22</v>
      </c>
      <c r="AY92" s="200" t="s">
        <v>130</v>
      </c>
    </row>
    <row r="93" spans="2:65" s="1" customFormat="1" ht="22.5" customHeight="1">
      <c r="B93" s="163"/>
      <c r="C93" s="164" t="s">
        <v>81</v>
      </c>
      <c r="D93" s="164" t="s">
        <v>132</v>
      </c>
      <c r="E93" s="165" t="s">
        <v>912</v>
      </c>
      <c r="F93" s="166" t="s">
        <v>913</v>
      </c>
      <c r="G93" s="167" t="s">
        <v>135</v>
      </c>
      <c r="H93" s="168">
        <v>6250</v>
      </c>
      <c r="I93" s="169"/>
      <c r="J93" s="170">
        <f>ROUND(I93*H93,2)</f>
        <v>0</v>
      </c>
      <c r="K93" s="166" t="s">
        <v>136</v>
      </c>
      <c r="L93" s="33"/>
      <c r="M93" s="171" t="s">
        <v>20</v>
      </c>
      <c r="N93" s="172" t="s">
        <v>44</v>
      </c>
      <c r="O93" s="34"/>
      <c r="P93" s="173">
        <f>O93*H93</f>
        <v>0</v>
      </c>
      <c r="Q93" s="173">
        <v>7E-05</v>
      </c>
      <c r="R93" s="173">
        <f>Q93*H93</f>
        <v>0.43749999999999994</v>
      </c>
      <c r="S93" s="173">
        <v>0.128</v>
      </c>
      <c r="T93" s="174">
        <f>S93*H93</f>
        <v>800</v>
      </c>
      <c r="AR93" s="16" t="s">
        <v>137</v>
      </c>
      <c r="AT93" s="16" t="s">
        <v>132</v>
      </c>
      <c r="AU93" s="16" t="s">
        <v>81</v>
      </c>
      <c r="AY93" s="16" t="s">
        <v>130</v>
      </c>
      <c r="BE93" s="175">
        <f>IF(N93="základní",J93,0)</f>
        <v>0</v>
      </c>
      <c r="BF93" s="175">
        <f>IF(N93="snížená",J93,0)</f>
        <v>0</v>
      </c>
      <c r="BG93" s="175">
        <f>IF(N93="zákl. přenesená",J93,0)</f>
        <v>0</v>
      </c>
      <c r="BH93" s="175">
        <f>IF(N93="sníž. přenesená",J93,0)</f>
        <v>0</v>
      </c>
      <c r="BI93" s="175">
        <f>IF(N93="nulová",J93,0)</f>
        <v>0</v>
      </c>
      <c r="BJ93" s="16" t="s">
        <v>22</v>
      </c>
      <c r="BK93" s="175">
        <f>ROUND(I93*H93,2)</f>
        <v>0</v>
      </c>
      <c r="BL93" s="16" t="s">
        <v>137</v>
      </c>
      <c r="BM93" s="16" t="s">
        <v>914</v>
      </c>
    </row>
    <row r="94" spans="2:47" s="1" customFormat="1" ht="30" customHeight="1">
      <c r="B94" s="33"/>
      <c r="D94" s="176" t="s">
        <v>139</v>
      </c>
      <c r="F94" s="177" t="s">
        <v>915</v>
      </c>
      <c r="I94" s="137"/>
      <c r="L94" s="33"/>
      <c r="M94" s="62"/>
      <c r="N94" s="34"/>
      <c r="O94" s="34"/>
      <c r="P94" s="34"/>
      <c r="Q94" s="34"/>
      <c r="R94" s="34"/>
      <c r="S94" s="34"/>
      <c r="T94" s="63"/>
      <c r="AT94" s="16" t="s">
        <v>139</v>
      </c>
      <c r="AU94" s="16" t="s">
        <v>81</v>
      </c>
    </row>
    <row r="95" spans="2:47" s="1" customFormat="1" ht="30" customHeight="1">
      <c r="B95" s="33"/>
      <c r="D95" s="176" t="s">
        <v>141</v>
      </c>
      <c r="F95" s="178" t="s">
        <v>908</v>
      </c>
      <c r="I95" s="137"/>
      <c r="L95" s="33"/>
      <c r="M95" s="62"/>
      <c r="N95" s="34"/>
      <c r="O95" s="34"/>
      <c r="P95" s="34"/>
      <c r="Q95" s="34"/>
      <c r="R95" s="34"/>
      <c r="S95" s="34"/>
      <c r="T95" s="63"/>
      <c r="AT95" s="16" t="s">
        <v>141</v>
      </c>
      <c r="AU95" s="16" t="s">
        <v>81</v>
      </c>
    </row>
    <row r="96" spans="2:51" s="11" customFormat="1" ht="31.5" customHeight="1">
      <c r="B96" s="179"/>
      <c r="D96" s="176" t="s">
        <v>143</v>
      </c>
      <c r="E96" s="188" t="s">
        <v>20</v>
      </c>
      <c r="F96" s="190" t="s">
        <v>916</v>
      </c>
      <c r="H96" s="191">
        <v>3750</v>
      </c>
      <c r="I96" s="184"/>
      <c r="L96" s="179"/>
      <c r="M96" s="185"/>
      <c r="N96" s="186"/>
      <c r="O96" s="186"/>
      <c r="P96" s="186"/>
      <c r="Q96" s="186"/>
      <c r="R96" s="186"/>
      <c r="S96" s="186"/>
      <c r="T96" s="187"/>
      <c r="AT96" s="188" t="s">
        <v>143</v>
      </c>
      <c r="AU96" s="188" t="s">
        <v>81</v>
      </c>
      <c r="AV96" s="11" t="s">
        <v>81</v>
      </c>
      <c r="AW96" s="11" t="s">
        <v>37</v>
      </c>
      <c r="AX96" s="11" t="s">
        <v>73</v>
      </c>
      <c r="AY96" s="188" t="s">
        <v>130</v>
      </c>
    </row>
    <row r="97" spans="2:51" s="11" customFormat="1" ht="31.5" customHeight="1">
      <c r="B97" s="179"/>
      <c r="D97" s="176" t="s">
        <v>143</v>
      </c>
      <c r="E97" s="188" t="s">
        <v>20</v>
      </c>
      <c r="F97" s="190" t="s">
        <v>917</v>
      </c>
      <c r="H97" s="191">
        <v>2500</v>
      </c>
      <c r="I97" s="184"/>
      <c r="L97" s="179"/>
      <c r="M97" s="185"/>
      <c r="N97" s="186"/>
      <c r="O97" s="186"/>
      <c r="P97" s="186"/>
      <c r="Q97" s="186"/>
      <c r="R97" s="186"/>
      <c r="S97" s="186"/>
      <c r="T97" s="187"/>
      <c r="AT97" s="188" t="s">
        <v>143</v>
      </c>
      <c r="AU97" s="188" t="s">
        <v>81</v>
      </c>
      <c r="AV97" s="11" t="s">
        <v>81</v>
      </c>
      <c r="AW97" s="11" t="s">
        <v>37</v>
      </c>
      <c r="AX97" s="11" t="s">
        <v>73</v>
      </c>
      <c r="AY97" s="188" t="s">
        <v>130</v>
      </c>
    </row>
    <row r="98" spans="2:51" s="12" customFormat="1" ht="22.5" customHeight="1">
      <c r="B98" s="192"/>
      <c r="D98" s="180" t="s">
        <v>143</v>
      </c>
      <c r="E98" s="193" t="s">
        <v>20</v>
      </c>
      <c r="F98" s="194" t="s">
        <v>199</v>
      </c>
      <c r="H98" s="195">
        <v>6250</v>
      </c>
      <c r="I98" s="196"/>
      <c r="L98" s="192"/>
      <c r="M98" s="197"/>
      <c r="N98" s="198"/>
      <c r="O98" s="198"/>
      <c r="P98" s="198"/>
      <c r="Q98" s="198"/>
      <c r="R98" s="198"/>
      <c r="S98" s="198"/>
      <c r="T98" s="199"/>
      <c r="AT98" s="200" t="s">
        <v>143</v>
      </c>
      <c r="AU98" s="200" t="s">
        <v>81</v>
      </c>
      <c r="AV98" s="12" t="s">
        <v>137</v>
      </c>
      <c r="AW98" s="12" t="s">
        <v>37</v>
      </c>
      <c r="AX98" s="12" t="s">
        <v>22</v>
      </c>
      <c r="AY98" s="200" t="s">
        <v>130</v>
      </c>
    </row>
    <row r="99" spans="2:65" s="1" customFormat="1" ht="22.5" customHeight="1">
      <c r="B99" s="163"/>
      <c r="C99" s="164" t="s">
        <v>150</v>
      </c>
      <c r="D99" s="164" t="s">
        <v>132</v>
      </c>
      <c r="E99" s="165" t="s">
        <v>918</v>
      </c>
      <c r="F99" s="166" t="s">
        <v>919</v>
      </c>
      <c r="G99" s="167" t="s">
        <v>186</v>
      </c>
      <c r="H99" s="168">
        <v>8.685</v>
      </c>
      <c r="I99" s="169"/>
      <c r="J99" s="170">
        <f>ROUND(I99*H99,2)</f>
        <v>0</v>
      </c>
      <c r="K99" s="166" t="s">
        <v>136</v>
      </c>
      <c r="L99" s="33"/>
      <c r="M99" s="171" t="s">
        <v>20</v>
      </c>
      <c r="N99" s="172" t="s">
        <v>44</v>
      </c>
      <c r="O99" s="34"/>
      <c r="P99" s="173">
        <f>O99*H99</f>
        <v>0</v>
      </c>
      <c r="Q99" s="173">
        <v>0</v>
      </c>
      <c r="R99" s="173">
        <f>Q99*H99</f>
        <v>0</v>
      </c>
      <c r="S99" s="173">
        <v>0</v>
      </c>
      <c r="T99" s="174">
        <f>S99*H99</f>
        <v>0</v>
      </c>
      <c r="AR99" s="16" t="s">
        <v>137</v>
      </c>
      <c r="AT99" s="16" t="s">
        <v>132</v>
      </c>
      <c r="AU99" s="16" t="s">
        <v>81</v>
      </c>
      <c r="AY99" s="16" t="s">
        <v>130</v>
      </c>
      <c r="BE99" s="175">
        <f>IF(N99="základní",J99,0)</f>
        <v>0</v>
      </c>
      <c r="BF99" s="175">
        <f>IF(N99="snížená",J99,0)</f>
        <v>0</v>
      </c>
      <c r="BG99" s="175">
        <f>IF(N99="zákl. přenesená",J99,0)</f>
        <v>0</v>
      </c>
      <c r="BH99" s="175">
        <f>IF(N99="sníž. přenesená",J99,0)</f>
        <v>0</v>
      </c>
      <c r="BI99" s="175">
        <f>IF(N99="nulová",J99,0)</f>
        <v>0</v>
      </c>
      <c r="BJ99" s="16" t="s">
        <v>22</v>
      </c>
      <c r="BK99" s="175">
        <f>ROUND(I99*H99,2)</f>
        <v>0</v>
      </c>
      <c r="BL99" s="16" t="s">
        <v>137</v>
      </c>
      <c r="BM99" s="16" t="s">
        <v>920</v>
      </c>
    </row>
    <row r="100" spans="2:47" s="1" customFormat="1" ht="30" customHeight="1">
      <c r="B100" s="33"/>
      <c r="D100" s="176" t="s">
        <v>139</v>
      </c>
      <c r="F100" s="177" t="s">
        <v>921</v>
      </c>
      <c r="I100" s="137"/>
      <c r="L100" s="33"/>
      <c r="M100" s="62"/>
      <c r="N100" s="34"/>
      <c r="O100" s="34"/>
      <c r="P100" s="34"/>
      <c r="Q100" s="34"/>
      <c r="R100" s="34"/>
      <c r="S100" s="34"/>
      <c r="T100" s="63"/>
      <c r="AT100" s="16" t="s">
        <v>139</v>
      </c>
      <c r="AU100" s="16" t="s">
        <v>81</v>
      </c>
    </row>
    <row r="101" spans="2:51" s="11" customFormat="1" ht="22.5" customHeight="1">
      <c r="B101" s="179"/>
      <c r="D101" s="180" t="s">
        <v>143</v>
      </c>
      <c r="E101" s="181" t="s">
        <v>20</v>
      </c>
      <c r="F101" s="182" t="s">
        <v>922</v>
      </c>
      <c r="H101" s="183">
        <v>8.685</v>
      </c>
      <c r="I101" s="184"/>
      <c r="L101" s="179"/>
      <c r="M101" s="185"/>
      <c r="N101" s="186"/>
      <c r="O101" s="186"/>
      <c r="P101" s="186"/>
      <c r="Q101" s="186"/>
      <c r="R101" s="186"/>
      <c r="S101" s="186"/>
      <c r="T101" s="187"/>
      <c r="AT101" s="188" t="s">
        <v>143</v>
      </c>
      <c r="AU101" s="188" t="s">
        <v>81</v>
      </c>
      <c r="AV101" s="11" t="s">
        <v>81</v>
      </c>
      <c r="AW101" s="11" t="s">
        <v>37</v>
      </c>
      <c r="AX101" s="11" t="s">
        <v>22</v>
      </c>
      <c r="AY101" s="188" t="s">
        <v>130</v>
      </c>
    </row>
    <row r="102" spans="2:65" s="1" customFormat="1" ht="22.5" customHeight="1">
      <c r="B102" s="163"/>
      <c r="C102" s="164" t="s">
        <v>137</v>
      </c>
      <c r="D102" s="164" t="s">
        <v>132</v>
      </c>
      <c r="E102" s="165" t="s">
        <v>215</v>
      </c>
      <c r="F102" s="166" t="s">
        <v>216</v>
      </c>
      <c r="G102" s="167" t="s">
        <v>186</v>
      </c>
      <c r="H102" s="168">
        <v>8.685</v>
      </c>
      <c r="I102" s="169"/>
      <c r="J102" s="170">
        <f>ROUND(I102*H102,2)</f>
        <v>0</v>
      </c>
      <c r="K102" s="166" t="s">
        <v>136</v>
      </c>
      <c r="L102" s="33"/>
      <c r="M102" s="171" t="s">
        <v>20</v>
      </c>
      <c r="N102" s="172" t="s">
        <v>44</v>
      </c>
      <c r="O102" s="34"/>
      <c r="P102" s="173">
        <f>O102*H102</f>
        <v>0</v>
      </c>
      <c r="Q102" s="173">
        <v>0</v>
      </c>
      <c r="R102" s="173">
        <f>Q102*H102</f>
        <v>0</v>
      </c>
      <c r="S102" s="173">
        <v>0</v>
      </c>
      <c r="T102" s="174">
        <f>S102*H102</f>
        <v>0</v>
      </c>
      <c r="AR102" s="16" t="s">
        <v>137</v>
      </c>
      <c r="AT102" s="16" t="s">
        <v>132</v>
      </c>
      <c r="AU102" s="16" t="s">
        <v>81</v>
      </c>
      <c r="AY102" s="16" t="s">
        <v>130</v>
      </c>
      <c r="BE102" s="175">
        <f>IF(N102="základní",J102,0)</f>
        <v>0</v>
      </c>
      <c r="BF102" s="175">
        <f>IF(N102="snížená",J102,0)</f>
        <v>0</v>
      </c>
      <c r="BG102" s="175">
        <f>IF(N102="zákl. přenesená",J102,0)</f>
        <v>0</v>
      </c>
      <c r="BH102" s="175">
        <f>IF(N102="sníž. přenesená",J102,0)</f>
        <v>0</v>
      </c>
      <c r="BI102" s="175">
        <f>IF(N102="nulová",J102,0)</f>
        <v>0</v>
      </c>
      <c r="BJ102" s="16" t="s">
        <v>22</v>
      </c>
      <c r="BK102" s="175">
        <f>ROUND(I102*H102,2)</f>
        <v>0</v>
      </c>
      <c r="BL102" s="16" t="s">
        <v>137</v>
      </c>
      <c r="BM102" s="16" t="s">
        <v>923</v>
      </c>
    </row>
    <row r="103" spans="2:47" s="1" customFormat="1" ht="42" customHeight="1">
      <c r="B103" s="33"/>
      <c r="D103" s="180" t="s">
        <v>139</v>
      </c>
      <c r="F103" s="211" t="s">
        <v>218</v>
      </c>
      <c r="I103" s="137"/>
      <c r="L103" s="33"/>
      <c r="M103" s="62"/>
      <c r="N103" s="34"/>
      <c r="O103" s="34"/>
      <c r="P103" s="34"/>
      <c r="Q103" s="34"/>
      <c r="R103" s="34"/>
      <c r="S103" s="34"/>
      <c r="T103" s="63"/>
      <c r="AT103" s="16" t="s">
        <v>139</v>
      </c>
      <c r="AU103" s="16" t="s">
        <v>81</v>
      </c>
    </row>
    <row r="104" spans="2:65" s="1" customFormat="1" ht="22.5" customHeight="1">
      <c r="B104" s="163"/>
      <c r="C104" s="164" t="s">
        <v>162</v>
      </c>
      <c r="D104" s="164" t="s">
        <v>132</v>
      </c>
      <c r="E104" s="165" t="s">
        <v>924</v>
      </c>
      <c r="F104" s="166" t="s">
        <v>925</v>
      </c>
      <c r="G104" s="167" t="s">
        <v>186</v>
      </c>
      <c r="H104" s="168">
        <v>8.685</v>
      </c>
      <c r="I104" s="169"/>
      <c r="J104" s="170">
        <f>ROUND(I104*H104,2)</f>
        <v>0</v>
      </c>
      <c r="K104" s="166" t="s">
        <v>136</v>
      </c>
      <c r="L104" s="33"/>
      <c r="M104" s="171" t="s">
        <v>20</v>
      </c>
      <c r="N104" s="172" t="s">
        <v>44</v>
      </c>
      <c r="O104" s="34"/>
      <c r="P104" s="173">
        <f>O104*H104</f>
        <v>0</v>
      </c>
      <c r="Q104" s="173">
        <v>0</v>
      </c>
      <c r="R104" s="173">
        <f>Q104*H104</f>
        <v>0</v>
      </c>
      <c r="S104" s="173">
        <v>0</v>
      </c>
      <c r="T104" s="174">
        <f>S104*H104</f>
        <v>0</v>
      </c>
      <c r="AR104" s="16" t="s">
        <v>137</v>
      </c>
      <c r="AT104" s="16" t="s">
        <v>132</v>
      </c>
      <c r="AU104" s="16" t="s">
        <v>81</v>
      </c>
      <c r="AY104" s="16" t="s">
        <v>130</v>
      </c>
      <c r="BE104" s="175">
        <f>IF(N104="základní",J104,0)</f>
        <v>0</v>
      </c>
      <c r="BF104" s="175">
        <f>IF(N104="snížená",J104,0)</f>
        <v>0</v>
      </c>
      <c r="BG104" s="175">
        <f>IF(N104="zákl. přenesená",J104,0)</f>
        <v>0</v>
      </c>
      <c r="BH104" s="175">
        <f>IF(N104="sníž. přenesená",J104,0)</f>
        <v>0</v>
      </c>
      <c r="BI104" s="175">
        <f>IF(N104="nulová",J104,0)</f>
        <v>0</v>
      </c>
      <c r="BJ104" s="16" t="s">
        <v>22</v>
      </c>
      <c r="BK104" s="175">
        <f>ROUND(I104*H104,2)</f>
        <v>0</v>
      </c>
      <c r="BL104" s="16" t="s">
        <v>137</v>
      </c>
      <c r="BM104" s="16" t="s">
        <v>926</v>
      </c>
    </row>
    <row r="105" spans="2:47" s="1" customFormat="1" ht="22.5" customHeight="1">
      <c r="B105" s="33"/>
      <c r="D105" s="180" t="s">
        <v>139</v>
      </c>
      <c r="F105" s="211" t="s">
        <v>925</v>
      </c>
      <c r="I105" s="137"/>
      <c r="L105" s="33"/>
      <c r="M105" s="62"/>
      <c r="N105" s="34"/>
      <c r="O105" s="34"/>
      <c r="P105" s="34"/>
      <c r="Q105" s="34"/>
      <c r="R105" s="34"/>
      <c r="S105" s="34"/>
      <c r="T105" s="63"/>
      <c r="AT105" s="16" t="s">
        <v>139</v>
      </c>
      <c r="AU105" s="16" t="s">
        <v>81</v>
      </c>
    </row>
    <row r="106" spans="2:65" s="1" customFormat="1" ht="22.5" customHeight="1">
      <c r="B106" s="163"/>
      <c r="C106" s="164" t="s">
        <v>168</v>
      </c>
      <c r="D106" s="164" t="s">
        <v>132</v>
      </c>
      <c r="E106" s="165" t="s">
        <v>231</v>
      </c>
      <c r="F106" s="166" t="s">
        <v>232</v>
      </c>
      <c r="G106" s="167" t="s">
        <v>233</v>
      </c>
      <c r="H106" s="168">
        <v>16.502</v>
      </c>
      <c r="I106" s="169"/>
      <c r="J106" s="170">
        <f>ROUND(I106*H106,2)</f>
        <v>0</v>
      </c>
      <c r="K106" s="166" t="s">
        <v>136</v>
      </c>
      <c r="L106" s="33"/>
      <c r="M106" s="171" t="s">
        <v>20</v>
      </c>
      <c r="N106" s="172" t="s">
        <v>44</v>
      </c>
      <c r="O106" s="34"/>
      <c r="P106" s="173">
        <f>O106*H106</f>
        <v>0</v>
      </c>
      <c r="Q106" s="173">
        <v>0</v>
      </c>
      <c r="R106" s="173">
        <f>Q106*H106</f>
        <v>0</v>
      </c>
      <c r="S106" s="173">
        <v>0</v>
      </c>
      <c r="T106" s="174">
        <f>S106*H106</f>
        <v>0</v>
      </c>
      <c r="AR106" s="16" t="s">
        <v>137</v>
      </c>
      <c r="AT106" s="16" t="s">
        <v>132</v>
      </c>
      <c r="AU106" s="16" t="s">
        <v>81</v>
      </c>
      <c r="AY106" s="16" t="s">
        <v>130</v>
      </c>
      <c r="BE106" s="175">
        <f>IF(N106="základní",J106,0)</f>
        <v>0</v>
      </c>
      <c r="BF106" s="175">
        <f>IF(N106="snížená",J106,0)</f>
        <v>0</v>
      </c>
      <c r="BG106" s="175">
        <f>IF(N106="zákl. přenesená",J106,0)</f>
        <v>0</v>
      </c>
      <c r="BH106" s="175">
        <f>IF(N106="sníž. přenesená",J106,0)</f>
        <v>0</v>
      </c>
      <c r="BI106" s="175">
        <f>IF(N106="nulová",J106,0)</f>
        <v>0</v>
      </c>
      <c r="BJ106" s="16" t="s">
        <v>22</v>
      </c>
      <c r="BK106" s="175">
        <f>ROUND(I106*H106,2)</f>
        <v>0</v>
      </c>
      <c r="BL106" s="16" t="s">
        <v>137</v>
      </c>
      <c r="BM106" s="16" t="s">
        <v>927</v>
      </c>
    </row>
    <row r="107" spans="2:47" s="1" customFormat="1" ht="22.5" customHeight="1">
      <c r="B107" s="33"/>
      <c r="D107" s="176" t="s">
        <v>139</v>
      </c>
      <c r="F107" s="177" t="s">
        <v>235</v>
      </c>
      <c r="I107" s="137"/>
      <c r="L107" s="33"/>
      <c r="M107" s="62"/>
      <c r="N107" s="34"/>
      <c r="O107" s="34"/>
      <c r="P107" s="34"/>
      <c r="Q107" s="34"/>
      <c r="R107" s="34"/>
      <c r="S107" s="34"/>
      <c r="T107" s="63"/>
      <c r="AT107" s="16" t="s">
        <v>139</v>
      </c>
      <c r="AU107" s="16" t="s">
        <v>81</v>
      </c>
    </row>
    <row r="108" spans="2:51" s="11" customFormat="1" ht="22.5" customHeight="1">
      <c r="B108" s="179"/>
      <c r="D108" s="176" t="s">
        <v>143</v>
      </c>
      <c r="E108" s="188" t="s">
        <v>20</v>
      </c>
      <c r="F108" s="190" t="s">
        <v>928</v>
      </c>
      <c r="H108" s="191">
        <v>16.502</v>
      </c>
      <c r="I108" s="184"/>
      <c r="L108" s="179"/>
      <c r="M108" s="185"/>
      <c r="N108" s="186"/>
      <c r="O108" s="186"/>
      <c r="P108" s="186"/>
      <c r="Q108" s="186"/>
      <c r="R108" s="186"/>
      <c r="S108" s="186"/>
      <c r="T108" s="187"/>
      <c r="AT108" s="188" t="s">
        <v>143</v>
      </c>
      <c r="AU108" s="188" t="s">
        <v>81</v>
      </c>
      <c r="AV108" s="11" t="s">
        <v>81</v>
      </c>
      <c r="AW108" s="11" t="s">
        <v>37</v>
      </c>
      <c r="AX108" s="11" t="s">
        <v>22</v>
      </c>
      <c r="AY108" s="188" t="s">
        <v>130</v>
      </c>
    </row>
    <row r="109" spans="2:63" s="10" customFormat="1" ht="29.25" customHeight="1">
      <c r="B109" s="149"/>
      <c r="D109" s="160" t="s">
        <v>72</v>
      </c>
      <c r="E109" s="161" t="s">
        <v>81</v>
      </c>
      <c r="F109" s="161" t="s">
        <v>248</v>
      </c>
      <c r="I109" s="152"/>
      <c r="J109" s="162">
        <f>BK109</f>
        <v>0</v>
      </c>
      <c r="L109" s="149"/>
      <c r="M109" s="154"/>
      <c r="N109" s="155"/>
      <c r="O109" s="155"/>
      <c r="P109" s="156">
        <f>SUM(P110:P112)</f>
        <v>0</v>
      </c>
      <c r="Q109" s="155"/>
      <c r="R109" s="156">
        <f>SUM(R110:R112)</f>
        <v>21.306823650000002</v>
      </c>
      <c r="S109" s="155"/>
      <c r="T109" s="157">
        <f>SUM(T110:T112)</f>
        <v>0</v>
      </c>
      <c r="AR109" s="150" t="s">
        <v>22</v>
      </c>
      <c r="AT109" s="158" t="s">
        <v>72</v>
      </c>
      <c r="AU109" s="158" t="s">
        <v>22</v>
      </c>
      <c r="AY109" s="150" t="s">
        <v>130</v>
      </c>
      <c r="BK109" s="159">
        <f>SUM(BK110:BK112)</f>
        <v>0</v>
      </c>
    </row>
    <row r="110" spans="2:65" s="1" customFormat="1" ht="22.5" customHeight="1">
      <c r="B110" s="163"/>
      <c r="C110" s="164" t="s">
        <v>176</v>
      </c>
      <c r="D110" s="164" t="s">
        <v>132</v>
      </c>
      <c r="E110" s="165" t="s">
        <v>929</v>
      </c>
      <c r="F110" s="166" t="s">
        <v>930</v>
      </c>
      <c r="G110" s="167" t="s">
        <v>186</v>
      </c>
      <c r="H110" s="168">
        <v>8.685</v>
      </c>
      <c r="I110" s="169"/>
      <c r="J110" s="170">
        <f>ROUND(I110*H110,2)</f>
        <v>0</v>
      </c>
      <c r="K110" s="166" t="s">
        <v>136</v>
      </c>
      <c r="L110" s="33"/>
      <c r="M110" s="171" t="s">
        <v>20</v>
      </c>
      <c r="N110" s="172" t="s">
        <v>44</v>
      </c>
      <c r="O110" s="34"/>
      <c r="P110" s="173">
        <f>O110*H110</f>
        <v>0</v>
      </c>
      <c r="Q110" s="173">
        <v>2.45329</v>
      </c>
      <c r="R110" s="173">
        <f>Q110*H110</f>
        <v>21.306823650000002</v>
      </c>
      <c r="S110" s="173">
        <v>0</v>
      </c>
      <c r="T110" s="174">
        <f>S110*H110</f>
        <v>0</v>
      </c>
      <c r="AR110" s="16" t="s">
        <v>137</v>
      </c>
      <c r="AT110" s="16" t="s">
        <v>132</v>
      </c>
      <c r="AU110" s="16" t="s">
        <v>81</v>
      </c>
      <c r="AY110" s="16" t="s">
        <v>130</v>
      </c>
      <c r="BE110" s="175">
        <f>IF(N110="základní",J110,0)</f>
        <v>0</v>
      </c>
      <c r="BF110" s="175">
        <f>IF(N110="snížená",J110,0)</f>
        <v>0</v>
      </c>
      <c r="BG110" s="175">
        <f>IF(N110="zákl. přenesená",J110,0)</f>
        <v>0</v>
      </c>
      <c r="BH110" s="175">
        <f>IF(N110="sníž. přenesená",J110,0)</f>
        <v>0</v>
      </c>
      <c r="BI110" s="175">
        <f>IF(N110="nulová",J110,0)</f>
        <v>0</v>
      </c>
      <c r="BJ110" s="16" t="s">
        <v>22</v>
      </c>
      <c r="BK110" s="175">
        <f>ROUND(I110*H110,2)</f>
        <v>0</v>
      </c>
      <c r="BL110" s="16" t="s">
        <v>137</v>
      </c>
      <c r="BM110" s="16" t="s">
        <v>931</v>
      </c>
    </row>
    <row r="111" spans="2:47" s="1" customFormat="1" ht="22.5" customHeight="1">
      <c r="B111" s="33"/>
      <c r="D111" s="176" t="s">
        <v>139</v>
      </c>
      <c r="F111" s="177" t="s">
        <v>932</v>
      </c>
      <c r="I111" s="137"/>
      <c r="L111" s="33"/>
      <c r="M111" s="62"/>
      <c r="N111" s="34"/>
      <c r="O111" s="34"/>
      <c r="P111" s="34"/>
      <c r="Q111" s="34"/>
      <c r="R111" s="34"/>
      <c r="S111" s="34"/>
      <c r="T111" s="63"/>
      <c r="AT111" s="16" t="s">
        <v>139</v>
      </c>
      <c r="AU111" s="16" t="s">
        <v>81</v>
      </c>
    </row>
    <row r="112" spans="2:51" s="11" customFormat="1" ht="22.5" customHeight="1">
      <c r="B112" s="179"/>
      <c r="D112" s="176" t="s">
        <v>143</v>
      </c>
      <c r="E112" s="188" t="s">
        <v>20</v>
      </c>
      <c r="F112" s="190" t="s">
        <v>933</v>
      </c>
      <c r="H112" s="191">
        <v>8.685</v>
      </c>
      <c r="I112" s="184"/>
      <c r="L112" s="179"/>
      <c r="M112" s="185"/>
      <c r="N112" s="186"/>
      <c r="O112" s="186"/>
      <c r="P112" s="186"/>
      <c r="Q112" s="186"/>
      <c r="R112" s="186"/>
      <c r="S112" s="186"/>
      <c r="T112" s="187"/>
      <c r="AT112" s="188" t="s">
        <v>143</v>
      </c>
      <c r="AU112" s="188" t="s">
        <v>81</v>
      </c>
      <c r="AV112" s="11" t="s">
        <v>81</v>
      </c>
      <c r="AW112" s="11" t="s">
        <v>37</v>
      </c>
      <c r="AX112" s="11" t="s">
        <v>22</v>
      </c>
      <c r="AY112" s="188" t="s">
        <v>130</v>
      </c>
    </row>
    <row r="113" spans="2:63" s="10" customFormat="1" ht="29.25" customHeight="1">
      <c r="B113" s="149"/>
      <c r="D113" s="160" t="s">
        <v>72</v>
      </c>
      <c r="E113" s="161" t="s">
        <v>162</v>
      </c>
      <c r="F113" s="161" t="s">
        <v>451</v>
      </c>
      <c r="I113" s="152"/>
      <c r="J113" s="162">
        <f>BK113</f>
        <v>0</v>
      </c>
      <c r="L113" s="149"/>
      <c r="M113" s="154"/>
      <c r="N113" s="155"/>
      <c r="O113" s="155"/>
      <c r="P113" s="156">
        <f>SUM(P114:P121)</f>
        <v>0</v>
      </c>
      <c r="Q113" s="155"/>
      <c r="R113" s="156">
        <f>SUM(R114:R121)</f>
        <v>0</v>
      </c>
      <c r="S113" s="155"/>
      <c r="T113" s="157">
        <f>SUM(T114:T121)</f>
        <v>0</v>
      </c>
      <c r="AR113" s="150" t="s">
        <v>22</v>
      </c>
      <c r="AT113" s="158" t="s">
        <v>72</v>
      </c>
      <c r="AU113" s="158" t="s">
        <v>22</v>
      </c>
      <c r="AY113" s="150" t="s">
        <v>130</v>
      </c>
      <c r="BK113" s="159">
        <f>SUM(BK114:BK121)</f>
        <v>0</v>
      </c>
    </row>
    <row r="114" spans="2:65" s="1" customFormat="1" ht="31.5" customHeight="1">
      <c r="B114" s="163"/>
      <c r="C114" s="164" t="s">
        <v>183</v>
      </c>
      <c r="D114" s="164" t="s">
        <v>132</v>
      </c>
      <c r="E114" s="165" t="s">
        <v>934</v>
      </c>
      <c r="F114" s="166" t="s">
        <v>935</v>
      </c>
      <c r="G114" s="167" t="s">
        <v>135</v>
      </c>
      <c r="H114" s="168">
        <v>26550</v>
      </c>
      <c r="I114" s="169"/>
      <c r="J114" s="170">
        <f>ROUND(I114*H114,2)</f>
        <v>0</v>
      </c>
      <c r="K114" s="166" t="s">
        <v>136</v>
      </c>
      <c r="L114" s="33"/>
      <c r="M114" s="171" t="s">
        <v>20</v>
      </c>
      <c r="N114" s="172" t="s">
        <v>44</v>
      </c>
      <c r="O114" s="34"/>
      <c r="P114" s="173">
        <f>O114*H114</f>
        <v>0</v>
      </c>
      <c r="Q114" s="173">
        <v>0</v>
      </c>
      <c r="R114" s="173">
        <f>Q114*H114</f>
        <v>0</v>
      </c>
      <c r="S114" s="173">
        <v>0</v>
      </c>
      <c r="T114" s="174">
        <f>S114*H114</f>
        <v>0</v>
      </c>
      <c r="AR114" s="16" t="s">
        <v>137</v>
      </c>
      <c r="AT114" s="16" t="s">
        <v>132</v>
      </c>
      <c r="AU114" s="16" t="s">
        <v>81</v>
      </c>
      <c r="AY114" s="16" t="s">
        <v>130</v>
      </c>
      <c r="BE114" s="175">
        <f>IF(N114="základní",J114,0)</f>
        <v>0</v>
      </c>
      <c r="BF114" s="175">
        <f>IF(N114="snížená",J114,0)</f>
        <v>0</v>
      </c>
      <c r="BG114" s="175">
        <f>IF(N114="zákl. přenesená",J114,0)</f>
        <v>0</v>
      </c>
      <c r="BH114" s="175">
        <f>IF(N114="sníž. přenesená",J114,0)</f>
        <v>0</v>
      </c>
      <c r="BI114" s="175">
        <f>IF(N114="nulová",J114,0)</f>
        <v>0</v>
      </c>
      <c r="BJ114" s="16" t="s">
        <v>22</v>
      </c>
      <c r="BK114" s="175">
        <f>ROUND(I114*H114,2)</f>
        <v>0</v>
      </c>
      <c r="BL114" s="16" t="s">
        <v>137</v>
      </c>
      <c r="BM114" s="16" t="s">
        <v>936</v>
      </c>
    </row>
    <row r="115" spans="2:47" s="1" customFormat="1" ht="30" customHeight="1">
      <c r="B115" s="33"/>
      <c r="D115" s="176" t="s">
        <v>139</v>
      </c>
      <c r="F115" s="177" t="s">
        <v>937</v>
      </c>
      <c r="I115" s="137"/>
      <c r="L115" s="33"/>
      <c r="M115" s="62"/>
      <c r="N115" s="34"/>
      <c r="O115" s="34"/>
      <c r="P115" s="34"/>
      <c r="Q115" s="34"/>
      <c r="R115" s="34"/>
      <c r="S115" s="34"/>
      <c r="T115" s="63"/>
      <c r="AT115" s="16" t="s">
        <v>139</v>
      </c>
      <c r="AU115" s="16" t="s">
        <v>81</v>
      </c>
    </row>
    <row r="116" spans="2:47" s="1" customFormat="1" ht="42" customHeight="1">
      <c r="B116" s="33"/>
      <c r="D116" s="176" t="s">
        <v>141</v>
      </c>
      <c r="F116" s="178" t="s">
        <v>938</v>
      </c>
      <c r="I116" s="137"/>
      <c r="L116" s="33"/>
      <c r="M116" s="62"/>
      <c r="N116" s="34"/>
      <c r="O116" s="34"/>
      <c r="P116" s="34"/>
      <c r="Q116" s="34"/>
      <c r="R116" s="34"/>
      <c r="S116" s="34"/>
      <c r="T116" s="63"/>
      <c r="AT116" s="16" t="s">
        <v>141</v>
      </c>
      <c r="AU116" s="16" t="s">
        <v>81</v>
      </c>
    </row>
    <row r="117" spans="2:51" s="11" customFormat="1" ht="22.5" customHeight="1">
      <c r="B117" s="179"/>
      <c r="D117" s="180" t="s">
        <v>143</v>
      </c>
      <c r="E117" s="181" t="s">
        <v>20</v>
      </c>
      <c r="F117" s="182" t="s">
        <v>939</v>
      </c>
      <c r="H117" s="183">
        <v>26550</v>
      </c>
      <c r="I117" s="184"/>
      <c r="L117" s="179"/>
      <c r="M117" s="185"/>
      <c r="N117" s="186"/>
      <c r="O117" s="186"/>
      <c r="P117" s="186"/>
      <c r="Q117" s="186"/>
      <c r="R117" s="186"/>
      <c r="S117" s="186"/>
      <c r="T117" s="187"/>
      <c r="AT117" s="188" t="s">
        <v>143</v>
      </c>
      <c r="AU117" s="188" t="s">
        <v>81</v>
      </c>
      <c r="AV117" s="11" t="s">
        <v>81</v>
      </c>
      <c r="AW117" s="11" t="s">
        <v>37</v>
      </c>
      <c r="AX117" s="11" t="s">
        <v>22</v>
      </c>
      <c r="AY117" s="188" t="s">
        <v>130</v>
      </c>
    </row>
    <row r="118" spans="2:65" s="1" customFormat="1" ht="22.5" customHeight="1">
      <c r="B118" s="163"/>
      <c r="C118" s="164" t="s">
        <v>191</v>
      </c>
      <c r="D118" s="164" t="s">
        <v>132</v>
      </c>
      <c r="E118" s="165" t="s">
        <v>489</v>
      </c>
      <c r="F118" s="166" t="s">
        <v>490</v>
      </c>
      <c r="G118" s="167" t="s">
        <v>135</v>
      </c>
      <c r="H118" s="168">
        <v>6250</v>
      </c>
      <c r="I118" s="169"/>
      <c r="J118" s="170">
        <f>ROUND(I118*H118,2)</f>
        <v>0</v>
      </c>
      <c r="K118" s="166" t="s">
        <v>136</v>
      </c>
      <c r="L118" s="33"/>
      <c r="M118" s="171" t="s">
        <v>20</v>
      </c>
      <c r="N118" s="172" t="s">
        <v>44</v>
      </c>
      <c r="O118" s="34"/>
      <c r="P118" s="173">
        <f>O118*H118</f>
        <v>0</v>
      </c>
      <c r="Q118" s="173">
        <v>0</v>
      </c>
      <c r="R118" s="173">
        <f>Q118*H118</f>
        <v>0</v>
      </c>
      <c r="S118" s="173">
        <v>0</v>
      </c>
      <c r="T118" s="174">
        <f>S118*H118</f>
        <v>0</v>
      </c>
      <c r="AR118" s="16" t="s">
        <v>137</v>
      </c>
      <c r="AT118" s="16" t="s">
        <v>132</v>
      </c>
      <c r="AU118" s="16" t="s">
        <v>81</v>
      </c>
      <c r="AY118" s="16" t="s">
        <v>130</v>
      </c>
      <c r="BE118" s="175">
        <f>IF(N118="základní",J118,0)</f>
        <v>0</v>
      </c>
      <c r="BF118" s="175">
        <f>IF(N118="snížená",J118,0)</f>
        <v>0</v>
      </c>
      <c r="BG118" s="175">
        <f>IF(N118="zákl. přenesená",J118,0)</f>
        <v>0</v>
      </c>
      <c r="BH118" s="175">
        <f>IF(N118="sníž. přenesená",J118,0)</f>
        <v>0</v>
      </c>
      <c r="BI118" s="175">
        <f>IF(N118="nulová",J118,0)</f>
        <v>0</v>
      </c>
      <c r="BJ118" s="16" t="s">
        <v>22</v>
      </c>
      <c r="BK118" s="175">
        <f>ROUND(I118*H118,2)</f>
        <v>0</v>
      </c>
      <c r="BL118" s="16" t="s">
        <v>137</v>
      </c>
      <c r="BM118" s="16" t="s">
        <v>940</v>
      </c>
    </row>
    <row r="119" spans="2:47" s="1" customFormat="1" ht="30" customHeight="1">
      <c r="B119" s="33"/>
      <c r="D119" s="176" t="s">
        <v>139</v>
      </c>
      <c r="F119" s="177" t="s">
        <v>492</v>
      </c>
      <c r="I119" s="137"/>
      <c r="L119" s="33"/>
      <c r="M119" s="62"/>
      <c r="N119" s="34"/>
      <c r="O119" s="34"/>
      <c r="P119" s="34"/>
      <c r="Q119" s="34"/>
      <c r="R119" s="34"/>
      <c r="S119" s="34"/>
      <c r="T119" s="63"/>
      <c r="AT119" s="16" t="s">
        <v>139</v>
      </c>
      <c r="AU119" s="16" t="s">
        <v>81</v>
      </c>
    </row>
    <row r="120" spans="2:47" s="1" customFormat="1" ht="30" customHeight="1">
      <c r="B120" s="33"/>
      <c r="D120" s="176" t="s">
        <v>141</v>
      </c>
      <c r="F120" s="178" t="s">
        <v>941</v>
      </c>
      <c r="I120" s="137"/>
      <c r="L120" s="33"/>
      <c r="M120" s="62"/>
      <c r="N120" s="34"/>
      <c r="O120" s="34"/>
      <c r="P120" s="34"/>
      <c r="Q120" s="34"/>
      <c r="R120" s="34"/>
      <c r="S120" s="34"/>
      <c r="T120" s="63"/>
      <c r="AT120" s="16" t="s">
        <v>141</v>
      </c>
      <c r="AU120" s="16" t="s">
        <v>81</v>
      </c>
    </row>
    <row r="121" spans="2:51" s="11" customFormat="1" ht="22.5" customHeight="1">
      <c r="B121" s="179"/>
      <c r="D121" s="176" t="s">
        <v>143</v>
      </c>
      <c r="E121" s="188" t="s">
        <v>20</v>
      </c>
      <c r="F121" s="190" t="s">
        <v>942</v>
      </c>
      <c r="H121" s="191">
        <v>6250</v>
      </c>
      <c r="I121" s="184"/>
      <c r="L121" s="179"/>
      <c r="M121" s="185"/>
      <c r="N121" s="186"/>
      <c r="O121" s="186"/>
      <c r="P121" s="186"/>
      <c r="Q121" s="186"/>
      <c r="R121" s="186"/>
      <c r="S121" s="186"/>
      <c r="T121" s="187"/>
      <c r="AT121" s="188" t="s">
        <v>143</v>
      </c>
      <c r="AU121" s="188" t="s">
        <v>81</v>
      </c>
      <c r="AV121" s="11" t="s">
        <v>81</v>
      </c>
      <c r="AW121" s="11" t="s">
        <v>37</v>
      </c>
      <c r="AX121" s="11" t="s">
        <v>22</v>
      </c>
      <c r="AY121" s="188" t="s">
        <v>130</v>
      </c>
    </row>
    <row r="122" spans="2:63" s="10" customFormat="1" ht="29.25" customHeight="1">
      <c r="B122" s="149"/>
      <c r="D122" s="160" t="s">
        <v>72</v>
      </c>
      <c r="E122" s="161" t="s">
        <v>191</v>
      </c>
      <c r="F122" s="161" t="s">
        <v>559</v>
      </c>
      <c r="I122" s="152"/>
      <c r="J122" s="162">
        <f>BK122</f>
        <v>0</v>
      </c>
      <c r="L122" s="149"/>
      <c r="M122" s="154"/>
      <c r="N122" s="155"/>
      <c r="O122" s="155"/>
      <c r="P122" s="156">
        <f>SUM(P123:P153)</f>
        <v>0</v>
      </c>
      <c r="Q122" s="155"/>
      <c r="R122" s="156">
        <f>SUM(R123:R153)</f>
        <v>0</v>
      </c>
      <c r="S122" s="155"/>
      <c r="T122" s="157">
        <f>SUM(T123:T153)</f>
        <v>0</v>
      </c>
      <c r="AR122" s="150" t="s">
        <v>22</v>
      </c>
      <c r="AT122" s="158" t="s">
        <v>72</v>
      </c>
      <c r="AU122" s="158" t="s">
        <v>22</v>
      </c>
      <c r="AY122" s="150" t="s">
        <v>130</v>
      </c>
      <c r="BK122" s="159">
        <f>SUM(BK123:BK153)</f>
        <v>0</v>
      </c>
    </row>
    <row r="123" spans="2:65" s="1" customFormat="1" ht="22.5" customHeight="1">
      <c r="B123" s="163"/>
      <c r="C123" s="164" t="s">
        <v>27</v>
      </c>
      <c r="D123" s="164" t="s">
        <v>132</v>
      </c>
      <c r="E123" s="165" t="s">
        <v>943</v>
      </c>
      <c r="F123" s="166" t="s">
        <v>944</v>
      </c>
      <c r="G123" s="167" t="s">
        <v>359</v>
      </c>
      <c r="H123" s="168">
        <v>193</v>
      </c>
      <c r="I123" s="169"/>
      <c r="J123" s="170">
        <f>ROUND(I123*H123,2)</f>
        <v>0</v>
      </c>
      <c r="K123" s="166" t="s">
        <v>136</v>
      </c>
      <c r="L123" s="33"/>
      <c r="M123" s="171" t="s">
        <v>20</v>
      </c>
      <c r="N123" s="172" t="s">
        <v>44</v>
      </c>
      <c r="O123" s="34"/>
      <c r="P123" s="173">
        <f>O123*H123</f>
        <v>0</v>
      </c>
      <c r="Q123" s="173">
        <v>0</v>
      </c>
      <c r="R123" s="173">
        <f>Q123*H123</f>
        <v>0</v>
      </c>
      <c r="S123" s="173">
        <v>0</v>
      </c>
      <c r="T123" s="174">
        <f>S123*H123</f>
        <v>0</v>
      </c>
      <c r="AR123" s="16" t="s">
        <v>137</v>
      </c>
      <c r="AT123" s="16" t="s">
        <v>132</v>
      </c>
      <c r="AU123" s="16" t="s">
        <v>81</v>
      </c>
      <c r="AY123" s="16" t="s">
        <v>130</v>
      </c>
      <c r="BE123" s="175">
        <f>IF(N123="základní",J123,0)</f>
        <v>0</v>
      </c>
      <c r="BF123" s="175">
        <f>IF(N123="snížená",J123,0)</f>
        <v>0</v>
      </c>
      <c r="BG123" s="175">
        <f>IF(N123="zákl. přenesená",J123,0)</f>
        <v>0</v>
      </c>
      <c r="BH123" s="175">
        <f>IF(N123="sníž. přenesená",J123,0)</f>
        <v>0</v>
      </c>
      <c r="BI123" s="175">
        <f>IF(N123="nulová",J123,0)</f>
        <v>0</v>
      </c>
      <c r="BJ123" s="16" t="s">
        <v>22</v>
      </c>
      <c r="BK123" s="175">
        <f>ROUND(I123*H123,2)</f>
        <v>0</v>
      </c>
      <c r="BL123" s="16" t="s">
        <v>137</v>
      </c>
      <c r="BM123" s="16" t="s">
        <v>945</v>
      </c>
    </row>
    <row r="124" spans="2:47" s="1" customFormat="1" ht="30" customHeight="1">
      <c r="B124" s="33"/>
      <c r="D124" s="176" t="s">
        <v>139</v>
      </c>
      <c r="F124" s="177" t="s">
        <v>946</v>
      </c>
      <c r="I124" s="137"/>
      <c r="L124" s="33"/>
      <c r="M124" s="62"/>
      <c r="N124" s="34"/>
      <c r="O124" s="34"/>
      <c r="P124" s="34"/>
      <c r="Q124" s="34"/>
      <c r="R124" s="34"/>
      <c r="S124" s="34"/>
      <c r="T124" s="63"/>
      <c r="AT124" s="16" t="s">
        <v>139</v>
      </c>
      <c r="AU124" s="16" t="s">
        <v>81</v>
      </c>
    </row>
    <row r="125" spans="2:47" s="1" customFormat="1" ht="30" customHeight="1">
      <c r="B125" s="33"/>
      <c r="D125" s="176" t="s">
        <v>141</v>
      </c>
      <c r="F125" s="178" t="s">
        <v>947</v>
      </c>
      <c r="I125" s="137"/>
      <c r="L125" s="33"/>
      <c r="M125" s="62"/>
      <c r="N125" s="34"/>
      <c r="O125" s="34"/>
      <c r="P125" s="34"/>
      <c r="Q125" s="34"/>
      <c r="R125" s="34"/>
      <c r="S125" s="34"/>
      <c r="T125" s="63"/>
      <c r="AT125" s="16" t="s">
        <v>141</v>
      </c>
      <c r="AU125" s="16" t="s">
        <v>81</v>
      </c>
    </row>
    <row r="126" spans="2:51" s="11" customFormat="1" ht="22.5" customHeight="1">
      <c r="B126" s="179"/>
      <c r="D126" s="180" t="s">
        <v>143</v>
      </c>
      <c r="E126" s="181" t="s">
        <v>20</v>
      </c>
      <c r="F126" s="182" t="s">
        <v>948</v>
      </c>
      <c r="H126" s="183">
        <v>193</v>
      </c>
      <c r="I126" s="184"/>
      <c r="L126" s="179"/>
      <c r="M126" s="185"/>
      <c r="N126" s="186"/>
      <c r="O126" s="186"/>
      <c r="P126" s="186"/>
      <c r="Q126" s="186"/>
      <c r="R126" s="186"/>
      <c r="S126" s="186"/>
      <c r="T126" s="187"/>
      <c r="AT126" s="188" t="s">
        <v>143</v>
      </c>
      <c r="AU126" s="188" t="s">
        <v>81</v>
      </c>
      <c r="AV126" s="11" t="s">
        <v>81</v>
      </c>
      <c r="AW126" s="11" t="s">
        <v>37</v>
      </c>
      <c r="AX126" s="11" t="s">
        <v>22</v>
      </c>
      <c r="AY126" s="188" t="s">
        <v>130</v>
      </c>
    </row>
    <row r="127" spans="2:65" s="1" customFormat="1" ht="22.5" customHeight="1">
      <c r="B127" s="163"/>
      <c r="C127" s="164" t="s">
        <v>206</v>
      </c>
      <c r="D127" s="164" t="s">
        <v>132</v>
      </c>
      <c r="E127" s="165" t="s">
        <v>949</v>
      </c>
      <c r="F127" s="166" t="s">
        <v>950</v>
      </c>
      <c r="G127" s="167" t="s">
        <v>359</v>
      </c>
      <c r="H127" s="168">
        <v>197</v>
      </c>
      <c r="I127" s="169"/>
      <c r="J127" s="170">
        <f>ROUND(I127*H127,2)</f>
        <v>0</v>
      </c>
      <c r="K127" s="166" t="s">
        <v>136</v>
      </c>
      <c r="L127" s="33"/>
      <c r="M127" s="171" t="s">
        <v>20</v>
      </c>
      <c r="N127" s="172" t="s">
        <v>44</v>
      </c>
      <c r="O127" s="34"/>
      <c r="P127" s="173">
        <f>O127*H127</f>
        <v>0</v>
      </c>
      <c r="Q127" s="173">
        <v>0</v>
      </c>
      <c r="R127" s="173">
        <f>Q127*H127</f>
        <v>0</v>
      </c>
      <c r="S127" s="173">
        <v>0</v>
      </c>
      <c r="T127" s="174">
        <f>S127*H127</f>
        <v>0</v>
      </c>
      <c r="AR127" s="16" t="s">
        <v>137</v>
      </c>
      <c r="AT127" s="16" t="s">
        <v>132</v>
      </c>
      <c r="AU127" s="16" t="s">
        <v>81</v>
      </c>
      <c r="AY127" s="16" t="s">
        <v>130</v>
      </c>
      <c r="BE127" s="175">
        <f>IF(N127="základní",J127,0)</f>
        <v>0</v>
      </c>
      <c r="BF127" s="175">
        <f>IF(N127="snížená",J127,0)</f>
        <v>0</v>
      </c>
      <c r="BG127" s="175">
        <f>IF(N127="zákl. přenesená",J127,0)</f>
        <v>0</v>
      </c>
      <c r="BH127" s="175">
        <f>IF(N127="sníž. přenesená",J127,0)</f>
        <v>0</v>
      </c>
      <c r="BI127" s="175">
        <f>IF(N127="nulová",J127,0)</f>
        <v>0</v>
      </c>
      <c r="BJ127" s="16" t="s">
        <v>22</v>
      </c>
      <c r="BK127" s="175">
        <f>ROUND(I127*H127,2)</f>
        <v>0</v>
      </c>
      <c r="BL127" s="16" t="s">
        <v>137</v>
      </c>
      <c r="BM127" s="16" t="s">
        <v>951</v>
      </c>
    </row>
    <row r="128" spans="2:47" s="1" customFormat="1" ht="22.5" customHeight="1">
      <c r="B128" s="33"/>
      <c r="D128" s="176" t="s">
        <v>139</v>
      </c>
      <c r="F128" s="177" t="s">
        <v>952</v>
      </c>
      <c r="I128" s="137"/>
      <c r="L128" s="33"/>
      <c r="M128" s="62"/>
      <c r="N128" s="34"/>
      <c r="O128" s="34"/>
      <c r="P128" s="34"/>
      <c r="Q128" s="34"/>
      <c r="R128" s="34"/>
      <c r="S128" s="34"/>
      <c r="T128" s="63"/>
      <c r="AT128" s="16" t="s">
        <v>139</v>
      </c>
      <c r="AU128" s="16" t="s">
        <v>81</v>
      </c>
    </row>
    <row r="129" spans="2:47" s="1" customFormat="1" ht="42" customHeight="1">
      <c r="B129" s="33"/>
      <c r="D129" s="176" t="s">
        <v>141</v>
      </c>
      <c r="F129" s="178" t="s">
        <v>953</v>
      </c>
      <c r="I129" s="137"/>
      <c r="L129" s="33"/>
      <c r="M129" s="62"/>
      <c r="N129" s="34"/>
      <c r="O129" s="34"/>
      <c r="P129" s="34"/>
      <c r="Q129" s="34"/>
      <c r="R129" s="34"/>
      <c r="S129" s="34"/>
      <c r="T129" s="63"/>
      <c r="AT129" s="16" t="s">
        <v>141</v>
      </c>
      <c r="AU129" s="16" t="s">
        <v>81</v>
      </c>
    </row>
    <row r="130" spans="2:51" s="11" customFormat="1" ht="22.5" customHeight="1">
      <c r="B130" s="179"/>
      <c r="D130" s="176" t="s">
        <v>143</v>
      </c>
      <c r="E130" s="188" t="s">
        <v>20</v>
      </c>
      <c r="F130" s="190" t="s">
        <v>954</v>
      </c>
      <c r="H130" s="191">
        <v>2</v>
      </c>
      <c r="I130" s="184"/>
      <c r="L130" s="179"/>
      <c r="M130" s="185"/>
      <c r="N130" s="186"/>
      <c r="O130" s="186"/>
      <c r="P130" s="186"/>
      <c r="Q130" s="186"/>
      <c r="R130" s="186"/>
      <c r="S130" s="186"/>
      <c r="T130" s="187"/>
      <c r="AT130" s="188" t="s">
        <v>143</v>
      </c>
      <c r="AU130" s="188" t="s">
        <v>81</v>
      </c>
      <c r="AV130" s="11" t="s">
        <v>81</v>
      </c>
      <c r="AW130" s="11" t="s">
        <v>37</v>
      </c>
      <c r="AX130" s="11" t="s">
        <v>73</v>
      </c>
      <c r="AY130" s="188" t="s">
        <v>130</v>
      </c>
    </row>
    <row r="131" spans="2:51" s="11" customFormat="1" ht="22.5" customHeight="1">
      <c r="B131" s="179"/>
      <c r="D131" s="176" t="s">
        <v>143</v>
      </c>
      <c r="E131" s="188" t="s">
        <v>20</v>
      </c>
      <c r="F131" s="190" t="s">
        <v>955</v>
      </c>
      <c r="H131" s="191">
        <v>2</v>
      </c>
      <c r="I131" s="184"/>
      <c r="L131" s="179"/>
      <c r="M131" s="185"/>
      <c r="N131" s="186"/>
      <c r="O131" s="186"/>
      <c r="P131" s="186"/>
      <c r="Q131" s="186"/>
      <c r="R131" s="186"/>
      <c r="S131" s="186"/>
      <c r="T131" s="187"/>
      <c r="AT131" s="188" t="s">
        <v>143</v>
      </c>
      <c r="AU131" s="188" t="s">
        <v>81</v>
      </c>
      <c r="AV131" s="11" t="s">
        <v>81</v>
      </c>
      <c r="AW131" s="11" t="s">
        <v>37</v>
      </c>
      <c r="AX131" s="11" t="s">
        <v>73</v>
      </c>
      <c r="AY131" s="188" t="s">
        <v>130</v>
      </c>
    </row>
    <row r="132" spans="2:51" s="11" customFormat="1" ht="22.5" customHeight="1">
      <c r="B132" s="179"/>
      <c r="D132" s="176" t="s">
        <v>143</v>
      </c>
      <c r="E132" s="188" t="s">
        <v>20</v>
      </c>
      <c r="F132" s="190" t="s">
        <v>956</v>
      </c>
      <c r="H132" s="191">
        <v>32</v>
      </c>
      <c r="I132" s="184"/>
      <c r="L132" s="179"/>
      <c r="M132" s="185"/>
      <c r="N132" s="186"/>
      <c r="O132" s="186"/>
      <c r="P132" s="186"/>
      <c r="Q132" s="186"/>
      <c r="R132" s="186"/>
      <c r="S132" s="186"/>
      <c r="T132" s="187"/>
      <c r="AT132" s="188" t="s">
        <v>143</v>
      </c>
      <c r="AU132" s="188" t="s">
        <v>81</v>
      </c>
      <c r="AV132" s="11" t="s">
        <v>81</v>
      </c>
      <c r="AW132" s="11" t="s">
        <v>37</v>
      </c>
      <c r="AX132" s="11" t="s">
        <v>73</v>
      </c>
      <c r="AY132" s="188" t="s">
        <v>130</v>
      </c>
    </row>
    <row r="133" spans="2:51" s="11" customFormat="1" ht="22.5" customHeight="1">
      <c r="B133" s="179"/>
      <c r="D133" s="176" t="s">
        <v>143</v>
      </c>
      <c r="E133" s="188" t="s">
        <v>20</v>
      </c>
      <c r="F133" s="190" t="s">
        <v>957</v>
      </c>
      <c r="H133" s="191">
        <v>19</v>
      </c>
      <c r="I133" s="184"/>
      <c r="L133" s="179"/>
      <c r="M133" s="185"/>
      <c r="N133" s="186"/>
      <c r="O133" s="186"/>
      <c r="P133" s="186"/>
      <c r="Q133" s="186"/>
      <c r="R133" s="186"/>
      <c r="S133" s="186"/>
      <c r="T133" s="187"/>
      <c r="AT133" s="188" t="s">
        <v>143</v>
      </c>
      <c r="AU133" s="188" t="s">
        <v>81</v>
      </c>
      <c r="AV133" s="11" t="s">
        <v>81</v>
      </c>
      <c r="AW133" s="11" t="s">
        <v>37</v>
      </c>
      <c r="AX133" s="11" t="s">
        <v>73</v>
      </c>
      <c r="AY133" s="188" t="s">
        <v>130</v>
      </c>
    </row>
    <row r="134" spans="2:51" s="11" customFormat="1" ht="22.5" customHeight="1">
      <c r="B134" s="179"/>
      <c r="D134" s="176" t="s">
        <v>143</v>
      </c>
      <c r="E134" s="188" t="s">
        <v>20</v>
      </c>
      <c r="F134" s="190" t="s">
        <v>958</v>
      </c>
      <c r="H134" s="191">
        <v>83</v>
      </c>
      <c r="I134" s="184"/>
      <c r="L134" s="179"/>
      <c r="M134" s="185"/>
      <c r="N134" s="186"/>
      <c r="O134" s="186"/>
      <c r="P134" s="186"/>
      <c r="Q134" s="186"/>
      <c r="R134" s="186"/>
      <c r="S134" s="186"/>
      <c r="T134" s="187"/>
      <c r="AT134" s="188" t="s">
        <v>143</v>
      </c>
      <c r="AU134" s="188" t="s">
        <v>81</v>
      </c>
      <c r="AV134" s="11" t="s">
        <v>81</v>
      </c>
      <c r="AW134" s="11" t="s">
        <v>37</v>
      </c>
      <c r="AX134" s="11" t="s">
        <v>73</v>
      </c>
      <c r="AY134" s="188" t="s">
        <v>130</v>
      </c>
    </row>
    <row r="135" spans="2:51" s="11" customFormat="1" ht="22.5" customHeight="1">
      <c r="B135" s="179"/>
      <c r="D135" s="176" t="s">
        <v>143</v>
      </c>
      <c r="E135" s="188" t="s">
        <v>20</v>
      </c>
      <c r="F135" s="190" t="s">
        <v>959</v>
      </c>
      <c r="H135" s="191">
        <v>59</v>
      </c>
      <c r="I135" s="184"/>
      <c r="L135" s="179"/>
      <c r="M135" s="185"/>
      <c r="N135" s="186"/>
      <c r="O135" s="186"/>
      <c r="P135" s="186"/>
      <c r="Q135" s="186"/>
      <c r="R135" s="186"/>
      <c r="S135" s="186"/>
      <c r="T135" s="187"/>
      <c r="AT135" s="188" t="s">
        <v>143</v>
      </c>
      <c r="AU135" s="188" t="s">
        <v>81</v>
      </c>
      <c r="AV135" s="11" t="s">
        <v>81</v>
      </c>
      <c r="AW135" s="11" t="s">
        <v>37</v>
      </c>
      <c r="AX135" s="11" t="s">
        <v>73</v>
      </c>
      <c r="AY135" s="188" t="s">
        <v>130</v>
      </c>
    </row>
    <row r="136" spans="2:51" s="12" customFormat="1" ht="22.5" customHeight="1">
      <c r="B136" s="192"/>
      <c r="D136" s="180" t="s">
        <v>143</v>
      </c>
      <c r="E136" s="193" t="s">
        <v>20</v>
      </c>
      <c r="F136" s="194" t="s">
        <v>199</v>
      </c>
      <c r="H136" s="195">
        <v>197</v>
      </c>
      <c r="I136" s="196"/>
      <c r="L136" s="192"/>
      <c r="M136" s="197"/>
      <c r="N136" s="198"/>
      <c r="O136" s="198"/>
      <c r="P136" s="198"/>
      <c r="Q136" s="198"/>
      <c r="R136" s="198"/>
      <c r="S136" s="198"/>
      <c r="T136" s="199"/>
      <c r="AT136" s="200" t="s">
        <v>143</v>
      </c>
      <c r="AU136" s="200" t="s">
        <v>81</v>
      </c>
      <c r="AV136" s="12" t="s">
        <v>137</v>
      </c>
      <c r="AW136" s="12" t="s">
        <v>37</v>
      </c>
      <c r="AX136" s="12" t="s">
        <v>22</v>
      </c>
      <c r="AY136" s="200" t="s">
        <v>130</v>
      </c>
    </row>
    <row r="137" spans="2:65" s="1" customFormat="1" ht="22.5" customHeight="1">
      <c r="B137" s="163"/>
      <c r="C137" s="164" t="s">
        <v>214</v>
      </c>
      <c r="D137" s="164" t="s">
        <v>132</v>
      </c>
      <c r="E137" s="165" t="s">
        <v>960</v>
      </c>
      <c r="F137" s="166" t="s">
        <v>961</v>
      </c>
      <c r="G137" s="167" t="s">
        <v>359</v>
      </c>
      <c r="H137" s="168">
        <v>53190</v>
      </c>
      <c r="I137" s="169"/>
      <c r="J137" s="170">
        <f>ROUND(I137*H137,2)</f>
        <v>0</v>
      </c>
      <c r="K137" s="166" t="s">
        <v>136</v>
      </c>
      <c r="L137" s="33"/>
      <c r="M137" s="171" t="s">
        <v>20</v>
      </c>
      <c r="N137" s="172" t="s">
        <v>44</v>
      </c>
      <c r="O137" s="34"/>
      <c r="P137" s="173">
        <f>O137*H137</f>
        <v>0</v>
      </c>
      <c r="Q137" s="173">
        <v>0</v>
      </c>
      <c r="R137" s="173">
        <f>Q137*H137</f>
        <v>0</v>
      </c>
      <c r="S137" s="173">
        <v>0</v>
      </c>
      <c r="T137" s="174">
        <f>S137*H137</f>
        <v>0</v>
      </c>
      <c r="AR137" s="16" t="s">
        <v>137</v>
      </c>
      <c r="AT137" s="16" t="s">
        <v>132</v>
      </c>
      <c r="AU137" s="16" t="s">
        <v>81</v>
      </c>
      <c r="AY137" s="16" t="s">
        <v>130</v>
      </c>
      <c r="BE137" s="175">
        <f>IF(N137="základní",J137,0)</f>
        <v>0</v>
      </c>
      <c r="BF137" s="175">
        <f>IF(N137="snížená",J137,0)</f>
        <v>0</v>
      </c>
      <c r="BG137" s="175">
        <f>IF(N137="zákl. přenesená",J137,0)</f>
        <v>0</v>
      </c>
      <c r="BH137" s="175">
        <f>IF(N137="sníž. přenesená",J137,0)</f>
        <v>0</v>
      </c>
      <c r="BI137" s="175">
        <f>IF(N137="nulová",J137,0)</f>
        <v>0</v>
      </c>
      <c r="BJ137" s="16" t="s">
        <v>22</v>
      </c>
      <c r="BK137" s="175">
        <f>ROUND(I137*H137,2)</f>
        <v>0</v>
      </c>
      <c r="BL137" s="16" t="s">
        <v>137</v>
      </c>
      <c r="BM137" s="16" t="s">
        <v>962</v>
      </c>
    </row>
    <row r="138" spans="2:47" s="1" customFormat="1" ht="30" customHeight="1">
      <c r="B138" s="33"/>
      <c r="D138" s="176" t="s">
        <v>139</v>
      </c>
      <c r="F138" s="177" t="s">
        <v>963</v>
      </c>
      <c r="I138" s="137"/>
      <c r="L138" s="33"/>
      <c r="M138" s="62"/>
      <c r="N138" s="34"/>
      <c r="O138" s="34"/>
      <c r="P138" s="34"/>
      <c r="Q138" s="34"/>
      <c r="R138" s="34"/>
      <c r="S138" s="34"/>
      <c r="T138" s="63"/>
      <c r="AT138" s="16" t="s">
        <v>139</v>
      </c>
      <c r="AU138" s="16" t="s">
        <v>81</v>
      </c>
    </row>
    <row r="139" spans="2:51" s="11" customFormat="1" ht="22.5" customHeight="1">
      <c r="B139" s="179"/>
      <c r="D139" s="180" t="s">
        <v>143</v>
      </c>
      <c r="E139" s="181" t="s">
        <v>20</v>
      </c>
      <c r="F139" s="182" t="s">
        <v>964</v>
      </c>
      <c r="H139" s="183">
        <v>53190</v>
      </c>
      <c r="I139" s="184"/>
      <c r="L139" s="179"/>
      <c r="M139" s="185"/>
      <c r="N139" s="186"/>
      <c r="O139" s="186"/>
      <c r="P139" s="186"/>
      <c r="Q139" s="186"/>
      <c r="R139" s="186"/>
      <c r="S139" s="186"/>
      <c r="T139" s="187"/>
      <c r="AT139" s="188" t="s">
        <v>143</v>
      </c>
      <c r="AU139" s="188" t="s">
        <v>81</v>
      </c>
      <c r="AV139" s="11" t="s">
        <v>81</v>
      </c>
      <c r="AW139" s="11" t="s">
        <v>37</v>
      </c>
      <c r="AX139" s="11" t="s">
        <v>22</v>
      </c>
      <c r="AY139" s="188" t="s">
        <v>130</v>
      </c>
    </row>
    <row r="140" spans="2:65" s="1" customFormat="1" ht="22.5" customHeight="1">
      <c r="B140" s="163"/>
      <c r="C140" s="164" t="s">
        <v>224</v>
      </c>
      <c r="D140" s="164" t="s">
        <v>132</v>
      </c>
      <c r="E140" s="165" t="s">
        <v>965</v>
      </c>
      <c r="F140" s="166" t="s">
        <v>966</v>
      </c>
      <c r="G140" s="167" t="s">
        <v>359</v>
      </c>
      <c r="H140" s="168">
        <v>2</v>
      </c>
      <c r="I140" s="169"/>
      <c r="J140" s="170">
        <f>ROUND(I140*H140,2)</f>
        <v>0</v>
      </c>
      <c r="K140" s="166" t="s">
        <v>136</v>
      </c>
      <c r="L140" s="33"/>
      <c r="M140" s="171" t="s">
        <v>20</v>
      </c>
      <c r="N140" s="172" t="s">
        <v>44</v>
      </c>
      <c r="O140" s="34"/>
      <c r="P140" s="173">
        <f>O140*H140</f>
        <v>0</v>
      </c>
      <c r="Q140" s="173">
        <v>0</v>
      </c>
      <c r="R140" s="173">
        <f>Q140*H140</f>
        <v>0</v>
      </c>
      <c r="S140" s="173">
        <v>0</v>
      </c>
      <c r="T140" s="174">
        <f>S140*H140</f>
        <v>0</v>
      </c>
      <c r="AR140" s="16" t="s">
        <v>137</v>
      </c>
      <c r="AT140" s="16" t="s">
        <v>132</v>
      </c>
      <c r="AU140" s="16" t="s">
        <v>81</v>
      </c>
      <c r="AY140" s="16" t="s">
        <v>130</v>
      </c>
      <c r="BE140" s="175">
        <f>IF(N140="základní",J140,0)</f>
        <v>0</v>
      </c>
      <c r="BF140" s="175">
        <f>IF(N140="snížená",J140,0)</f>
        <v>0</v>
      </c>
      <c r="BG140" s="175">
        <f>IF(N140="zákl. přenesená",J140,0)</f>
        <v>0</v>
      </c>
      <c r="BH140" s="175">
        <f>IF(N140="sníž. přenesená",J140,0)</f>
        <v>0</v>
      </c>
      <c r="BI140" s="175">
        <f>IF(N140="nulová",J140,0)</f>
        <v>0</v>
      </c>
      <c r="BJ140" s="16" t="s">
        <v>22</v>
      </c>
      <c r="BK140" s="175">
        <f>ROUND(I140*H140,2)</f>
        <v>0</v>
      </c>
      <c r="BL140" s="16" t="s">
        <v>137</v>
      </c>
      <c r="BM140" s="16" t="s">
        <v>967</v>
      </c>
    </row>
    <row r="141" spans="2:47" s="1" customFormat="1" ht="30" customHeight="1">
      <c r="B141" s="33"/>
      <c r="D141" s="176" t="s">
        <v>139</v>
      </c>
      <c r="F141" s="177" t="s">
        <v>968</v>
      </c>
      <c r="I141" s="137"/>
      <c r="L141" s="33"/>
      <c r="M141" s="62"/>
      <c r="N141" s="34"/>
      <c r="O141" s="34"/>
      <c r="P141" s="34"/>
      <c r="Q141" s="34"/>
      <c r="R141" s="34"/>
      <c r="S141" s="34"/>
      <c r="T141" s="63"/>
      <c r="AT141" s="16" t="s">
        <v>139</v>
      </c>
      <c r="AU141" s="16" t="s">
        <v>81</v>
      </c>
    </row>
    <row r="142" spans="2:47" s="1" customFormat="1" ht="30" customHeight="1">
      <c r="B142" s="33"/>
      <c r="D142" s="180" t="s">
        <v>141</v>
      </c>
      <c r="F142" s="189" t="s">
        <v>969</v>
      </c>
      <c r="I142" s="137"/>
      <c r="L142" s="33"/>
      <c r="M142" s="62"/>
      <c r="N142" s="34"/>
      <c r="O142" s="34"/>
      <c r="P142" s="34"/>
      <c r="Q142" s="34"/>
      <c r="R142" s="34"/>
      <c r="S142" s="34"/>
      <c r="T142" s="63"/>
      <c r="AT142" s="16" t="s">
        <v>141</v>
      </c>
      <c r="AU142" s="16" t="s">
        <v>81</v>
      </c>
    </row>
    <row r="143" spans="2:65" s="1" customFormat="1" ht="31.5" customHeight="1">
      <c r="B143" s="163"/>
      <c r="C143" s="164" t="s">
        <v>230</v>
      </c>
      <c r="D143" s="164" t="s">
        <v>132</v>
      </c>
      <c r="E143" s="165" t="s">
        <v>970</v>
      </c>
      <c r="F143" s="166" t="s">
        <v>971</v>
      </c>
      <c r="G143" s="167" t="s">
        <v>359</v>
      </c>
      <c r="H143" s="168">
        <v>540</v>
      </c>
      <c r="I143" s="169"/>
      <c r="J143" s="170">
        <f>ROUND(I143*H143,2)</f>
        <v>0</v>
      </c>
      <c r="K143" s="166" t="s">
        <v>136</v>
      </c>
      <c r="L143" s="33"/>
      <c r="M143" s="171" t="s">
        <v>20</v>
      </c>
      <c r="N143" s="172" t="s">
        <v>44</v>
      </c>
      <c r="O143" s="34"/>
      <c r="P143" s="173">
        <f>O143*H143</f>
        <v>0</v>
      </c>
      <c r="Q143" s="173">
        <v>0</v>
      </c>
      <c r="R143" s="173">
        <f>Q143*H143</f>
        <v>0</v>
      </c>
      <c r="S143" s="173">
        <v>0</v>
      </c>
      <c r="T143" s="174">
        <f>S143*H143</f>
        <v>0</v>
      </c>
      <c r="AR143" s="16" t="s">
        <v>137</v>
      </c>
      <c r="AT143" s="16" t="s">
        <v>132</v>
      </c>
      <c r="AU143" s="16" t="s">
        <v>81</v>
      </c>
      <c r="AY143" s="16" t="s">
        <v>130</v>
      </c>
      <c r="BE143" s="175">
        <f>IF(N143="základní",J143,0)</f>
        <v>0</v>
      </c>
      <c r="BF143" s="175">
        <f>IF(N143="snížená",J143,0)</f>
        <v>0</v>
      </c>
      <c r="BG143" s="175">
        <f>IF(N143="zákl. přenesená",J143,0)</f>
        <v>0</v>
      </c>
      <c r="BH143" s="175">
        <f>IF(N143="sníž. přenesená",J143,0)</f>
        <v>0</v>
      </c>
      <c r="BI143" s="175">
        <f>IF(N143="nulová",J143,0)</f>
        <v>0</v>
      </c>
      <c r="BJ143" s="16" t="s">
        <v>22</v>
      </c>
      <c r="BK143" s="175">
        <f>ROUND(I143*H143,2)</f>
        <v>0</v>
      </c>
      <c r="BL143" s="16" t="s">
        <v>137</v>
      </c>
      <c r="BM143" s="16" t="s">
        <v>972</v>
      </c>
    </row>
    <row r="144" spans="2:47" s="1" customFormat="1" ht="30" customHeight="1">
      <c r="B144" s="33"/>
      <c r="D144" s="176" t="s">
        <v>139</v>
      </c>
      <c r="F144" s="177" t="s">
        <v>973</v>
      </c>
      <c r="I144" s="137"/>
      <c r="L144" s="33"/>
      <c r="M144" s="62"/>
      <c r="N144" s="34"/>
      <c r="O144" s="34"/>
      <c r="P144" s="34"/>
      <c r="Q144" s="34"/>
      <c r="R144" s="34"/>
      <c r="S144" s="34"/>
      <c r="T144" s="63"/>
      <c r="AT144" s="16" t="s">
        <v>139</v>
      </c>
      <c r="AU144" s="16" t="s">
        <v>81</v>
      </c>
    </row>
    <row r="145" spans="2:51" s="11" customFormat="1" ht="22.5" customHeight="1">
      <c r="B145" s="179"/>
      <c r="D145" s="180" t="s">
        <v>143</v>
      </c>
      <c r="E145" s="181" t="s">
        <v>20</v>
      </c>
      <c r="F145" s="182" t="s">
        <v>974</v>
      </c>
      <c r="H145" s="183">
        <v>540</v>
      </c>
      <c r="I145" s="184"/>
      <c r="L145" s="179"/>
      <c r="M145" s="185"/>
      <c r="N145" s="186"/>
      <c r="O145" s="186"/>
      <c r="P145" s="186"/>
      <c r="Q145" s="186"/>
      <c r="R145" s="186"/>
      <c r="S145" s="186"/>
      <c r="T145" s="187"/>
      <c r="AT145" s="188" t="s">
        <v>143</v>
      </c>
      <c r="AU145" s="188" t="s">
        <v>81</v>
      </c>
      <c r="AV145" s="11" t="s">
        <v>81</v>
      </c>
      <c r="AW145" s="11" t="s">
        <v>37</v>
      </c>
      <c r="AX145" s="11" t="s">
        <v>22</v>
      </c>
      <c r="AY145" s="188" t="s">
        <v>130</v>
      </c>
    </row>
    <row r="146" spans="2:65" s="1" customFormat="1" ht="22.5" customHeight="1">
      <c r="B146" s="163"/>
      <c r="C146" s="164" t="s">
        <v>8</v>
      </c>
      <c r="D146" s="164" t="s">
        <v>132</v>
      </c>
      <c r="E146" s="165" t="s">
        <v>975</v>
      </c>
      <c r="F146" s="166" t="s">
        <v>976</v>
      </c>
      <c r="G146" s="167" t="s">
        <v>359</v>
      </c>
      <c r="H146" s="168">
        <v>15</v>
      </c>
      <c r="I146" s="169"/>
      <c r="J146" s="170">
        <f>ROUND(I146*H146,2)</f>
        <v>0</v>
      </c>
      <c r="K146" s="166" t="s">
        <v>136</v>
      </c>
      <c r="L146" s="33"/>
      <c r="M146" s="171" t="s">
        <v>20</v>
      </c>
      <c r="N146" s="172" t="s">
        <v>44</v>
      </c>
      <c r="O146" s="34"/>
      <c r="P146" s="173">
        <f>O146*H146</f>
        <v>0</v>
      </c>
      <c r="Q146" s="173">
        <v>0</v>
      </c>
      <c r="R146" s="173">
        <f>Q146*H146</f>
        <v>0</v>
      </c>
      <c r="S146" s="173">
        <v>0</v>
      </c>
      <c r="T146" s="174">
        <f>S146*H146</f>
        <v>0</v>
      </c>
      <c r="AR146" s="16" t="s">
        <v>137</v>
      </c>
      <c r="AT146" s="16" t="s">
        <v>132</v>
      </c>
      <c r="AU146" s="16" t="s">
        <v>81</v>
      </c>
      <c r="AY146" s="16" t="s">
        <v>130</v>
      </c>
      <c r="BE146" s="175">
        <f>IF(N146="základní",J146,0)</f>
        <v>0</v>
      </c>
      <c r="BF146" s="175">
        <f>IF(N146="snížená",J146,0)</f>
        <v>0</v>
      </c>
      <c r="BG146" s="175">
        <f>IF(N146="zákl. přenesená",J146,0)</f>
        <v>0</v>
      </c>
      <c r="BH146" s="175">
        <f>IF(N146="sníž. přenesená",J146,0)</f>
        <v>0</v>
      </c>
      <c r="BI146" s="175">
        <f>IF(N146="nulová",J146,0)</f>
        <v>0</v>
      </c>
      <c r="BJ146" s="16" t="s">
        <v>22</v>
      </c>
      <c r="BK146" s="175">
        <f>ROUND(I146*H146,2)</f>
        <v>0</v>
      </c>
      <c r="BL146" s="16" t="s">
        <v>137</v>
      </c>
      <c r="BM146" s="16" t="s">
        <v>977</v>
      </c>
    </row>
    <row r="147" spans="2:47" s="1" customFormat="1" ht="22.5" customHeight="1">
      <c r="B147" s="33"/>
      <c r="D147" s="176" t="s">
        <v>139</v>
      </c>
      <c r="F147" s="177" t="s">
        <v>978</v>
      </c>
      <c r="I147" s="137"/>
      <c r="L147" s="33"/>
      <c r="M147" s="62"/>
      <c r="N147" s="34"/>
      <c r="O147" s="34"/>
      <c r="P147" s="34"/>
      <c r="Q147" s="34"/>
      <c r="R147" s="34"/>
      <c r="S147" s="34"/>
      <c r="T147" s="63"/>
      <c r="AT147" s="16" t="s">
        <v>139</v>
      </c>
      <c r="AU147" s="16" t="s">
        <v>81</v>
      </c>
    </row>
    <row r="148" spans="2:47" s="1" customFormat="1" ht="30" customHeight="1">
      <c r="B148" s="33"/>
      <c r="D148" s="176" t="s">
        <v>141</v>
      </c>
      <c r="F148" s="178" t="s">
        <v>979</v>
      </c>
      <c r="I148" s="137"/>
      <c r="L148" s="33"/>
      <c r="M148" s="62"/>
      <c r="N148" s="34"/>
      <c r="O148" s="34"/>
      <c r="P148" s="34"/>
      <c r="Q148" s="34"/>
      <c r="R148" s="34"/>
      <c r="S148" s="34"/>
      <c r="T148" s="63"/>
      <c r="AT148" s="16" t="s">
        <v>141</v>
      </c>
      <c r="AU148" s="16" t="s">
        <v>81</v>
      </c>
    </row>
    <row r="149" spans="2:51" s="11" customFormat="1" ht="22.5" customHeight="1">
      <c r="B149" s="179"/>
      <c r="D149" s="180" t="s">
        <v>143</v>
      </c>
      <c r="E149" s="181" t="s">
        <v>20</v>
      </c>
      <c r="F149" s="182" t="s">
        <v>980</v>
      </c>
      <c r="H149" s="183">
        <v>15</v>
      </c>
      <c r="I149" s="184"/>
      <c r="L149" s="179"/>
      <c r="M149" s="185"/>
      <c r="N149" s="186"/>
      <c r="O149" s="186"/>
      <c r="P149" s="186"/>
      <c r="Q149" s="186"/>
      <c r="R149" s="186"/>
      <c r="S149" s="186"/>
      <c r="T149" s="187"/>
      <c r="AT149" s="188" t="s">
        <v>143</v>
      </c>
      <c r="AU149" s="188" t="s">
        <v>81</v>
      </c>
      <c r="AV149" s="11" t="s">
        <v>81</v>
      </c>
      <c r="AW149" s="11" t="s">
        <v>37</v>
      </c>
      <c r="AX149" s="11" t="s">
        <v>22</v>
      </c>
      <c r="AY149" s="188" t="s">
        <v>130</v>
      </c>
    </row>
    <row r="150" spans="2:65" s="1" customFormat="1" ht="22.5" customHeight="1">
      <c r="B150" s="163"/>
      <c r="C150" s="164" t="s">
        <v>241</v>
      </c>
      <c r="D150" s="164" t="s">
        <v>132</v>
      </c>
      <c r="E150" s="165" t="s">
        <v>981</v>
      </c>
      <c r="F150" s="166" t="s">
        <v>982</v>
      </c>
      <c r="G150" s="167" t="s">
        <v>359</v>
      </c>
      <c r="H150" s="168">
        <v>15</v>
      </c>
      <c r="I150" s="169"/>
      <c r="J150" s="170">
        <f>ROUND(I150*H150,2)</f>
        <v>0</v>
      </c>
      <c r="K150" s="166" t="s">
        <v>136</v>
      </c>
      <c r="L150" s="33"/>
      <c r="M150" s="171" t="s">
        <v>20</v>
      </c>
      <c r="N150" s="172" t="s">
        <v>44</v>
      </c>
      <c r="O150" s="34"/>
      <c r="P150" s="173">
        <f>O150*H150</f>
        <v>0</v>
      </c>
      <c r="Q150" s="173">
        <v>0</v>
      </c>
      <c r="R150" s="173">
        <f>Q150*H150</f>
        <v>0</v>
      </c>
      <c r="S150" s="173">
        <v>0</v>
      </c>
      <c r="T150" s="174">
        <f>S150*H150</f>
        <v>0</v>
      </c>
      <c r="AR150" s="16" t="s">
        <v>137</v>
      </c>
      <c r="AT150" s="16" t="s">
        <v>132</v>
      </c>
      <c r="AU150" s="16" t="s">
        <v>81</v>
      </c>
      <c r="AY150" s="16" t="s">
        <v>130</v>
      </c>
      <c r="BE150" s="175">
        <f>IF(N150="základní",J150,0)</f>
        <v>0</v>
      </c>
      <c r="BF150" s="175">
        <f>IF(N150="snížená",J150,0)</f>
        <v>0</v>
      </c>
      <c r="BG150" s="175">
        <f>IF(N150="zákl. přenesená",J150,0)</f>
        <v>0</v>
      </c>
      <c r="BH150" s="175">
        <f>IF(N150="sníž. přenesená",J150,0)</f>
        <v>0</v>
      </c>
      <c r="BI150" s="175">
        <f>IF(N150="nulová",J150,0)</f>
        <v>0</v>
      </c>
      <c r="BJ150" s="16" t="s">
        <v>22</v>
      </c>
      <c r="BK150" s="175">
        <f>ROUND(I150*H150,2)</f>
        <v>0</v>
      </c>
      <c r="BL150" s="16" t="s">
        <v>137</v>
      </c>
      <c r="BM150" s="16" t="s">
        <v>983</v>
      </c>
    </row>
    <row r="151" spans="2:47" s="1" customFormat="1" ht="22.5" customHeight="1">
      <c r="B151" s="33"/>
      <c r="D151" s="176" t="s">
        <v>139</v>
      </c>
      <c r="F151" s="177" t="s">
        <v>984</v>
      </c>
      <c r="I151" s="137"/>
      <c r="L151" s="33"/>
      <c r="M151" s="62"/>
      <c r="N151" s="34"/>
      <c r="O151" s="34"/>
      <c r="P151" s="34"/>
      <c r="Q151" s="34"/>
      <c r="R151" s="34"/>
      <c r="S151" s="34"/>
      <c r="T151" s="63"/>
      <c r="AT151" s="16" t="s">
        <v>139</v>
      </c>
      <c r="AU151" s="16" t="s">
        <v>81</v>
      </c>
    </row>
    <row r="152" spans="2:47" s="1" customFormat="1" ht="30" customHeight="1">
      <c r="B152" s="33"/>
      <c r="D152" s="176" t="s">
        <v>141</v>
      </c>
      <c r="F152" s="178" t="s">
        <v>979</v>
      </c>
      <c r="I152" s="137"/>
      <c r="L152" s="33"/>
      <c r="M152" s="62"/>
      <c r="N152" s="34"/>
      <c r="O152" s="34"/>
      <c r="P152" s="34"/>
      <c r="Q152" s="34"/>
      <c r="R152" s="34"/>
      <c r="S152" s="34"/>
      <c r="T152" s="63"/>
      <c r="AT152" s="16" t="s">
        <v>141</v>
      </c>
      <c r="AU152" s="16" t="s">
        <v>81</v>
      </c>
    </row>
    <row r="153" spans="2:51" s="11" customFormat="1" ht="22.5" customHeight="1">
      <c r="B153" s="179"/>
      <c r="D153" s="176" t="s">
        <v>143</v>
      </c>
      <c r="E153" s="188" t="s">
        <v>20</v>
      </c>
      <c r="F153" s="190" t="s">
        <v>985</v>
      </c>
      <c r="H153" s="191">
        <v>15</v>
      </c>
      <c r="I153" s="184"/>
      <c r="L153" s="179"/>
      <c r="M153" s="185"/>
      <c r="N153" s="186"/>
      <c r="O153" s="186"/>
      <c r="P153" s="186"/>
      <c r="Q153" s="186"/>
      <c r="R153" s="186"/>
      <c r="S153" s="186"/>
      <c r="T153" s="187"/>
      <c r="AT153" s="188" t="s">
        <v>143</v>
      </c>
      <c r="AU153" s="188" t="s">
        <v>81</v>
      </c>
      <c r="AV153" s="11" t="s">
        <v>81</v>
      </c>
      <c r="AW153" s="11" t="s">
        <v>37</v>
      </c>
      <c r="AX153" s="11" t="s">
        <v>22</v>
      </c>
      <c r="AY153" s="188" t="s">
        <v>130</v>
      </c>
    </row>
    <row r="154" spans="2:63" s="10" customFormat="1" ht="29.25" customHeight="1">
      <c r="B154" s="149"/>
      <c r="D154" s="160" t="s">
        <v>72</v>
      </c>
      <c r="E154" s="161" t="s">
        <v>749</v>
      </c>
      <c r="F154" s="161" t="s">
        <v>750</v>
      </c>
      <c r="I154" s="152"/>
      <c r="J154" s="162">
        <f>BK154</f>
        <v>0</v>
      </c>
      <c r="L154" s="149"/>
      <c r="M154" s="154"/>
      <c r="N154" s="155"/>
      <c r="O154" s="155"/>
      <c r="P154" s="156">
        <f>SUM(P155:P162)</f>
        <v>0</v>
      </c>
      <c r="Q154" s="155"/>
      <c r="R154" s="156">
        <f>SUM(R155:R162)</f>
        <v>0</v>
      </c>
      <c r="S154" s="155"/>
      <c r="T154" s="157">
        <f>SUM(T155:T162)</f>
        <v>0</v>
      </c>
      <c r="AR154" s="150" t="s">
        <v>22</v>
      </c>
      <c r="AT154" s="158" t="s">
        <v>72</v>
      </c>
      <c r="AU154" s="158" t="s">
        <v>22</v>
      </c>
      <c r="AY154" s="150" t="s">
        <v>130</v>
      </c>
      <c r="BK154" s="159">
        <f>SUM(BK155:BK162)</f>
        <v>0</v>
      </c>
    </row>
    <row r="155" spans="2:65" s="1" customFormat="1" ht="22.5" customHeight="1">
      <c r="B155" s="163"/>
      <c r="C155" s="164" t="s">
        <v>249</v>
      </c>
      <c r="D155" s="164" t="s">
        <v>132</v>
      </c>
      <c r="E155" s="165" t="s">
        <v>752</v>
      </c>
      <c r="F155" s="166" t="s">
        <v>753</v>
      </c>
      <c r="G155" s="167" t="s">
        <v>233</v>
      </c>
      <c r="H155" s="168">
        <v>3534.65</v>
      </c>
      <c r="I155" s="169"/>
      <c r="J155" s="170">
        <f>ROUND(I155*H155,2)</f>
        <v>0</v>
      </c>
      <c r="K155" s="166" t="s">
        <v>136</v>
      </c>
      <c r="L155" s="33"/>
      <c r="M155" s="171" t="s">
        <v>20</v>
      </c>
      <c r="N155" s="172" t="s">
        <v>44</v>
      </c>
      <c r="O155" s="34"/>
      <c r="P155" s="173">
        <f>O155*H155</f>
        <v>0</v>
      </c>
      <c r="Q155" s="173">
        <v>0</v>
      </c>
      <c r="R155" s="173">
        <f>Q155*H155</f>
        <v>0</v>
      </c>
      <c r="S155" s="173">
        <v>0</v>
      </c>
      <c r="T155" s="174">
        <f>S155*H155</f>
        <v>0</v>
      </c>
      <c r="AR155" s="16" t="s">
        <v>137</v>
      </c>
      <c r="AT155" s="16" t="s">
        <v>132</v>
      </c>
      <c r="AU155" s="16" t="s">
        <v>81</v>
      </c>
      <c r="AY155" s="16" t="s">
        <v>130</v>
      </c>
      <c r="BE155" s="175">
        <f>IF(N155="základní",J155,0)</f>
        <v>0</v>
      </c>
      <c r="BF155" s="175">
        <f>IF(N155="snížená",J155,0)</f>
        <v>0</v>
      </c>
      <c r="BG155" s="175">
        <f>IF(N155="zákl. přenesená",J155,0)</f>
        <v>0</v>
      </c>
      <c r="BH155" s="175">
        <f>IF(N155="sníž. přenesená",J155,0)</f>
        <v>0</v>
      </c>
      <c r="BI155" s="175">
        <f>IF(N155="nulová",J155,0)</f>
        <v>0</v>
      </c>
      <c r="BJ155" s="16" t="s">
        <v>22</v>
      </c>
      <c r="BK155" s="175">
        <f>ROUND(I155*H155,2)</f>
        <v>0</v>
      </c>
      <c r="BL155" s="16" t="s">
        <v>137</v>
      </c>
      <c r="BM155" s="16" t="s">
        <v>986</v>
      </c>
    </row>
    <row r="156" spans="2:47" s="1" customFormat="1" ht="30" customHeight="1">
      <c r="B156" s="33"/>
      <c r="D156" s="176" t="s">
        <v>139</v>
      </c>
      <c r="F156" s="177" t="s">
        <v>755</v>
      </c>
      <c r="I156" s="137"/>
      <c r="L156" s="33"/>
      <c r="M156" s="62"/>
      <c r="N156" s="34"/>
      <c r="O156" s="34"/>
      <c r="P156" s="34"/>
      <c r="Q156" s="34"/>
      <c r="R156" s="34"/>
      <c r="S156" s="34"/>
      <c r="T156" s="63"/>
      <c r="AT156" s="16" t="s">
        <v>139</v>
      </c>
      <c r="AU156" s="16" t="s">
        <v>81</v>
      </c>
    </row>
    <row r="157" spans="2:47" s="1" customFormat="1" ht="30" customHeight="1">
      <c r="B157" s="33"/>
      <c r="D157" s="176" t="s">
        <v>141</v>
      </c>
      <c r="F157" s="178" t="s">
        <v>987</v>
      </c>
      <c r="I157" s="137"/>
      <c r="L157" s="33"/>
      <c r="M157" s="62"/>
      <c r="N157" s="34"/>
      <c r="O157" s="34"/>
      <c r="P157" s="34"/>
      <c r="Q157" s="34"/>
      <c r="R157" s="34"/>
      <c r="S157" s="34"/>
      <c r="T157" s="63"/>
      <c r="AT157" s="16" t="s">
        <v>141</v>
      </c>
      <c r="AU157" s="16" t="s">
        <v>81</v>
      </c>
    </row>
    <row r="158" spans="2:51" s="11" customFormat="1" ht="22.5" customHeight="1">
      <c r="B158" s="179"/>
      <c r="D158" s="180" t="s">
        <v>143</v>
      </c>
      <c r="E158" s="181" t="s">
        <v>20</v>
      </c>
      <c r="F158" s="182" t="s">
        <v>988</v>
      </c>
      <c r="H158" s="183">
        <v>3534.65</v>
      </c>
      <c r="I158" s="184"/>
      <c r="L158" s="179"/>
      <c r="M158" s="185"/>
      <c r="N158" s="186"/>
      <c r="O158" s="186"/>
      <c r="P158" s="186"/>
      <c r="Q158" s="186"/>
      <c r="R158" s="186"/>
      <c r="S158" s="186"/>
      <c r="T158" s="187"/>
      <c r="AT158" s="188" t="s">
        <v>143</v>
      </c>
      <c r="AU158" s="188" t="s">
        <v>81</v>
      </c>
      <c r="AV158" s="11" t="s">
        <v>81</v>
      </c>
      <c r="AW158" s="11" t="s">
        <v>37</v>
      </c>
      <c r="AX158" s="11" t="s">
        <v>22</v>
      </c>
      <c r="AY158" s="188" t="s">
        <v>130</v>
      </c>
    </row>
    <row r="159" spans="2:65" s="1" customFormat="1" ht="22.5" customHeight="1">
      <c r="B159" s="163"/>
      <c r="C159" s="164" t="s">
        <v>256</v>
      </c>
      <c r="D159" s="164" t="s">
        <v>132</v>
      </c>
      <c r="E159" s="165" t="s">
        <v>759</v>
      </c>
      <c r="F159" s="166" t="s">
        <v>760</v>
      </c>
      <c r="G159" s="167" t="s">
        <v>233</v>
      </c>
      <c r="H159" s="168">
        <v>67158.35</v>
      </c>
      <c r="I159" s="169"/>
      <c r="J159" s="170">
        <f>ROUND(I159*H159,2)</f>
        <v>0</v>
      </c>
      <c r="K159" s="166" t="s">
        <v>136</v>
      </c>
      <c r="L159" s="33"/>
      <c r="M159" s="171" t="s">
        <v>20</v>
      </c>
      <c r="N159" s="172" t="s">
        <v>44</v>
      </c>
      <c r="O159" s="34"/>
      <c r="P159" s="173">
        <f>O159*H159</f>
        <v>0</v>
      </c>
      <c r="Q159" s="173">
        <v>0</v>
      </c>
      <c r="R159" s="173">
        <f>Q159*H159</f>
        <v>0</v>
      </c>
      <c r="S159" s="173">
        <v>0</v>
      </c>
      <c r="T159" s="174">
        <f>S159*H159</f>
        <v>0</v>
      </c>
      <c r="AR159" s="16" t="s">
        <v>137</v>
      </c>
      <c r="AT159" s="16" t="s">
        <v>132</v>
      </c>
      <c r="AU159" s="16" t="s">
        <v>81</v>
      </c>
      <c r="AY159" s="16" t="s">
        <v>130</v>
      </c>
      <c r="BE159" s="175">
        <f>IF(N159="základní",J159,0)</f>
        <v>0</v>
      </c>
      <c r="BF159" s="175">
        <f>IF(N159="snížená",J159,0)</f>
        <v>0</v>
      </c>
      <c r="BG159" s="175">
        <f>IF(N159="zákl. přenesená",J159,0)</f>
        <v>0</v>
      </c>
      <c r="BH159" s="175">
        <f>IF(N159="sníž. přenesená",J159,0)</f>
        <v>0</v>
      </c>
      <c r="BI159" s="175">
        <f>IF(N159="nulová",J159,0)</f>
        <v>0</v>
      </c>
      <c r="BJ159" s="16" t="s">
        <v>22</v>
      </c>
      <c r="BK159" s="175">
        <f>ROUND(I159*H159,2)</f>
        <v>0</v>
      </c>
      <c r="BL159" s="16" t="s">
        <v>137</v>
      </c>
      <c r="BM159" s="16" t="s">
        <v>989</v>
      </c>
    </row>
    <row r="160" spans="2:47" s="1" customFormat="1" ht="30" customHeight="1">
      <c r="B160" s="33"/>
      <c r="D160" s="176" t="s">
        <v>139</v>
      </c>
      <c r="F160" s="177" t="s">
        <v>762</v>
      </c>
      <c r="I160" s="137"/>
      <c r="L160" s="33"/>
      <c r="M160" s="62"/>
      <c r="N160" s="34"/>
      <c r="O160" s="34"/>
      <c r="P160" s="34"/>
      <c r="Q160" s="34"/>
      <c r="R160" s="34"/>
      <c r="S160" s="34"/>
      <c r="T160" s="63"/>
      <c r="AT160" s="16" t="s">
        <v>139</v>
      </c>
      <c r="AU160" s="16" t="s">
        <v>81</v>
      </c>
    </row>
    <row r="161" spans="2:47" s="1" customFormat="1" ht="42" customHeight="1">
      <c r="B161" s="33"/>
      <c r="D161" s="176" t="s">
        <v>141</v>
      </c>
      <c r="F161" s="178" t="s">
        <v>763</v>
      </c>
      <c r="I161" s="137"/>
      <c r="L161" s="33"/>
      <c r="M161" s="62"/>
      <c r="N161" s="34"/>
      <c r="O161" s="34"/>
      <c r="P161" s="34"/>
      <c r="Q161" s="34"/>
      <c r="R161" s="34"/>
      <c r="S161" s="34"/>
      <c r="T161" s="63"/>
      <c r="AT161" s="16" t="s">
        <v>141</v>
      </c>
      <c r="AU161" s="16" t="s">
        <v>81</v>
      </c>
    </row>
    <row r="162" spans="2:51" s="11" customFormat="1" ht="22.5" customHeight="1">
      <c r="B162" s="179"/>
      <c r="D162" s="176" t="s">
        <v>143</v>
      </c>
      <c r="F162" s="190" t="s">
        <v>990</v>
      </c>
      <c r="H162" s="191">
        <v>67158.35</v>
      </c>
      <c r="I162" s="184"/>
      <c r="L162" s="179"/>
      <c r="M162" s="185"/>
      <c r="N162" s="186"/>
      <c r="O162" s="186"/>
      <c r="P162" s="186"/>
      <c r="Q162" s="186"/>
      <c r="R162" s="186"/>
      <c r="S162" s="186"/>
      <c r="T162" s="187"/>
      <c r="AT162" s="188" t="s">
        <v>143</v>
      </c>
      <c r="AU162" s="188" t="s">
        <v>81</v>
      </c>
      <c r="AV162" s="11" t="s">
        <v>81</v>
      </c>
      <c r="AW162" s="11" t="s">
        <v>4</v>
      </c>
      <c r="AX162" s="11" t="s">
        <v>22</v>
      </c>
      <c r="AY162" s="188" t="s">
        <v>130</v>
      </c>
    </row>
    <row r="163" spans="2:63" s="10" customFormat="1" ht="29.25" customHeight="1">
      <c r="B163" s="149"/>
      <c r="D163" s="160" t="s">
        <v>72</v>
      </c>
      <c r="E163" s="161" t="s">
        <v>795</v>
      </c>
      <c r="F163" s="161" t="s">
        <v>796</v>
      </c>
      <c r="I163" s="152"/>
      <c r="J163" s="162">
        <f>BK163</f>
        <v>0</v>
      </c>
      <c r="L163" s="149"/>
      <c r="M163" s="154"/>
      <c r="N163" s="155"/>
      <c r="O163" s="155"/>
      <c r="P163" s="156">
        <f>SUM(P164:P165)</f>
        <v>0</v>
      </c>
      <c r="Q163" s="155"/>
      <c r="R163" s="156">
        <f>SUM(R164:R165)</f>
        <v>0</v>
      </c>
      <c r="S163" s="155"/>
      <c r="T163" s="157">
        <f>SUM(T164:T165)</f>
        <v>0</v>
      </c>
      <c r="AR163" s="150" t="s">
        <v>22</v>
      </c>
      <c r="AT163" s="158" t="s">
        <v>72</v>
      </c>
      <c r="AU163" s="158" t="s">
        <v>22</v>
      </c>
      <c r="AY163" s="150" t="s">
        <v>130</v>
      </c>
      <c r="BK163" s="159">
        <f>SUM(BK164:BK165)</f>
        <v>0</v>
      </c>
    </row>
    <row r="164" spans="2:65" s="1" customFormat="1" ht="22.5" customHeight="1">
      <c r="B164" s="163"/>
      <c r="C164" s="164" t="s">
        <v>261</v>
      </c>
      <c r="D164" s="164" t="s">
        <v>132</v>
      </c>
      <c r="E164" s="165" t="s">
        <v>991</v>
      </c>
      <c r="F164" s="166" t="s">
        <v>992</v>
      </c>
      <c r="G164" s="167" t="s">
        <v>233</v>
      </c>
      <c r="H164" s="168">
        <v>22.806</v>
      </c>
      <c r="I164" s="169"/>
      <c r="J164" s="170">
        <f>ROUND(I164*H164,2)</f>
        <v>0</v>
      </c>
      <c r="K164" s="166" t="s">
        <v>136</v>
      </c>
      <c r="L164" s="33"/>
      <c r="M164" s="171" t="s">
        <v>20</v>
      </c>
      <c r="N164" s="172" t="s">
        <v>44</v>
      </c>
      <c r="O164" s="34"/>
      <c r="P164" s="173">
        <f>O164*H164</f>
        <v>0</v>
      </c>
      <c r="Q164" s="173">
        <v>0</v>
      </c>
      <c r="R164" s="173">
        <f>Q164*H164</f>
        <v>0</v>
      </c>
      <c r="S164" s="173">
        <v>0</v>
      </c>
      <c r="T164" s="174">
        <f>S164*H164</f>
        <v>0</v>
      </c>
      <c r="AR164" s="16" t="s">
        <v>137</v>
      </c>
      <c r="AT164" s="16" t="s">
        <v>132</v>
      </c>
      <c r="AU164" s="16" t="s">
        <v>81</v>
      </c>
      <c r="AY164" s="16" t="s">
        <v>130</v>
      </c>
      <c r="BE164" s="175">
        <f>IF(N164="základní",J164,0)</f>
        <v>0</v>
      </c>
      <c r="BF164" s="175">
        <f>IF(N164="snížená",J164,0)</f>
        <v>0</v>
      </c>
      <c r="BG164" s="175">
        <f>IF(N164="zákl. přenesená",J164,0)</f>
        <v>0</v>
      </c>
      <c r="BH164" s="175">
        <f>IF(N164="sníž. přenesená",J164,0)</f>
        <v>0</v>
      </c>
      <c r="BI164" s="175">
        <f>IF(N164="nulová",J164,0)</f>
        <v>0</v>
      </c>
      <c r="BJ164" s="16" t="s">
        <v>22</v>
      </c>
      <c r="BK164" s="175">
        <f>ROUND(I164*H164,2)</f>
        <v>0</v>
      </c>
      <c r="BL164" s="16" t="s">
        <v>137</v>
      </c>
      <c r="BM164" s="16" t="s">
        <v>993</v>
      </c>
    </row>
    <row r="165" spans="2:47" s="1" customFormat="1" ht="30" customHeight="1">
      <c r="B165" s="33"/>
      <c r="D165" s="176" t="s">
        <v>139</v>
      </c>
      <c r="F165" s="177" t="s">
        <v>994</v>
      </c>
      <c r="I165" s="137"/>
      <c r="L165" s="33"/>
      <c r="M165" s="215"/>
      <c r="N165" s="216"/>
      <c r="O165" s="216"/>
      <c r="P165" s="216"/>
      <c r="Q165" s="216"/>
      <c r="R165" s="216"/>
      <c r="S165" s="216"/>
      <c r="T165" s="217"/>
      <c r="AT165" s="16" t="s">
        <v>139</v>
      </c>
      <c r="AU165" s="16" t="s">
        <v>81</v>
      </c>
    </row>
    <row r="166" spans="2:12" s="1" customFormat="1" ht="6.75" customHeight="1">
      <c r="B166" s="48"/>
      <c r="C166" s="49"/>
      <c r="D166" s="49"/>
      <c r="E166" s="49"/>
      <c r="F166" s="49"/>
      <c r="G166" s="49"/>
      <c r="H166" s="49"/>
      <c r="I166" s="115"/>
      <c r="J166" s="49"/>
      <c r="K166" s="49"/>
      <c r="L166" s="33"/>
    </row>
    <row r="532" ht="13.5">
      <c r="AT532" s="218"/>
    </row>
  </sheetData>
  <sheetProtection password="CC35" sheet="1" objects="1" scenarios="1" formatColumns="0" formatRows="0" sort="0" autoFilter="0"/>
  <autoFilter ref="C82:K82"/>
  <mergeCells count="9">
    <mergeCell ref="E75:H75"/>
    <mergeCell ref="G1:H1"/>
    <mergeCell ref="L2:V2"/>
    <mergeCell ref="E7:H7"/>
    <mergeCell ref="E9:H9"/>
    <mergeCell ref="E24:H24"/>
    <mergeCell ref="E45:H45"/>
    <mergeCell ref="E47:H47"/>
    <mergeCell ref="E73:H73"/>
  </mergeCells>
  <hyperlinks>
    <hyperlink ref="F1:G1" location="C2" tooltip="Krycí list soupisu" display="1) Krycí list soupisu"/>
    <hyperlink ref="G1:H1" location="C54" tooltip="Rekapitulace" display="2) Rekapitulace"/>
    <hyperlink ref="J1" location="C82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2"/>
  <sheetViews>
    <sheetView showGridLines="0" workbookViewId="0" topLeftCell="A1">
      <selection activeCell="A1" sqref="A1"/>
    </sheetView>
  </sheetViews>
  <sheetFormatPr defaultColWidth="9.140625" defaultRowHeight="13.5"/>
  <cols>
    <col min="1" max="1" width="7.140625" style="270" customWidth="1"/>
    <col min="2" max="2" width="1.421875" style="270" customWidth="1"/>
    <col min="3" max="4" width="4.28125" style="270" customWidth="1"/>
    <col min="5" max="5" width="10.00390625" style="270" customWidth="1"/>
    <col min="6" max="6" width="7.8515625" style="270" customWidth="1"/>
    <col min="7" max="7" width="4.28125" style="270" customWidth="1"/>
    <col min="8" max="8" width="66.7109375" style="270" customWidth="1"/>
    <col min="9" max="10" width="17.140625" style="270" customWidth="1"/>
    <col min="11" max="11" width="1.421875" style="270" customWidth="1"/>
    <col min="12" max="16384" width="9.140625" style="270" customWidth="1"/>
  </cols>
  <sheetData>
    <row r="1" ht="37.5" customHeight="1"/>
    <row r="2" spans="2:11" ht="7.5" customHeight="1">
      <c r="B2" s="271"/>
      <c r="C2" s="272"/>
      <c r="D2" s="272"/>
      <c r="E2" s="272"/>
      <c r="F2" s="272"/>
      <c r="G2" s="272"/>
      <c r="H2" s="272"/>
      <c r="I2" s="272"/>
      <c r="J2" s="272"/>
      <c r="K2" s="273"/>
    </row>
    <row r="3" spans="2:11" s="277" customFormat="1" ht="45" customHeight="1">
      <c r="B3" s="274"/>
      <c r="C3" s="275" t="s">
        <v>1002</v>
      </c>
      <c r="D3" s="275"/>
      <c r="E3" s="275"/>
      <c r="F3" s="275"/>
      <c r="G3" s="275"/>
      <c r="H3" s="275"/>
      <c r="I3" s="275"/>
      <c r="J3" s="275"/>
      <c r="K3" s="276"/>
    </row>
    <row r="4" spans="2:11" ht="25.5" customHeight="1">
      <c r="B4" s="278"/>
      <c r="C4" s="279" t="s">
        <v>1003</v>
      </c>
      <c r="D4" s="279"/>
      <c r="E4" s="279"/>
      <c r="F4" s="279"/>
      <c r="G4" s="279"/>
      <c r="H4" s="279"/>
      <c r="I4" s="279"/>
      <c r="J4" s="279"/>
      <c r="K4" s="280"/>
    </row>
    <row r="5" spans="2:11" ht="5.25" customHeight="1">
      <c r="B5" s="278"/>
      <c r="C5" s="281"/>
      <c r="D5" s="281"/>
      <c r="E5" s="281"/>
      <c r="F5" s="281"/>
      <c r="G5" s="281"/>
      <c r="H5" s="281"/>
      <c r="I5" s="281"/>
      <c r="J5" s="281"/>
      <c r="K5" s="280"/>
    </row>
    <row r="6" spans="2:11" ht="15" customHeight="1">
      <c r="B6" s="278"/>
      <c r="C6" s="282" t="s">
        <v>1004</v>
      </c>
      <c r="D6" s="282"/>
      <c r="E6" s="282"/>
      <c r="F6" s="282"/>
      <c r="G6" s="282"/>
      <c r="H6" s="282"/>
      <c r="I6" s="282"/>
      <c r="J6" s="282"/>
      <c r="K6" s="280"/>
    </row>
    <row r="7" spans="2:11" ht="15" customHeight="1">
      <c r="B7" s="283"/>
      <c r="C7" s="282" t="s">
        <v>1005</v>
      </c>
      <c r="D7" s="282"/>
      <c r="E7" s="282"/>
      <c r="F7" s="282"/>
      <c r="G7" s="282"/>
      <c r="H7" s="282"/>
      <c r="I7" s="282"/>
      <c r="J7" s="282"/>
      <c r="K7" s="280"/>
    </row>
    <row r="8" spans="2:11" ht="12.75" customHeight="1">
      <c r="B8" s="283"/>
      <c r="C8" s="284"/>
      <c r="D8" s="284"/>
      <c r="E8" s="284"/>
      <c r="F8" s="284"/>
      <c r="G8" s="284"/>
      <c r="H8" s="284"/>
      <c r="I8" s="284"/>
      <c r="J8" s="284"/>
      <c r="K8" s="280"/>
    </row>
    <row r="9" spans="2:11" ht="15" customHeight="1">
      <c r="B9" s="283"/>
      <c r="C9" s="282" t="s">
        <v>1006</v>
      </c>
      <c r="D9" s="282"/>
      <c r="E9" s="282"/>
      <c r="F9" s="282"/>
      <c r="G9" s="282"/>
      <c r="H9" s="282"/>
      <c r="I9" s="282"/>
      <c r="J9" s="282"/>
      <c r="K9" s="280"/>
    </row>
    <row r="10" spans="2:11" ht="15" customHeight="1">
      <c r="B10" s="283"/>
      <c r="C10" s="284"/>
      <c r="D10" s="282" t="s">
        <v>1007</v>
      </c>
      <c r="E10" s="282"/>
      <c r="F10" s="282"/>
      <c r="G10" s="282"/>
      <c r="H10" s="282"/>
      <c r="I10" s="282"/>
      <c r="J10" s="282"/>
      <c r="K10" s="280"/>
    </row>
    <row r="11" spans="2:11" ht="15" customHeight="1">
      <c r="B11" s="283"/>
      <c r="C11" s="285"/>
      <c r="D11" s="282" t="s">
        <v>1008</v>
      </c>
      <c r="E11" s="282"/>
      <c r="F11" s="282"/>
      <c r="G11" s="282"/>
      <c r="H11" s="282"/>
      <c r="I11" s="282"/>
      <c r="J11" s="282"/>
      <c r="K11" s="280"/>
    </row>
    <row r="12" spans="2:11" ht="12.75" customHeight="1">
      <c r="B12" s="283"/>
      <c r="C12" s="285"/>
      <c r="D12" s="285"/>
      <c r="E12" s="285"/>
      <c r="F12" s="285"/>
      <c r="G12" s="285"/>
      <c r="H12" s="285"/>
      <c r="I12" s="285"/>
      <c r="J12" s="285"/>
      <c r="K12" s="280"/>
    </row>
    <row r="13" spans="2:11" ht="15" customHeight="1">
      <c r="B13" s="283"/>
      <c r="C13" s="285"/>
      <c r="D13" s="282" t="s">
        <v>1009</v>
      </c>
      <c r="E13" s="282"/>
      <c r="F13" s="282"/>
      <c r="G13" s="282"/>
      <c r="H13" s="282"/>
      <c r="I13" s="282"/>
      <c r="J13" s="282"/>
      <c r="K13" s="280"/>
    </row>
    <row r="14" spans="2:11" ht="15" customHeight="1">
      <c r="B14" s="283"/>
      <c r="C14" s="285"/>
      <c r="D14" s="282" t="s">
        <v>1010</v>
      </c>
      <c r="E14" s="282"/>
      <c r="F14" s="282"/>
      <c r="G14" s="282"/>
      <c r="H14" s="282"/>
      <c r="I14" s="282"/>
      <c r="J14" s="282"/>
      <c r="K14" s="280"/>
    </row>
    <row r="15" spans="2:11" ht="15" customHeight="1">
      <c r="B15" s="283"/>
      <c r="C15" s="285"/>
      <c r="D15" s="282" t="s">
        <v>1011</v>
      </c>
      <c r="E15" s="282"/>
      <c r="F15" s="282"/>
      <c r="G15" s="282"/>
      <c r="H15" s="282"/>
      <c r="I15" s="282"/>
      <c r="J15" s="282"/>
      <c r="K15" s="280"/>
    </row>
    <row r="16" spans="2:11" ht="15" customHeight="1">
      <c r="B16" s="283"/>
      <c r="C16" s="285"/>
      <c r="D16" s="285"/>
      <c r="E16" s="286" t="s">
        <v>79</v>
      </c>
      <c r="F16" s="282" t="s">
        <v>1012</v>
      </c>
      <c r="G16" s="282"/>
      <c r="H16" s="282"/>
      <c r="I16" s="282"/>
      <c r="J16" s="282"/>
      <c r="K16" s="280"/>
    </row>
    <row r="17" spans="2:11" ht="15" customHeight="1">
      <c r="B17" s="283"/>
      <c r="C17" s="285"/>
      <c r="D17" s="285"/>
      <c r="E17" s="286" t="s">
        <v>1013</v>
      </c>
      <c r="F17" s="282" t="s">
        <v>1014</v>
      </c>
      <c r="G17" s="282"/>
      <c r="H17" s="282"/>
      <c r="I17" s="282"/>
      <c r="J17" s="282"/>
      <c r="K17" s="280"/>
    </row>
    <row r="18" spans="2:11" ht="15" customHeight="1">
      <c r="B18" s="283"/>
      <c r="C18" s="285"/>
      <c r="D18" s="285"/>
      <c r="E18" s="286" t="s">
        <v>1015</v>
      </c>
      <c r="F18" s="282" t="s">
        <v>1016</v>
      </c>
      <c r="G18" s="282"/>
      <c r="H18" s="282"/>
      <c r="I18" s="282"/>
      <c r="J18" s="282"/>
      <c r="K18" s="280"/>
    </row>
    <row r="19" spans="2:11" ht="15" customHeight="1">
      <c r="B19" s="283"/>
      <c r="C19" s="285"/>
      <c r="D19" s="285"/>
      <c r="E19" s="286" t="s">
        <v>1017</v>
      </c>
      <c r="F19" s="282" t="s">
        <v>1018</v>
      </c>
      <c r="G19" s="282"/>
      <c r="H19" s="282"/>
      <c r="I19" s="282"/>
      <c r="J19" s="282"/>
      <c r="K19" s="280"/>
    </row>
    <row r="20" spans="2:11" ht="15" customHeight="1">
      <c r="B20" s="283"/>
      <c r="C20" s="285"/>
      <c r="D20" s="285"/>
      <c r="E20" s="286" t="s">
        <v>1019</v>
      </c>
      <c r="F20" s="282" t="s">
        <v>1020</v>
      </c>
      <c r="G20" s="282"/>
      <c r="H20" s="282"/>
      <c r="I20" s="282"/>
      <c r="J20" s="282"/>
      <c r="K20" s="280"/>
    </row>
    <row r="21" spans="2:11" ht="15" customHeight="1">
      <c r="B21" s="283"/>
      <c r="C21" s="285"/>
      <c r="D21" s="285"/>
      <c r="E21" s="286" t="s">
        <v>1021</v>
      </c>
      <c r="F21" s="282" t="s">
        <v>1022</v>
      </c>
      <c r="G21" s="282"/>
      <c r="H21" s="282"/>
      <c r="I21" s="282"/>
      <c r="J21" s="282"/>
      <c r="K21" s="280"/>
    </row>
    <row r="22" spans="2:11" ht="12.75" customHeight="1">
      <c r="B22" s="283"/>
      <c r="C22" s="285"/>
      <c r="D22" s="285"/>
      <c r="E22" s="285"/>
      <c r="F22" s="285"/>
      <c r="G22" s="285"/>
      <c r="H22" s="285"/>
      <c r="I22" s="285"/>
      <c r="J22" s="285"/>
      <c r="K22" s="280"/>
    </row>
    <row r="23" spans="2:11" ht="15" customHeight="1">
      <c r="B23" s="283"/>
      <c r="C23" s="282" t="s">
        <v>1023</v>
      </c>
      <c r="D23" s="282"/>
      <c r="E23" s="282"/>
      <c r="F23" s="282"/>
      <c r="G23" s="282"/>
      <c r="H23" s="282"/>
      <c r="I23" s="282"/>
      <c r="J23" s="282"/>
      <c r="K23" s="280"/>
    </row>
    <row r="24" spans="2:11" ht="15" customHeight="1">
      <c r="B24" s="283"/>
      <c r="C24" s="282" t="s">
        <v>1024</v>
      </c>
      <c r="D24" s="282"/>
      <c r="E24" s="282"/>
      <c r="F24" s="282"/>
      <c r="G24" s="282"/>
      <c r="H24" s="282"/>
      <c r="I24" s="282"/>
      <c r="J24" s="282"/>
      <c r="K24" s="280"/>
    </row>
    <row r="25" spans="2:11" ht="15" customHeight="1">
      <c r="B25" s="283"/>
      <c r="C25" s="284"/>
      <c r="D25" s="282" t="s">
        <v>1025</v>
      </c>
      <c r="E25" s="282"/>
      <c r="F25" s="282"/>
      <c r="G25" s="282"/>
      <c r="H25" s="282"/>
      <c r="I25" s="282"/>
      <c r="J25" s="282"/>
      <c r="K25" s="280"/>
    </row>
    <row r="26" spans="2:11" ht="15" customHeight="1">
      <c r="B26" s="283"/>
      <c r="C26" s="285"/>
      <c r="D26" s="282" t="s">
        <v>1026</v>
      </c>
      <c r="E26" s="282"/>
      <c r="F26" s="282"/>
      <c r="G26" s="282"/>
      <c r="H26" s="282"/>
      <c r="I26" s="282"/>
      <c r="J26" s="282"/>
      <c r="K26" s="280"/>
    </row>
    <row r="27" spans="2:11" ht="12.75" customHeight="1">
      <c r="B27" s="283"/>
      <c r="C27" s="285"/>
      <c r="D27" s="285"/>
      <c r="E27" s="285"/>
      <c r="F27" s="285"/>
      <c r="G27" s="285"/>
      <c r="H27" s="285"/>
      <c r="I27" s="285"/>
      <c r="J27" s="285"/>
      <c r="K27" s="280"/>
    </row>
    <row r="28" spans="2:11" ht="15" customHeight="1">
      <c r="B28" s="283"/>
      <c r="C28" s="285"/>
      <c r="D28" s="282" t="s">
        <v>1027</v>
      </c>
      <c r="E28" s="282"/>
      <c r="F28" s="282"/>
      <c r="G28" s="282"/>
      <c r="H28" s="282"/>
      <c r="I28" s="282"/>
      <c r="J28" s="282"/>
      <c r="K28" s="280"/>
    </row>
    <row r="29" spans="2:11" ht="15" customHeight="1">
      <c r="B29" s="283"/>
      <c r="C29" s="285"/>
      <c r="D29" s="282" t="s">
        <v>1028</v>
      </c>
      <c r="E29" s="282"/>
      <c r="F29" s="282"/>
      <c r="G29" s="282"/>
      <c r="H29" s="282"/>
      <c r="I29" s="282"/>
      <c r="J29" s="282"/>
      <c r="K29" s="280"/>
    </row>
    <row r="30" spans="2:11" ht="12.75" customHeight="1">
      <c r="B30" s="283"/>
      <c r="C30" s="285"/>
      <c r="D30" s="285"/>
      <c r="E30" s="285"/>
      <c r="F30" s="285"/>
      <c r="G30" s="285"/>
      <c r="H30" s="285"/>
      <c r="I30" s="285"/>
      <c r="J30" s="285"/>
      <c r="K30" s="280"/>
    </row>
    <row r="31" spans="2:11" ht="15" customHeight="1">
      <c r="B31" s="283"/>
      <c r="C31" s="285"/>
      <c r="D31" s="282" t="s">
        <v>1029</v>
      </c>
      <c r="E31" s="282"/>
      <c r="F31" s="282"/>
      <c r="G31" s="282"/>
      <c r="H31" s="282"/>
      <c r="I31" s="282"/>
      <c r="J31" s="282"/>
      <c r="K31" s="280"/>
    </row>
    <row r="32" spans="2:11" ht="15" customHeight="1">
      <c r="B32" s="283"/>
      <c r="C32" s="285"/>
      <c r="D32" s="282" t="s">
        <v>1030</v>
      </c>
      <c r="E32" s="282"/>
      <c r="F32" s="282"/>
      <c r="G32" s="282"/>
      <c r="H32" s="282"/>
      <c r="I32" s="282"/>
      <c r="J32" s="282"/>
      <c r="K32" s="280"/>
    </row>
    <row r="33" spans="2:11" ht="15" customHeight="1">
      <c r="B33" s="283"/>
      <c r="C33" s="285"/>
      <c r="D33" s="282" t="s">
        <v>1031</v>
      </c>
      <c r="E33" s="282"/>
      <c r="F33" s="282"/>
      <c r="G33" s="282"/>
      <c r="H33" s="282"/>
      <c r="I33" s="282"/>
      <c r="J33" s="282"/>
      <c r="K33" s="280"/>
    </row>
    <row r="34" spans="2:11" ht="15" customHeight="1">
      <c r="B34" s="283"/>
      <c r="C34" s="285"/>
      <c r="D34" s="284"/>
      <c r="E34" s="287" t="s">
        <v>115</v>
      </c>
      <c r="F34" s="284"/>
      <c r="G34" s="282" t="s">
        <v>1032</v>
      </c>
      <c r="H34" s="282"/>
      <c r="I34" s="282"/>
      <c r="J34" s="282"/>
      <c r="K34" s="280"/>
    </row>
    <row r="35" spans="2:11" ht="30.75" customHeight="1">
      <c r="B35" s="283"/>
      <c r="C35" s="285"/>
      <c r="D35" s="284"/>
      <c r="E35" s="287" t="s">
        <v>1033</v>
      </c>
      <c r="F35" s="284"/>
      <c r="G35" s="282" t="s">
        <v>1034</v>
      </c>
      <c r="H35" s="282"/>
      <c r="I35" s="282"/>
      <c r="J35" s="282"/>
      <c r="K35" s="280"/>
    </row>
    <row r="36" spans="2:11" ht="15" customHeight="1">
      <c r="B36" s="283"/>
      <c r="C36" s="285"/>
      <c r="D36" s="284"/>
      <c r="E36" s="287" t="s">
        <v>54</v>
      </c>
      <c r="F36" s="284"/>
      <c r="G36" s="282" t="s">
        <v>1035</v>
      </c>
      <c r="H36" s="282"/>
      <c r="I36" s="282"/>
      <c r="J36" s="282"/>
      <c r="K36" s="280"/>
    </row>
    <row r="37" spans="2:11" ht="15" customHeight="1">
      <c r="B37" s="283"/>
      <c r="C37" s="285"/>
      <c r="D37" s="284"/>
      <c r="E37" s="287" t="s">
        <v>116</v>
      </c>
      <c r="F37" s="284"/>
      <c r="G37" s="282" t="s">
        <v>1036</v>
      </c>
      <c r="H37" s="282"/>
      <c r="I37" s="282"/>
      <c r="J37" s="282"/>
      <c r="K37" s="280"/>
    </row>
    <row r="38" spans="2:11" ht="15" customHeight="1">
      <c r="B38" s="283"/>
      <c r="C38" s="285"/>
      <c r="D38" s="284"/>
      <c r="E38" s="287" t="s">
        <v>117</v>
      </c>
      <c r="F38" s="284"/>
      <c r="G38" s="282" t="s">
        <v>1037</v>
      </c>
      <c r="H38" s="282"/>
      <c r="I38" s="282"/>
      <c r="J38" s="282"/>
      <c r="K38" s="280"/>
    </row>
    <row r="39" spans="2:11" ht="15" customHeight="1">
      <c r="B39" s="283"/>
      <c r="C39" s="285"/>
      <c r="D39" s="284"/>
      <c r="E39" s="287" t="s">
        <v>118</v>
      </c>
      <c r="F39" s="284"/>
      <c r="G39" s="282" t="s">
        <v>1038</v>
      </c>
      <c r="H39" s="282"/>
      <c r="I39" s="282"/>
      <c r="J39" s="282"/>
      <c r="K39" s="280"/>
    </row>
    <row r="40" spans="2:11" ht="15" customHeight="1">
      <c r="B40" s="283"/>
      <c r="C40" s="285"/>
      <c r="D40" s="284"/>
      <c r="E40" s="287" t="s">
        <v>1039</v>
      </c>
      <c r="F40" s="284"/>
      <c r="G40" s="282" t="s">
        <v>1040</v>
      </c>
      <c r="H40" s="282"/>
      <c r="I40" s="282"/>
      <c r="J40" s="282"/>
      <c r="K40" s="280"/>
    </row>
    <row r="41" spans="2:11" ht="15" customHeight="1">
      <c r="B41" s="283"/>
      <c r="C41" s="285"/>
      <c r="D41" s="284"/>
      <c r="E41" s="287"/>
      <c r="F41" s="284"/>
      <c r="G41" s="282" t="s">
        <v>1041</v>
      </c>
      <c r="H41" s="282"/>
      <c r="I41" s="282"/>
      <c r="J41" s="282"/>
      <c r="K41" s="280"/>
    </row>
    <row r="42" spans="2:11" ht="15" customHeight="1">
      <c r="B42" s="283"/>
      <c r="C42" s="285"/>
      <c r="D42" s="284"/>
      <c r="E42" s="287" t="s">
        <v>1042</v>
      </c>
      <c r="F42" s="284"/>
      <c r="G42" s="282" t="s">
        <v>1043</v>
      </c>
      <c r="H42" s="282"/>
      <c r="I42" s="282"/>
      <c r="J42" s="282"/>
      <c r="K42" s="280"/>
    </row>
    <row r="43" spans="2:11" ht="15" customHeight="1">
      <c r="B43" s="283"/>
      <c r="C43" s="285"/>
      <c r="D43" s="284"/>
      <c r="E43" s="287" t="s">
        <v>120</v>
      </c>
      <c r="F43" s="284"/>
      <c r="G43" s="282" t="s">
        <v>1044</v>
      </c>
      <c r="H43" s="282"/>
      <c r="I43" s="282"/>
      <c r="J43" s="282"/>
      <c r="K43" s="280"/>
    </row>
    <row r="44" spans="2:11" ht="12.75" customHeight="1">
      <c r="B44" s="283"/>
      <c r="C44" s="285"/>
      <c r="D44" s="284"/>
      <c r="E44" s="284"/>
      <c r="F44" s="284"/>
      <c r="G44" s="284"/>
      <c r="H44" s="284"/>
      <c r="I44" s="284"/>
      <c r="J44" s="284"/>
      <c r="K44" s="280"/>
    </row>
    <row r="45" spans="2:11" ht="15" customHeight="1">
      <c r="B45" s="283"/>
      <c r="C45" s="285"/>
      <c r="D45" s="282" t="s">
        <v>1045</v>
      </c>
      <c r="E45" s="282"/>
      <c r="F45" s="282"/>
      <c r="G45" s="282"/>
      <c r="H45" s="282"/>
      <c r="I45" s="282"/>
      <c r="J45" s="282"/>
      <c r="K45" s="280"/>
    </row>
    <row r="46" spans="2:11" ht="15" customHeight="1">
      <c r="B46" s="283"/>
      <c r="C46" s="285"/>
      <c r="D46" s="285"/>
      <c r="E46" s="282" t="s">
        <v>1046</v>
      </c>
      <c r="F46" s="282"/>
      <c r="G46" s="282"/>
      <c r="H46" s="282"/>
      <c r="I46" s="282"/>
      <c r="J46" s="282"/>
      <c r="K46" s="280"/>
    </row>
    <row r="47" spans="2:11" ht="15" customHeight="1">
      <c r="B47" s="283"/>
      <c r="C47" s="285"/>
      <c r="D47" s="285"/>
      <c r="E47" s="282" t="s">
        <v>1047</v>
      </c>
      <c r="F47" s="282"/>
      <c r="G47" s="282"/>
      <c r="H47" s="282"/>
      <c r="I47" s="282"/>
      <c r="J47" s="282"/>
      <c r="K47" s="280"/>
    </row>
    <row r="48" spans="2:11" ht="15" customHeight="1">
      <c r="B48" s="283"/>
      <c r="C48" s="285"/>
      <c r="D48" s="285"/>
      <c r="E48" s="282" t="s">
        <v>1048</v>
      </c>
      <c r="F48" s="282"/>
      <c r="G48" s="282"/>
      <c r="H48" s="282"/>
      <c r="I48" s="282"/>
      <c r="J48" s="282"/>
      <c r="K48" s="280"/>
    </row>
    <row r="49" spans="2:11" ht="15" customHeight="1">
      <c r="B49" s="283"/>
      <c r="C49" s="285"/>
      <c r="D49" s="282" t="s">
        <v>1049</v>
      </c>
      <c r="E49" s="282"/>
      <c r="F49" s="282"/>
      <c r="G49" s="282"/>
      <c r="H49" s="282"/>
      <c r="I49" s="282"/>
      <c r="J49" s="282"/>
      <c r="K49" s="280"/>
    </row>
    <row r="50" spans="2:11" ht="25.5" customHeight="1">
      <c r="B50" s="278"/>
      <c r="C50" s="279" t="s">
        <v>1050</v>
      </c>
      <c r="D50" s="279"/>
      <c r="E50" s="279"/>
      <c r="F50" s="279"/>
      <c r="G50" s="279"/>
      <c r="H50" s="279"/>
      <c r="I50" s="279"/>
      <c r="J50" s="279"/>
      <c r="K50" s="280"/>
    </row>
    <row r="51" spans="2:11" ht="5.25" customHeight="1">
      <c r="B51" s="278"/>
      <c r="C51" s="281"/>
      <c r="D51" s="281"/>
      <c r="E51" s="281"/>
      <c r="F51" s="281"/>
      <c r="G51" s="281"/>
      <c r="H51" s="281"/>
      <c r="I51" s="281"/>
      <c r="J51" s="281"/>
      <c r="K51" s="280"/>
    </row>
    <row r="52" spans="2:11" ht="15" customHeight="1">
      <c r="B52" s="278"/>
      <c r="C52" s="282" t="s">
        <v>1051</v>
      </c>
      <c r="D52" s="282"/>
      <c r="E52" s="282"/>
      <c r="F52" s="282"/>
      <c r="G52" s="282"/>
      <c r="H52" s="282"/>
      <c r="I52" s="282"/>
      <c r="J52" s="282"/>
      <c r="K52" s="280"/>
    </row>
    <row r="53" spans="2:11" ht="15" customHeight="1">
      <c r="B53" s="278"/>
      <c r="C53" s="282" t="s">
        <v>1052</v>
      </c>
      <c r="D53" s="282"/>
      <c r="E53" s="282"/>
      <c r="F53" s="282"/>
      <c r="G53" s="282"/>
      <c r="H53" s="282"/>
      <c r="I53" s="282"/>
      <c r="J53" s="282"/>
      <c r="K53" s="280"/>
    </row>
    <row r="54" spans="2:11" ht="12.75" customHeight="1">
      <c r="B54" s="278"/>
      <c r="C54" s="284"/>
      <c r="D54" s="284"/>
      <c r="E54" s="284"/>
      <c r="F54" s="284"/>
      <c r="G54" s="284"/>
      <c r="H54" s="284"/>
      <c r="I54" s="284"/>
      <c r="J54" s="284"/>
      <c r="K54" s="280"/>
    </row>
    <row r="55" spans="2:11" ht="15" customHeight="1">
      <c r="B55" s="278"/>
      <c r="C55" s="282" t="s">
        <v>1053</v>
      </c>
      <c r="D55" s="282"/>
      <c r="E55" s="282"/>
      <c r="F55" s="282"/>
      <c r="G55" s="282"/>
      <c r="H55" s="282"/>
      <c r="I55" s="282"/>
      <c r="J55" s="282"/>
      <c r="K55" s="280"/>
    </row>
    <row r="56" spans="2:11" ht="15" customHeight="1">
      <c r="B56" s="278"/>
      <c r="C56" s="285"/>
      <c r="D56" s="282" t="s">
        <v>1054</v>
      </c>
      <c r="E56" s="282"/>
      <c r="F56" s="282"/>
      <c r="G56" s="282"/>
      <c r="H56" s="282"/>
      <c r="I56" s="282"/>
      <c r="J56" s="282"/>
      <c r="K56" s="280"/>
    </row>
    <row r="57" spans="2:11" ht="15" customHeight="1">
      <c r="B57" s="278"/>
      <c r="C57" s="285"/>
      <c r="D57" s="282" t="s">
        <v>1055</v>
      </c>
      <c r="E57" s="282"/>
      <c r="F57" s="282"/>
      <c r="G57" s="282"/>
      <c r="H57" s="282"/>
      <c r="I57" s="282"/>
      <c r="J57" s="282"/>
      <c r="K57" s="280"/>
    </row>
    <row r="58" spans="2:11" ht="15" customHeight="1">
      <c r="B58" s="278"/>
      <c r="C58" s="285"/>
      <c r="D58" s="282" t="s">
        <v>1056</v>
      </c>
      <c r="E58" s="282"/>
      <c r="F58" s="282"/>
      <c r="G58" s="282"/>
      <c r="H58" s="282"/>
      <c r="I58" s="282"/>
      <c r="J58" s="282"/>
      <c r="K58" s="280"/>
    </row>
    <row r="59" spans="2:11" ht="15" customHeight="1">
      <c r="B59" s="278"/>
      <c r="C59" s="285"/>
      <c r="D59" s="282" t="s">
        <v>1057</v>
      </c>
      <c r="E59" s="282"/>
      <c r="F59" s="282"/>
      <c r="G59" s="282"/>
      <c r="H59" s="282"/>
      <c r="I59" s="282"/>
      <c r="J59" s="282"/>
      <c r="K59" s="280"/>
    </row>
    <row r="60" spans="2:11" ht="15" customHeight="1">
      <c r="B60" s="278"/>
      <c r="C60" s="285"/>
      <c r="D60" s="288" t="s">
        <v>1058</v>
      </c>
      <c r="E60" s="288"/>
      <c r="F60" s="288"/>
      <c r="G60" s="288"/>
      <c r="H60" s="288"/>
      <c r="I60" s="288"/>
      <c r="J60" s="288"/>
      <c r="K60" s="280"/>
    </row>
    <row r="61" spans="2:11" ht="15" customHeight="1">
      <c r="B61" s="278"/>
      <c r="C61" s="285"/>
      <c r="D61" s="282" t="s">
        <v>1059</v>
      </c>
      <c r="E61" s="282"/>
      <c r="F61" s="282"/>
      <c r="G61" s="282"/>
      <c r="H61" s="282"/>
      <c r="I61" s="282"/>
      <c r="J61" s="282"/>
      <c r="K61" s="280"/>
    </row>
    <row r="62" spans="2:11" ht="12.75" customHeight="1">
      <c r="B62" s="278"/>
      <c r="C62" s="285"/>
      <c r="D62" s="285"/>
      <c r="E62" s="289"/>
      <c r="F62" s="285"/>
      <c r="G62" s="285"/>
      <c r="H62" s="285"/>
      <c r="I62" s="285"/>
      <c r="J62" s="285"/>
      <c r="K62" s="280"/>
    </row>
    <row r="63" spans="2:11" ht="15" customHeight="1">
      <c r="B63" s="278"/>
      <c r="C63" s="285"/>
      <c r="D63" s="282" t="s">
        <v>1060</v>
      </c>
      <c r="E63" s="282"/>
      <c r="F63" s="282"/>
      <c r="G63" s="282"/>
      <c r="H63" s="282"/>
      <c r="I63" s="282"/>
      <c r="J63" s="282"/>
      <c r="K63" s="280"/>
    </row>
    <row r="64" spans="2:11" ht="15" customHeight="1">
      <c r="B64" s="278"/>
      <c r="C64" s="285"/>
      <c r="D64" s="288" t="s">
        <v>1061</v>
      </c>
      <c r="E64" s="288"/>
      <c r="F64" s="288"/>
      <c r="G64" s="288"/>
      <c r="H64" s="288"/>
      <c r="I64" s="288"/>
      <c r="J64" s="288"/>
      <c r="K64" s="280"/>
    </row>
    <row r="65" spans="2:11" ht="15" customHeight="1">
      <c r="B65" s="278"/>
      <c r="C65" s="285"/>
      <c r="D65" s="282" t="s">
        <v>1062</v>
      </c>
      <c r="E65" s="282"/>
      <c r="F65" s="282"/>
      <c r="G65" s="282"/>
      <c r="H65" s="282"/>
      <c r="I65" s="282"/>
      <c r="J65" s="282"/>
      <c r="K65" s="280"/>
    </row>
    <row r="66" spans="2:11" ht="15" customHeight="1">
      <c r="B66" s="278"/>
      <c r="C66" s="285"/>
      <c r="D66" s="282" t="s">
        <v>1063</v>
      </c>
      <c r="E66" s="282"/>
      <c r="F66" s="282"/>
      <c r="G66" s="282"/>
      <c r="H66" s="282"/>
      <c r="I66" s="282"/>
      <c r="J66" s="282"/>
      <c r="K66" s="280"/>
    </row>
    <row r="67" spans="2:11" ht="15" customHeight="1">
      <c r="B67" s="278"/>
      <c r="C67" s="285"/>
      <c r="D67" s="282" t="s">
        <v>1064</v>
      </c>
      <c r="E67" s="282"/>
      <c r="F67" s="282"/>
      <c r="G67" s="282"/>
      <c r="H67" s="282"/>
      <c r="I67" s="282"/>
      <c r="J67" s="282"/>
      <c r="K67" s="280"/>
    </row>
    <row r="68" spans="2:11" ht="15" customHeight="1">
      <c r="B68" s="278"/>
      <c r="C68" s="285"/>
      <c r="D68" s="282" t="s">
        <v>1065</v>
      </c>
      <c r="E68" s="282"/>
      <c r="F68" s="282"/>
      <c r="G68" s="282"/>
      <c r="H68" s="282"/>
      <c r="I68" s="282"/>
      <c r="J68" s="282"/>
      <c r="K68" s="280"/>
    </row>
    <row r="69" spans="2:11" ht="12.75" customHeight="1">
      <c r="B69" s="290"/>
      <c r="C69" s="291"/>
      <c r="D69" s="291"/>
      <c r="E69" s="291"/>
      <c r="F69" s="291"/>
      <c r="G69" s="291"/>
      <c r="H69" s="291"/>
      <c r="I69" s="291"/>
      <c r="J69" s="291"/>
      <c r="K69" s="292"/>
    </row>
    <row r="70" spans="2:11" ht="18.75" customHeight="1">
      <c r="B70" s="293"/>
      <c r="C70" s="293"/>
      <c r="D70" s="293"/>
      <c r="E70" s="293"/>
      <c r="F70" s="293"/>
      <c r="G70" s="293"/>
      <c r="H70" s="293"/>
      <c r="I70" s="293"/>
      <c r="J70" s="293"/>
      <c r="K70" s="294"/>
    </row>
    <row r="71" spans="2:11" ht="18.75" customHeight="1">
      <c r="B71" s="294"/>
      <c r="C71" s="294"/>
      <c r="D71" s="294"/>
      <c r="E71" s="294"/>
      <c r="F71" s="294"/>
      <c r="G71" s="294"/>
      <c r="H71" s="294"/>
      <c r="I71" s="294"/>
      <c r="J71" s="294"/>
      <c r="K71" s="294"/>
    </row>
    <row r="72" spans="2:11" ht="7.5" customHeight="1">
      <c r="B72" s="295"/>
      <c r="C72" s="296"/>
      <c r="D72" s="296"/>
      <c r="E72" s="296"/>
      <c r="F72" s="296"/>
      <c r="G72" s="296"/>
      <c r="H72" s="296"/>
      <c r="I72" s="296"/>
      <c r="J72" s="296"/>
      <c r="K72" s="297"/>
    </row>
    <row r="73" spans="2:11" ht="45" customHeight="1">
      <c r="B73" s="298"/>
      <c r="C73" s="299" t="s">
        <v>1001</v>
      </c>
      <c r="D73" s="299"/>
      <c r="E73" s="299"/>
      <c r="F73" s="299"/>
      <c r="G73" s="299"/>
      <c r="H73" s="299"/>
      <c r="I73" s="299"/>
      <c r="J73" s="299"/>
      <c r="K73" s="300"/>
    </row>
    <row r="74" spans="2:11" ht="17.25" customHeight="1">
      <c r="B74" s="298"/>
      <c r="C74" s="301" t="s">
        <v>1066</v>
      </c>
      <c r="D74" s="301"/>
      <c r="E74" s="301"/>
      <c r="F74" s="301" t="s">
        <v>1067</v>
      </c>
      <c r="G74" s="302"/>
      <c r="H74" s="301" t="s">
        <v>116</v>
      </c>
      <c r="I74" s="301" t="s">
        <v>58</v>
      </c>
      <c r="J74" s="301" t="s">
        <v>1068</v>
      </c>
      <c r="K74" s="300"/>
    </row>
    <row r="75" spans="2:11" ht="17.25" customHeight="1">
      <c r="B75" s="298"/>
      <c r="C75" s="303" t="s">
        <v>1069</v>
      </c>
      <c r="D75" s="303"/>
      <c r="E75" s="303"/>
      <c r="F75" s="304" t="s">
        <v>1070</v>
      </c>
      <c r="G75" s="305"/>
      <c r="H75" s="303"/>
      <c r="I75" s="303"/>
      <c r="J75" s="303" t="s">
        <v>1071</v>
      </c>
      <c r="K75" s="300"/>
    </row>
    <row r="76" spans="2:11" ht="5.25" customHeight="1">
      <c r="B76" s="298"/>
      <c r="C76" s="306"/>
      <c r="D76" s="306"/>
      <c r="E76" s="306"/>
      <c r="F76" s="306"/>
      <c r="G76" s="307"/>
      <c r="H76" s="306"/>
      <c r="I76" s="306"/>
      <c r="J76" s="306"/>
      <c r="K76" s="300"/>
    </row>
    <row r="77" spans="2:11" ht="15" customHeight="1">
      <c r="B77" s="298"/>
      <c r="C77" s="287" t="s">
        <v>54</v>
      </c>
      <c r="D77" s="306"/>
      <c r="E77" s="306"/>
      <c r="F77" s="308" t="s">
        <v>1072</v>
      </c>
      <c r="G77" s="307"/>
      <c r="H77" s="287" t="s">
        <v>1073</v>
      </c>
      <c r="I77" s="287" t="s">
        <v>1074</v>
      </c>
      <c r="J77" s="287">
        <v>20</v>
      </c>
      <c r="K77" s="300"/>
    </row>
    <row r="78" spans="2:11" ht="15" customHeight="1">
      <c r="B78" s="298"/>
      <c r="C78" s="287" t="s">
        <v>1075</v>
      </c>
      <c r="D78" s="287"/>
      <c r="E78" s="287"/>
      <c r="F78" s="308" t="s">
        <v>1072</v>
      </c>
      <c r="G78" s="307"/>
      <c r="H78" s="287" t="s">
        <v>1076</v>
      </c>
      <c r="I78" s="287" t="s">
        <v>1074</v>
      </c>
      <c r="J78" s="287">
        <v>120</v>
      </c>
      <c r="K78" s="300"/>
    </row>
    <row r="79" spans="2:11" ht="15" customHeight="1">
      <c r="B79" s="309"/>
      <c r="C79" s="287" t="s">
        <v>1077</v>
      </c>
      <c r="D79" s="287"/>
      <c r="E79" s="287"/>
      <c r="F79" s="308" t="s">
        <v>1078</v>
      </c>
      <c r="G79" s="307"/>
      <c r="H79" s="287" t="s">
        <v>1079</v>
      </c>
      <c r="I79" s="287" t="s">
        <v>1074</v>
      </c>
      <c r="J79" s="287">
        <v>50</v>
      </c>
      <c r="K79" s="300"/>
    </row>
    <row r="80" spans="2:11" ht="15" customHeight="1">
      <c r="B80" s="309"/>
      <c r="C80" s="287" t="s">
        <v>1080</v>
      </c>
      <c r="D80" s="287"/>
      <c r="E80" s="287"/>
      <c r="F80" s="308" t="s">
        <v>1072</v>
      </c>
      <c r="G80" s="307"/>
      <c r="H80" s="287" t="s">
        <v>1081</v>
      </c>
      <c r="I80" s="287" t="s">
        <v>1082</v>
      </c>
      <c r="J80" s="287"/>
      <c r="K80" s="300"/>
    </row>
    <row r="81" spans="2:11" ht="15" customHeight="1">
      <c r="B81" s="309"/>
      <c r="C81" s="310" t="s">
        <v>1083</v>
      </c>
      <c r="D81" s="310"/>
      <c r="E81" s="310"/>
      <c r="F81" s="311" t="s">
        <v>1078</v>
      </c>
      <c r="G81" s="310"/>
      <c r="H81" s="310" t="s">
        <v>1084</v>
      </c>
      <c r="I81" s="310" t="s">
        <v>1074</v>
      </c>
      <c r="J81" s="310">
        <v>15</v>
      </c>
      <c r="K81" s="300"/>
    </row>
    <row r="82" spans="2:11" ht="15" customHeight="1">
      <c r="B82" s="309"/>
      <c r="C82" s="310" t="s">
        <v>1085</v>
      </c>
      <c r="D82" s="310"/>
      <c r="E82" s="310"/>
      <c r="F82" s="311" t="s">
        <v>1078</v>
      </c>
      <c r="G82" s="310"/>
      <c r="H82" s="310" t="s">
        <v>1086</v>
      </c>
      <c r="I82" s="310" t="s">
        <v>1074</v>
      </c>
      <c r="J82" s="310">
        <v>15</v>
      </c>
      <c r="K82" s="300"/>
    </row>
    <row r="83" spans="2:11" ht="15" customHeight="1">
      <c r="B83" s="309"/>
      <c r="C83" s="310" t="s">
        <v>1087</v>
      </c>
      <c r="D83" s="310"/>
      <c r="E83" s="310"/>
      <c r="F83" s="311" t="s">
        <v>1078</v>
      </c>
      <c r="G83" s="310"/>
      <c r="H83" s="310" t="s">
        <v>1088</v>
      </c>
      <c r="I83" s="310" t="s">
        <v>1074</v>
      </c>
      <c r="J83" s="310">
        <v>20</v>
      </c>
      <c r="K83" s="300"/>
    </row>
    <row r="84" spans="2:11" ht="15" customHeight="1">
      <c r="B84" s="309"/>
      <c r="C84" s="310" t="s">
        <v>1089</v>
      </c>
      <c r="D84" s="310"/>
      <c r="E84" s="310"/>
      <c r="F84" s="311" t="s">
        <v>1078</v>
      </c>
      <c r="G84" s="310"/>
      <c r="H84" s="310" t="s">
        <v>1090</v>
      </c>
      <c r="I84" s="310" t="s">
        <v>1074</v>
      </c>
      <c r="J84" s="310">
        <v>20</v>
      </c>
      <c r="K84" s="300"/>
    </row>
    <row r="85" spans="2:11" ht="15" customHeight="1">
      <c r="B85" s="309"/>
      <c r="C85" s="287" t="s">
        <v>1091</v>
      </c>
      <c r="D85" s="287"/>
      <c r="E85" s="287"/>
      <c r="F85" s="308" t="s">
        <v>1078</v>
      </c>
      <c r="G85" s="307"/>
      <c r="H85" s="287" t="s">
        <v>1092</v>
      </c>
      <c r="I85" s="287" t="s">
        <v>1074</v>
      </c>
      <c r="J85" s="287">
        <v>50</v>
      </c>
      <c r="K85" s="300"/>
    </row>
    <row r="86" spans="2:11" ht="15" customHeight="1">
      <c r="B86" s="309"/>
      <c r="C86" s="287" t="s">
        <v>1093</v>
      </c>
      <c r="D86" s="287"/>
      <c r="E86" s="287"/>
      <c r="F86" s="308" t="s">
        <v>1078</v>
      </c>
      <c r="G86" s="307"/>
      <c r="H86" s="287" t="s">
        <v>1094</v>
      </c>
      <c r="I86" s="287" t="s">
        <v>1074</v>
      </c>
      <c r="J86" s="287">
        <v>20</v>
      </c>
      <c r="K86" s="300"/>
    </row>
    <row r="87" spans="2:11" ht="15" customHeight="1">
      <c r="B87" s="309"/>
      <c r="C87" s="287" t="s">
        <v>1095</v>
      </c>
      <c r="D87" s="287"/>
      <c r="E87" s="287"/>
      <c r="F87" s="308" t="s">
        <v>1078</v>
      </c>
      <c r="G87" s="307"/>
      <c r="H87" s="287" t="s">
        <v>1096</v>
      </c>
      <c r="I87" s="287" t="s">
        <v>1074</v>
      </c>
      <c r="J87" s="287">
        <v>20</v>
      </c>
      <c r="K87" s="300"/>
    </row>
    <row r="88" spans="2:11" ht="15" customHeight="1">
      <c r="B88" s="309"/>
      <c r="C88" s="287" t="s">
        <v>1097</v>
      </c>
      <c r="D88" s="287"/>
      <c r="E88" s="287"/>
      <c r="F88" s="308" t="s">
        <v>1078</v>
      </c>
      <c r="G88" s="307"/>
      <c r="H88" s="287" t="s">
        <v>1098</v>
      </c>
      <c r="I88" s="287" t="s">
        <v>1074</v>
      </c>
      <c r="J88" s="287">
        <v>50</v>
      </c>
      <c r="K88" s="300"/>
    </row>
    <row r="89" spans="2:11" ht="15" customHeight="1">
      <c r="B89" s="309"/>
      <c r="C89" s="287" t="s">
        <v>1099</v>
      </c>
      <c r="D89" s="287"/>
      <c r="E89" s="287"/>
      <c r="F89" s="308" t="s">
        <v>1078</v>
      </c>
      <c r="G89" s="307"/>
      <c r="H89" s="287" t="s">
        <v>1099</v>
      </c>
      <c r="I89" s="287" t="s">
        <v>1074</v>
      </c>
      <c r="J89" s="287">
        <v>50</v>
      </c>
      <c r="K89" s="300"/>
    </row>
    <row r="90" spans="2:11" ht="15" customHeight="1">
      <c r="B90" s="309"/>
      <c r="C90" s="287" t="s">
        <v>121</v>
      </c>
      <c r="D90" s="287"/>
      <c r="E90" s="287"/>
      <c r="F90" s="308" t="s">
        <v>1078</v>
      </c>
      <c r="G90" s="307"/>
      <c r="H90" s="287" t="s">
        <v>1100</v>
      </c>
      <c r="I90" s="287" t="s">
        <v>1074</v>
      </c>
      <c r="J90" s="287">
        <v>255</v>
      </c>
      <c r="K90" s="300"/>
    </row>
    <row r="91" spans="2:11" ht="15" customHeight="1">
      <c r="B91" s="309"/>
      <c r="C91" s="287" t="s">
        <v>1101</v>
      </c>
      <c r="D91" s="287"/>
      <c r="E91" s="287"/>
      <c r="F91" s="308" t="s">
        <v>1072</v>
      </c>
      <c r="G91" s="307"/>
      <c r="H91" s="287" t="s">
        <v>1102</v>
      </c>
      <c r="I91" s="287" t="s">
        <v>1103</v>
      </c>
      <c r="J91" s="287"/>
      <c r="K91" s="300"/>
    </row>
    <row r="92" spans="2:11" ht="15" customHeight="1">
      <c r="B92" s="309"/>
      <c r="C92" s="287" t="s">
        <v>1104</v>
      </c>
      <c r="D92" s="287"/>
      <c r="E92" s="287"/>
      <c r="F92" s="308" t="s">
        <v>1072</v>
      </c>
      <c r="G92" s="307"/>
      <c r="H92" s="287" t="s">
        <v>1105</v>
      </c>
      <c r="I92" s="287" t="s">
        <v>1106</v>
      </c>
      <c r="J92" s="287"/>
      <c r="K92" s="300"/>
    </row>
    <row r="93" spans="2:11" ht="15" customHeight="1">
      <c r="B93" s="309"/>
      <c r="C93" s="287" t="s">
        <v>1107</v>
      </c>
      <c r="D93" s="287"/>
      <c r="E93" s="287"/>
      <c r="F93" s="308" t="s">
        <v>1072</v>
      </c>
      <c r="G93" s="307"/>
      <c r="H93" s="287" t="s">
        <v>1107</v>
      </c>
      <c r="I93" s="287" t="s">
        <v>1106</v>
      </c>
      <c r="J93" s="287"/>
      <c r="K93" s="300"/>
    </row>
    <row r="94" spans="2:11" ht="15" customHeight="1">
      <c r="B94" s="309"/>
      <c r="C94" s="287" t="s">
        <v>39</v>
      </c>
      <c r="D94" s="287"/>
      <c r="E94" s="287"/>
      <c r="F94" s="308" t="s">
        <v>1072</v>
      </c>
      <c r="G94" s="307"/>
      <c r="H94" s="287" t="s">
        <v>1108</v>
      </c>
      <c r="I94" s="287" t="s">
        <v>1106</v>
      </c>
      <c r="J94" s="287"/>
      <c r="K94" s="300"/>
    </row>
    <row r="95" spans="2:11" ht="15" customHeight="1">
      <c r="B95" s="309"/>
      <c r="C95" s="287" t="s">
        <v>49</v>
      </c>
      <c r="D95" s="287"/>
      <c r="E95" s="287"/>
      <c r="F95" s="308" t="s">
        <v>1072</v>
      </c>
      <c r="G95" s="307"/>
      <c r="H95" s="287" t="s">
        <v>1109</v>
      </c>
      <c r="I95" s="287" t="s">
        <v>1106</v>
      </c>
      <c r="J95" s="287"/>
      <c r="K95" s="300"/>
    </row>
    <row r="96" spans="2:11" ht="15" customHeight="1">
      <c r="B96" s="312"/>
      <c r="C96" s="313"/>
      <c r="D96" s="313"/>
      <c r="E96" s="313"/>
      <c r="F96" s="313"/>
      <c r="G96" s="313"/>
      <c r="H96" s="313"/>
      <c r="I96" s="313"/>
      <c r="J96" s="313"/>
      <c r="K96" s="314"/>
    </row>
    <row r="97" spans="2:11" ht="18.75" customHeight="1">
      <c r="B97" s="315"/>
      <c r="C97" s="316"/>
      <c r="D97" s="316"/>
      <c r="E97" s="316"/>
      <c r="F97" s="316"/>
      <c r="G97" s="316"/>
      <c r="H97" s="316"/>
      <c r="I97" s="316"/>
      <c r="J97" s="316"/>
      <c r="K97" s="315"/>
    </row>
    <row r="98" spans="2:11" ht="18.75" customHeight="1">
      <c r="B98" s="294"/>
      <c r="C98" s="294"/>
      <c r="D98" s="294"/>
      <c r="E98" s="294"/>
      <c r="F98" s="294"/>
      <c r="G98" s="294"/>
      <c r="H98" s="294"/>
      <c r="I98" s="294"/>
      <c r="J98" s="294"/>
      <c r="K98" s="294"/>
    </row>
    <row r="99" spans="2:11" ht="7.5" customHeight="1">
      <c r="B99" s="295"/>
      <c r="C99" s="296"/>
      <c r="D99" s="296"/>
      <c r="E99" s="296"/>
      <c r="F99" s="296"/>
      <c r="G99" s="296"/>
      <c r="H99" s="296"/>
      <c r="I99" s="296"/>
      <c r="J99" s="296"/>
      <c r="K99" s="297"/>
    </row>
    <row r="100" spans="2:11" ht="45" customHeight="1">
      <c r="B100" s="298"/>
      <c r="C100" s="299" t="s">
        <v>1110</v>
      </c>
      <c r="D100" s="299"/>
      <c r="E100" s="299"/>
      <c r="F100" s="299"/>
      <c r="G100" s="299"/>
      <c r="H100" s="299"/>
      <c r="I100" s="299"/>
      <c r="J100" s="299"/>
      <c r="K100" s="300"/>
    </row>
    <row r="101" spans="2:11" ht="17.25" customHeight="1">
      <c r="B101" s="298"/>
      <c r="C101" s="301" t="s">
        <v>1066</v>
      </c>
      <c r="D101" s="301"/>
      <c r="E101" s="301"/>
      <c r="F101" s="301" t="s">
        <v>1067</v>
      </c>
      <c r="G101" s="302"/>
      <c r="H101" s="301" t="s">
        <v>116</v>
      </c>
      <c r="I101" s="301" t="s">
        <v>58</v>
      </c>
      <c r="J101" s="301" t="s">
        <v>1068</v>
      </c>
      <c r="K101" s="300"/>
    </row>
    <row r="102" spans="2:11" ht="17.25" customHeight="1">
      <c r="B102" s="298"/>
      <c r="C102" s="303" t="s">
        <v>1069</v>
      </c>
      <c r="D102" s="303"/>
      <c r="E102" s="303"/>
      <c r="F102" s="304" t="s">
        <v>1070</v>
      </c>
      <c r="G102" s="305"/>
      <c r="H102" s="303"/>
      <c r="I102" s="303"/>
      <c r="J102" s="303" t="s">
        <v>1071</v>
      </c>
      <c r="K102" s="300"/>
    </row>
    <row r="103" spans="2:11" ht="5.25" customHeight="1">
      <c r="B103" s="298"/>
      <c r="C103" s="301"/>
      <c r="D103" s="301"/>
      <c r="E103" s="301"/>
      <c r="F103" s="301"/>
      <c r="G103" s="317"/>
      <c r="H103" s="301"/>
      <c r="I103" s="301"/>
      <c r="J103" s="301"/>
      <c r="K103" s="300"/>
    </row>
    <row r="104" spans="2:11" ht="15" customHeight="1">
      <c r="B104" s="298"/>
      <c r="C104" s="287" t="s">
        <v>54</v>
      </c>
      <c r="D104" s="306"/>
      <c r="E104" s="306"/>
      <c r="F104" s="308" t="s">
        <v>1072</v>
      </c>
      <c r="G104" s="317"/>
      <c r="H104" s="287" t="s">
        <v>1111</v>
      </c>
      <c r="I104" s="287" t="s">
        <v>1074</v>
      </c>
      <c r="J104" s="287">
        <v>20</v>
      </c>
      <c r="K104" s="300"/>
    </row>
    <row r="105" spans="2:11" ht="15" customHeight="1">
      <c r="B105" s="298"/>
      <c r="C105" s="287" t="s">
        <v>1075</v>
      </c>
      <c r="D105" s="287"/>
      <c r="E105" s="287"/>
      <c r="F105" s="308" t="s">
        <v>1072</v>
      </c>
      <c r="G105" s="287"/>
      <c r="H105" s="287" t="s">
        <v>1111</v>
      </c>
      <c r="I105" s="287" t="s">
        <v>1074</v>
      </c>
      <c r="J105" s="287">
        <v>120</v>
      </c>
      <c r="K105" s="300"/>
    </row>
    <row r="106" spans="2:11" ht="15" customHeight="1">
      <c r="B106" s="309"/>
      <c r="C106" s="287" t="s">
        <v>1077</v>
      </c>
      <c r="D106" s="287"/>
      <c r="E106" s="287"/>
      <c r="F106" s="308" t="s">
        <v>1078</v>
      </c>
      <c r="G106" s="287"/>
      <c r="H106" s="287" t="s">
        <v>1111</v>
      </c>
      <c r="I106" s="287" t="s">
        <v>1074</v>
      </c>
      <c r="J106" s="287">
        <v>50</v>
      </c>
      <c r="K106" s="300"/>
    </row>
    <row r="107" spans="2:11" ht="15" customHeight="1">
      <c r="B107" s="309"/>
      <c r="C107" s="287" t="s">
        <v>1080</v>
      </c>
      <c r="D107" s="287"/>
      <c r="E107" s="287"/>
      <c r="F107" s="308" t="s">
        <v>1072</v>
      </c>
      <c r="G107" s="287"/>
      <c r="H107" s="287" t="s">
        <v>1111</v>
      </c>
      <c r="I107" s="287" t="s">
        <v>1082</v>
      </c>
      <c r="J107" s="287"/>
      <c r="K107" s="300"/>
    </row>
    <row r="108" spans="2:11" ht="15" customHeight="1">
      <c r="B108" s="309"/>
      <c r="C108" s="287" t="s">
        <v>1091</v>
      </c>
      <c r="D108" s="287"/>
      <c r="E108" s="287"/>
      <c r="F108" s="308" t="s">
        <v>1078</v>
      </c>
      <c r="G108" s="287"/>
      <c r="H108" s="287" t="s">
        <v>1111</v>
      </c>
      <c r="I108" s="287" t="s">
        <v>1074</v>
      </c>
      <c r="J108" s="287">
        <v>50</v>
      </c>
      <c r="K108" s="300"/>
    </row>
    <row r="109" spans="2:11" ht="15" customHeight="1">
      <c r="B109" s="309"/>
      <c r="C109" s="287" t="s">
        <v>1099</v>
      </c>
      <c r="D109" s="287"/>
      <c r="E109" s="287"/>
      <c r="F109" s="308" t="s">
        <v>1078</v>
      </c>
      <c r="G109" s="287"/>
      <c r="H109" s="287" t="s">
        <v>1111</v>
      </c>
      <c r="I109" s="287" t="s">
        <v>1074</v>
      </c>
      <c r="J109" s="287">
        <v>50</v>
      </c>
      <c r="K109" s="300"/>
    </row>
    <row r="110" spans="2:11" ht="15" customHeight="1">
      <c r="B110" s="309"/>
      <c r="C110" s="287" t="s">
        <v>1097</v>
      </c>
      <c r="D110" s="287"/>
      <c r="E110" s="287"/>
      <c r="F110" s="308" t="s">
        <v>1078</v>
      </c>
      <c r="G110" s="287"/>
      <c r="H110" s="287" t="s">
        <v>1111</v>
      </c>
      <c r="I110" s="287" t="s">
        <v>1074</v>
      </c>
      <c r="J110" s="287">
        <v>50</v>
      </c>
      <c r="K110" s="300"/>
    </row>
    <row r="111" spans="2:11" ht="15" customHeight="1">
      <c r="B111" s="309"/>
      <c r="C111" s="287" t="s">
        <v>54</v>
      </c>
      <c r="D111" s="287"/>
      <c r="E111" s="287"/>
      <c r="F111" s="308" t="s">
        <v>1072</v>
      </c>
      <c r="G111" s="287"/>
      <c r="H111" s="287" t="s">
        <v>1112</v>
      </c>
      <c r="I111" s="287" t="s">
        <v>1074</v>
      </c>
      <c r="J111" s="287">
        <v>20</v>
      </c>
      <c r="K111" s="300"/>
    </row>
    <row r="112" spans="2:11" ht="15" customHeight="1">
      <c r="B112" s="309"/>
      <c r="C112" s="287" t="s">
        <v>1113</v>
      </c>
      <c r="D112" s="287"/>
      <c r="E112" s="287"/>
      <c r="F112" s="308" t="s">
        <v>1072</v>
      </c>
      <c r="G112" s="287"/>
      <c r="H112" s="287" t="s">
        <v>1114</v>
      </c>
      <c r="I112" s="287" t="s">
        <v>1074</v>
      </c>
      <c r="J112" s="287">
        <v>120</v>
      </c>
      <c r="K112" s="300"/>
    </row>
    <row r="113" spans="2:11" ht="15" customHeight="1">
      <c r="B113" s="309"/>
      <c r="C113" s="287" t="s">
        <v>39</v>
      </c>
      <c r="D113" s="287"/>
      <c r="E113" s="287"/>
      <c r="F113" s="308" t="s">
        <v>1072</v>
      </c>
      <c r="G113" s="287"/>
      <c r="H113" s="287" t="s">
        <v>1115</v>
      </c>
      <c r="I113" s="287" t="s">
        <v>1106</v>
      </c>
      <c r="J113" s="287"/>
      <c r="K113" s="300"/>
    </row>
    <row r="114" spans="2:11" ht="15" customHeight="1">
      <c r="B114" s="309"/>
      <c r="C114" s="287" t="s">
        <v>49</v>
      </c>
      <c r="D114" s="287"/>
      <c r="E114" s="287"/>
      <c r="F114" s="308" t="s">
        <v>1072</v>
      </c>
      <c r="G114" s="287"/>
      <c r="H114" s="287" t="s">
        <v>1116</v>
      </c>
      <c r="I114" s="287" t="s">
        <v>1106</v>
      </c>
      <c r="J114" s="287"/>
      <c r="K114" s="300"/>
    </row>
    <row r="115" spans="2:11" ht="15" customHeight="1">
      <c r="B115" s="309"/>
      <c r="C115" s="287" t="s">
        <v>58</v>
      </c>
      <c r="D115" s="287"/>
      <c r="E115" s="287"/>
      <c r="F115" s="308" t="s">
        <v>1072</v>
      </c>
      <c r="G115" s="287"/>
      <c r="H115" s="287" t="s">
        <v>1117</v>
      </c>
      <c r="I115" s="287" t="s">
        <v>1118</v>
      </c>
      <c r="J115" s="287"/>
      <c r="K115" s="300"/>
    </row>
    <row r="116" spans="2:11" ht="15" customHeight="1">
      <c r="B116" s="312"/>
      <c r="C116" s="318"/>
      <c r="D116" s="318"/>
      <c r="E116" s="318"/>
      <c r="F116" s="318"/>
      <c r="G116" s="318"/>
      <c r="H116" s="318"/>
      <c r="I116" s="318"/>
      <c r="J116" s="318"/>
      <c r="K116" s="314"/>
    </row>
    <row r="117" spans="2:11" ht="18.75" customHeight="1">
      <c r="B117" s="319"/>
      <c r="C117" s="284"/>
      <c r="D117" s="284"/>
      <c r="E117" s="284"/>
      <c r="F117" s="320"/>
      <c r="G117" s="284"/>
      <c r="H117" s="284"/>
      <c r="I117" s="284"/>
      <c r="J117" s="284"/>
      <c r="K117" s="319"/>
    </row>
    <row r="118" spans="2:11" ht="18.75" customHeight="1">
      <c r="B118" s="294"/>
      <c r="C118" s="294"/>
      <c r="D118" s="294"/>
      <c r="E118" s="294"/>
      <c r="F118" s="294"/>
      <c r="G118" s="294"/>
      <c r="H118" s="294"/>
      <c r="I118" s="294"/>
      <c r="J118" s="294"/>
      <c r="K118" s="294"/>
    </row>
    <row r="119" spans="2:11" ht="7.5" customHeight="1">
      <c r="B119" s="321"/>
      <c r="C119" s="322"/>
      <c r="D119" s="322"/>
      <c r="E119" s="322"/>
      <c r="F119" s="322"/>
      <c r="G119" s="322"/>
      <c r="H119" s="322"/>
      <c r="I119" s="322"/>
      <c r="J119" s="322"/>
      <c r="K119" s="323"/>
    </row>
    <row r="120" spans="2:11" ht="45" customHeight="1">
      <c r="B120" s="324"/>
      <c r="C120" s="275" t="s">
        <v>1119</v>
      </c>
      <c r="D120" s="275"/>
      <c r="E120" s="275"/>
      <c r="F120" s="275"/>
      <c r="G120" s="275"/>
      <c r="H120" s="275"/>
      <c r="I120" s="275"/>
      <c r="J120" s="275"/>
      <c r="K120" s="325"/>
    </row>
    <row r="121" spans="2:11" ht="17.25" customHeight="1">
      <c r="B121" s="326"/>
      <c r="C121" s="301" t="s">
        <v>1066</v>
      </c>
      <c r="D121" s="301"/>
      <c r="E121" s="301"/>
      <c r="F121" s="301" t="s">
        <v>1067</v>
      </c>
      <c r="G121" s="302"/>
      <c r="H121" s="301" t="s">
        <v>116</v>
      </c>
      <c r="I121" s="301" t="s">
        <v>58</v>
      </c>
      <c r="J121" s="301" t="s">
        <v>1068</v>
      </c>
      <c r="K121" s="327"/>
    </row>
    <row r="122" spans="2:11" ht="17.25" customHeight="1">
      <c r="B122" s="326"/>
      <c r="C122" s="303" t="s">
        <v>1069</v>
      </c>
      <c r="D122" s="303"/>
      <c r="E122" s="303"/>
      <c r="F122" s="304" t="s">
        <v>1070</v>
      </c>
      <c r="G122" s="305"/>
      <c r="H122" s="303"/>
      <c r="I122" s="303"/>
      <c r="J122" s="303" t="s">
        <v>1071</v>
      </c>
      <c r="K122" s="327"/>
    </row>
    <row r="123" spans="2:11" ht="5.25" customHeight="1">
      <c r="B123" s="328"/>
      <c r="C123" s="306"/>
      <c r="D123" s="306"/>
      <c r="E123" s="306"/>
      <c r="F123" s="306"/>
      <c r="G123" s="287"/>
      <c r="H123" s="306"/>
      <c r="I123" s="306"/>
      <c r="J123" s="306"/>
      <c r="K123" s="329"/>
    </row>
    <row r="124" spans="2:11" ht="15" customHeight="1">
      <c r="B124" s="328"/>
      <c r="C124" s="287" t="s">
        <v>1075</v>
      </c>
      <c r="D124" s="306"/>
      <c r="E124" s="306"/>
      <c r="F124" s="308" t="s">
        <v>1072</v>
      </c>
      <c r="G124" s="287"/>
      <c r="H124" s="287" t="s">
        <v>1111</v>
      </c>
      <c r="I124" s="287" t="s">
        <v>1074</v>
      </c>
      <c r="J124" s="287">
        <v>120</v>
      </c>
      <c r="K124" s="330"/>
    </row>
    <row r="125" spans="2:11" ht="15" customHeight="1">
      <c r="B125" s="328"/>
      <c r="C125" s="287" t="s">
        <v>1120</v>
      </c>
      <c r="D125" s="287"/>
      <c r="E125" s="287"/>
      <c r="F125" s="308" t="s">
        <v>1072</v>
      </c>
      <c r="G125" s="287"/>
      <c r="H125" s="287" t="s">
        <v>1121</v>
      </c>
      <c r="I125" s="287" t="s">
        <v>1074</v>
      </c>
      <c r="J125" s="287" t="s">
        <v>1122</v>
      </c>
      <c r="K125" s="330"/>
    </row>
    <row r="126" spans="2:11" ht="15" customHeight="1">
      <c r="B126" s="328"/>
      <c r="C126" s="287" t="s">
        <v>1021</v>
      </c>
      <c r="D126" s="287"/>
      <c r="E126" s="287"/>
      <c r="F126" s="308" t="s">
        <v>1072</v>
      </c>
      <c r="G126" s="287"/>
      <c r="H126" s="287" t="s">
        <v>1123</v>
      </c>
      <c r="I126" s="287" t="s">
        <v>1074</v>
      </c>
      <c r="J126" s="287" t="s">
        <v>1122</v>
      </c>
      <c r="K126" s="330"/>
    </row>
    <row r="127" spans="2:11" ht="15" customHeight="1">
      <c r="B127" s="328"/>
      <c r="C127" s="287" t="s">
        <v>1083</v>
      </c>
      <c r="D127" s="287"/>
      <c r="E127" s="287"/>
      <c r="F127" s="308" t="s">
        <v>1078</v>
      </c>
      <c r="G127" s="287"/>
      <c r="H127" s="287" t="s">
        <v>1084</v>
      </c>
      <c r="I127" s="287" t="s">
        <v>1074</v>
      </c>
      <c r="J127" s="287">
        <v>15</v>
      </c>
      <c r="K127" s="330"/>
    </row>
    <row r="128" spans="2:11" ht="15" customHeight="1">
      <c r="B128" s="328"/>
      <c r="C128" s="310" t="s">
        <v>1085</v>
      </c>
      <c r="D128" s="310"/>
      <c r="E128" s="310"/>
      <c r="F128" s="311" t="s">
        <v>1078</v>
      </c>
      <c r="G128" s="310"/>
      <c r="H128" s="310" t="s">
        <v>1086</v>
      </c>
      <c r="I128" s="310" t="s">
        <v>1074</v>
      </c>
      <c r="J128" s="310">
        <v>15</v>
      </c>
      <c r="K128" s="330"/>
    </row>
    <row r="129" spans="2:11" ht="15" customHeight="1">
      <c r="B129" s="328"/>
      <c r="C129" s="310" t="s">
        <v>1087</v>
      </c>
      <c r="D129" s="310"/>
      <c r="E129" s="310"/>
      <c r="F129" s="311" t="s">
        <v>1078</v>
      </c>
      <c r="G129" s="310"/>
      <c r="H129" s="310" t="s">
        <v>1088</v>
      </c>
      <c r="I129" s="310" t="s">
        <v>1074</v>
      </c>
      <c r="J129" s="310">
        <v>20</v>
      </c>
      <c r="K129" s="330"/>
    </row>
    <row r="130" spans="2:11" ht="15" customHeight="1">
      <c r="B130" s="328"/>
      <c r="C130" s="310" t="s">
        <v>1089</v>
      </c>
      <c r="D130" s="310"/>
      <c r="E130" s="310"/>
      <c r="F130" s="311" t="s">
        <v>1078</v>
      </c>
      <c r="G130" s="310"/>
      <c r="H130" s="310" t="s">
        <v>1090</v>
      </c>
      <c r="I130" s="310" t="s">
        <v>1074</v>
      </c>
      <c r="J130" s="310">
        <v>20</v>
      </c>
      <c r="K130" s="330"/>
    </row>
    <row r="131" spans="2:11" ht="15" customHeight="1">
      <c r="B131" s="328"/>
      <c r="C131" s="287" t="s">
        <v>1077</v>
      </c>
      <c r="D131" s="287"/>
      <c r="E131" s="287"/>
      <c r="F131" s="308" t="s">
        <v>1078</v>
      </c>
      <c r="G131" s="287"/>
      <c r="H131" s="287" t="s">
        <v>1111</v>
      </c>
      <c r="I131" s="287" t="s">
        <v>1074</v>
      </c>
      <c r="J131" s="287">
        <v>50</v>
      </c>
      <c r="K131" s="330"/>
    </row>
    <row r="132" spans="2:11" ht="15" customHeight="1">
      <c r="B132" s="328"/>
      <c r="C132" s="287" t="s">
        <v>1091</v>
      </c>
      <c r="D132" s="287"/>
      <c r="E132" s="287"/>
      <c r="F132" s="308" t="s">
        <v>1078</v>
      </c>
      <c r="G132" s="287"/>
      <c r="H132" s="287" t="s">
        <v>1111</v>
      </c>
      <c r="I132" s="287" t="s">
        <v>1074</v>
      </c>
      <c r="J132" s="287">
        <v>50</v>
      </c>
      <c r="K132" s="330"/>
    </row>
    <row r="133" spans="2:11" ht="15" customHeight="1">
      <c r="B133" s="328"/>
      <c r="C133" s="287" t="s">
        <v>1097</v>
      </c>
      <c r="D133" s="287"/>
      <c r="E133" s="287"/>
      <c r="F133" s="308" t="s">
        <v>1078</v>
      </c>
      <c r="G133" s="287"/>
      <c r="H133" s="287" t="s">
        <v>1111</v>
      </c>
      <c r="I133" s="287" t="s">
        <v>1074</v>
      </c>
      <c r="J133" s="287">
        <v>50</v>
      </c>
      <c r="K133" s="330"/>
    </row>
    <row r="134" spans="2:11" ht="15" customHeight="1">
      <c r="B134" s="328"/>
      <c r="C134" s="287" t="s">
        <v>1099</v>
      </c>
      <c r="D134" s="287"/>
      <c r="E134" s="287"/>
      <c r="F134" s="308" t="s">
        <v>1078</v>
      </c>
      <c r="G134" s="287"/>
      <c r="H134" s="287" t="s">
        <v>1111</v>
      </c>
      <c r="I134" s="287" t="s">
        <v>1074</v>
      </c>
      <c r="J134" s="287">
        <v>50</v>
      </c>
      <c r="K134" s="330"/>
    </row>
    <row r="135" spans="2:11" ht="15" customHeight="1">
      <c r="B135" s="328"/>
      <c r="C135" s="287" t="s">
        <v>121</v>
      </c>
      <c r="D135" s="287"/>
      <c r="E135" s="287"/>
      <c r="F135" s="308" t="s">
        <v>1078</v>
      </c>
      <c r="G135" s="287"/>
      <c r="H135" s="287" t="s">
        <v>1124</v>
      </c>
      <c r="I135" s="287" t="s">
        <v>1074</v>
      </c>
      <c r="J135" s="287">
        <v>255</v>
      </c>
      <c r="K135" s="330"/>
    </row>
    <row r="136" spans="2:11" ht="15" customHeight="1">
      <c r="B136" s="328"/>
      <c r="C136" s="287" t="s">
        <v>1101</v>
      </c>
      <c r="D136" s="287"/>
      <c r="E136" s="287"/>
      <c r="F136" s="308" t="s">
        <v>1072</v>
      </c>
      <c r="G136" s="287"/>
      <c r="H136" s="287" t="s">
        <v>1125</v>
      </c>
      <c r="I136" s="287" t="s">
        <v>1103</v>
      </c>
      <c r="J136" s="287"/>
      <c r="K136" s="330"/>
    </row>
    <row r="137" spans="2:11" ht="15" customHeight="1">
      <c r="B137" s="328"/>
      <c r="C137" s="287" t="s">
        <v>1104</v>
      </c>
      <c r="D137" s="287"/>
      <c r="E137" s="287"/>
      <c r="F137" s="308" t="s">
        <v>1072</v>
      </c>
      <c r="G137" s="287"/>
      <c r="H137" s="287" t="s">
        <v>1126</v>
      </c>
      <c r="I137" s="287" t="s">
        <v>1106</v>
      </c>
      <c r="J137" s="287"/>
      <c r="K137" s="330"/>
    </row>
    <row r="138" spans="2:11" ht="15" customHeight="1">
      <c r="B138" s="328"/>
      <c r="C138" s="287" t="s">
        <v>1107</v>
      </c>
      <c r="D138" s="287"/>
      <c r="E138" s="287"/>
      <c r="F138" s="308" t="s">
        <v>1072</v>
      </c>
      <c r="G138" s="287"/>
      <c r="H138" s="287" t="s">
        <v>1107</v>
      </c>
      <c r="I138" s="287" t="s">
        <v>1106</v>
      </c>
      <c r="J138" s="287"/>
      <c r="K138" s="330"/>
    </row>
    <row r="139" spans="2:11" ht="15" customHeight="1">
      <c r="B139" s="328"/>
      <c r="C139" s="287" t="s">
        <v>39</v>
      </c>
      <c r="D139" s="287"/>
      <c r="E139" s="287"/>
      <c r="F139" s="308" t="s">
        <v>1072</v>
      </c>
      <c r="G139" s="287"/>
      <c r="H139" s="287" t="s">
        <v>1127</v>
      </c>
      <c r="I139" s="287" t="s">
        <v>1106</v>
      </c>
      <c r="J139" s="287"/>
      <c r="K139" s="330"/>
    </row>
    <row r="140" spans="2:11" ht="15" customHeight="1">
      <c r="B140" s="328"/>
      <c r="C140" s="287" t="s">
        <v>1128</v>
      </c>
      <c r="D140" s="287"/>
      <c r="E140" s="287"/>
      <c r="F140" s="308" t="s">
        <v>1072</v>
      </c>
      <c r="G140" s="287"/>
      <c r="H140" s="287" t="s">
        <v>1129</v>
      </c>
      <c r="I140" s="287" t="s">
        <v>1106</v>
      </c>
      <c r="J140" s="287"/>
      <c r="K140" s="330"/>
    </row>
    <row r="141" spans="2:11" ht="15" customHeight="1">
      <c r="B141" s="331"/>
      <c r="C141" s="332"/>
      <c r="D141" s="332"/>
      <c r="E141" s="332"/>
      <c r="F141" s="332"/>
      <c r="G141" s="332"/>
      <c r="H141" s="332"/>
      <c r="I141" s="332"/>
      <c r="J141" s="332"/>
      <c r="K141" s="333"/>
    </row>
    <row r="142" spans="2:11" ht="18.75" customHeight="1">
      <c r="B142" s="284"/>
      <c r="C142" s="284"/>
      <c r="D142" s="284"/>
      <c r="E142" s="284"/>
      <c r="F142" s="320"/>
      <c r="G142" s="284"/>
      <c r="H142" s="284"/>
      <c r="I142" s="284"/>
      <c r="J142" s="284"/>
      <c r="K142" s="284"/>
    </row>
    <row r="143" spans="2:11" ht="18.75" customHeight="1">
      <c r="B143" s="294"/>
      <c r="C143" s="294"/>
      <c r="D143" s="294"/>
      <c r="E143" s="294"/>
      <c r="F143" s="294"/>
      <c r="G143" s="294"/>
      <c r="H143" s="294"/>
      <c r="I143" s="294"/>
      <c r="J143" s="294"/>
      <c r="K143" s="294"/>
    </row>
    <row r="144" spans="2:11" ht="7.5" customHeight="1">
      <c r="B144" s="295"/>
      <c r="C144" s="296"/>
      <c r="D144" s="296"/>
      <c r="E144" s="296"/>
      <c r="F144" s="296"/>
      <c r="G144" s="296"/>
      <c r="H144" s="296"/>
      <c r="I144" s="296"/>
      <c r="J144" s="296"/>
      <c r="K144" s="297"/>
    </row>
    <row r="145" spans="2:11" ht="45" customHeight="1">
      <c r="B145" s="298"/>
      <c r="C145" s="299" t="s">
        <v>1130</v>
      </c>
      <c r="D145" s="299"/>
      <c r="E145" s="299"/>
      <c r="F145" s="299"/>
      <c r="G145" s="299"/>
      <c r="H145" s="299"/>
      <c r="I145" s="299"/>
      <c r="J145" s="299"/>
      <c r="K145" s="300"/>
    </row>
    <row r="146" spans="2:11" ht="17.25" customHeight="1">
      <c r="B146" s="298"/>
      <c r="C146" s="301" t="s">
        <v>1066</v>
      </c>
      <c r="D146" s="301"/>
      <c r="E146" s="301"/>
      <c r="F146" s="301" t="s">
        <v>1067</v>
      </c>
      <c r="G146" s="302"/>
      <c r="H146" s="301" t="s">
        <v>116</v>
      </c>
      <c r="I146" s="301" t="s">
        <v>58</v>
      </c>
      <c r="J146" s="301" t="s">
        <v>1068</v>
      </c>
      <c r="K146" s="300"/>
    </row>
    <row r="147" spans="2:11" ht="17.25" customHeight="1">
      <c r="B147" s="298"/>
      <c r="C147" s="303" t="s">
        <v>1069</v>
      </c>
      <c r="D147" s="303"/>
      <c r="E147" s="303"/>
      <c r="F147" s="304" t="s">
        <v>1070</v>
      </c>
      <c r="G147" s="305"/>
      <c r="H147" s="303"/>
      <c r="I147" s="303"/>
      <c r="J147" s="303" t="s">
        <v>1071</v>
      </c>
      <c r="K147" s="300"/>
    </row>
    <row r="148" spans="2:11" ht="5.25" customHeight="1">
      <c r="B148" s="309"/>
      <c r="C148" s="306"/>
      <c r="D148" s="306"/>
      <c r="E148" s="306"/>
      <c r="F148" s="306"/>
      <c r="G148" s="307"/>
      <c r="H148" s="306"/>
      <c r="I148" s="306"/>
      <c r="J148" s="306"/>
      <c r="K148" s="330"/>
    </row>
    <row r="149" spans="2:11" ht="15" customHeight="1">
      <c r="B149" s="309"/>
      <c r="C149" s="334" t="s">
        <v>1075</v>
      </c>
      <c r="D149" s="287"/>
      <c r="E149" s="287"/>
      <c r="F149" s="335" t="s">
        <v>1072</v>
      </c>
      <c r="G149" s="287"/>
      <c r="H149" s="334" t="s">
        <v>1111</v>
      </c>
      <c r="I149" s="334" t="s">
        <v>1074</v>
      </c>
      <c r="J149" s="334">
        <v>120</v>
      </c>
      <c r="K149" s="330"/>
    </row>
    <row r="150" spans="2:11" ht="15" customHeight="1">
      <c r="B150" s="309"/>
      <c r="C150" s="334" t="s">
        <v>1120</v>
      </c>
      <c r="D150" s="287"/>
      <c r="E150" s="287"/>
      <c r="F150" s="335" t="s">
        <v>1072</v>
      </c>
      <c r="G150" s="287"/>
      <c r="H150" s="334" t="s">
        <v>1131</v>
      </c>
      <c r="I150" s="334" t="s">
        <v>1074</v>
      </c>
      <c r="J150" s="334" t="s">
        <v>1122</v>
      </c>
      <c r="K150" s="330"/>
    </row>
    <row r="151" spans="2:11" ht="15" customHeight="1">
      <c r="B151" s="309"/>
      <c r="C151" s="334" t="s">
        <v>1021</v>
      </c>
      <c r="D151" s="287"/>
      <c r="E151" s="287"/>
      <c r="F151" s="335" t="s">
        <v>1072</v>
      </c>
      <c r="G151" s="287"/>
      <c r="H151" s="334" t="s">
        <v>1132</v>
      </c>
      <c r="I151" s="334" t="s">
        <v>1074</v>
      </c>
      <c r="J151" s="334" t="s">
        <v>1122</v>
      </c>
      <c r="K151" s="330"/>
    </row>
    <row r="152" spans="2:11" ht="15" customHeight="1">
      <c r="B152" s="309"/>
      <c r="C152" s="334" t="s">
        <v>1077</v>
      </c>
      <c r="D152" s="287"/>
      <c r="E152" s="287"/>
      <c r="F152" s="335" t="s">
        <v>1078</v>
      </c>
      <c r="G152" s="287"/>
      <c r="H152" s="334" t="s">
        <v>1111</v>
      </c>
      <c r="I152" s="334" t="s">
        <v>1074</v>
      </c>
      <c r="J152" s="334">
        <v>50</v>
      </c>
      <c r="K152" s="330"/>
    </row>
    <row r="153" spans="2:11" ht="15" customHeight="1">
      <c r="B153" s="309"/>
      <c r="C153" s="334" t="s">
        <v>1080</v>
      </c>
      <c r="D153" s="287"/>
      <c r="E153" s="287"/>
      <c r="F153" s="335" t="s">
        <v>1072</v>
      </c>
      <c r="G153" s="287"/>
      <c r="H153" s="334" t="s">
        <v>1111</v>
      </c>
      <c r="I153" s="334" t="s">
        <v>1082</v>
      </c>
      <c r="J153" s="334"/>
      <c r="K153" s="330"/>
    </row>
    <row r="154" spans="2:11" ht="15" customHeight="1">
      <c r="B154" s="309"/>
      <c r="C154" s="334" t="s">
        <v>1091</v>
      </c>
      <c r="D154" s="287"/>
      <c r="E154" s="287"/>
      <c r="F154" s="335" t="s">
        <v>1078</v>
      </c>
      <c r="G154" s="287"/>
      <c r="H154" s="334" t="s">
        <v>1111</v>
      </c>
      <c r="I154" s="334" t="s">
        <v>1074</v>
      </c>
      <c r="J154" s="334">
        <v>50</v>
      </c>
      <c r="K154" s="330"/>
    </row>
    <row r="155" spans="2:11" ht="15" customHeight="1">
      <c r="B155" s="309"/>
      <c r="C155" s="334" t="s">
        <v>1099</v>
      </c>
      <c r="D155" s="287"/>
      <c r="E155" s="287"/>
      <c r="F155" s="335" t="s">
        <v>1078</v>
      </c>
      <c r="G155" s="287"/>
      <c r="H155" s="334" t="s">
        <v>1111</v>
      </c>
      <c r="I155" s="334" t="s">
        <v>1074</v>
      </c>
      <c r="J155" s="334">
        <v>50</v>
      </c>
      <c r="K155" s="330"/>
    </row>
    <row r="156" spans="2:11" ht="15" customHeight="1">
      <c r="B156" s="309"/>
      <c r="C156" s="334" t="s">
        <v>1097</v>
      </c>
      <c r="D156" s="287"/>
      <c r="E156" s="287"/>
      <c r="F156" s="335" t="s">
        <v>1078</v>
      </c>
      <c r="G156" s="287"/>
      <c r="H156" s="334" t="s">
        <v>1111</v>
      </c>
      <c r="I156" s="334" t="s">
        <v>1074</v>
      </c>
      <c r="J156" s="334">
        <v>50</v>
      </c>
      <c r="K156" s="330"/>
    </row>
    <row r="157" spans="2:11" ht="15" customHeight="1">
      <c r="B157" s="309"/>
      <c r="C157" s="334" t="s">
        <v>91</v>
      </c>
      <c r="D157" s="287"/>
      <c r="E157" s="287"/>
      <c r="F157" s="335" t="s">
        <v>1072</v>
      </c>
      <c r="G157" s="287"/>
      <c r="H157" s="334" t="s">
        <v>1133</v>
      </c>
      <c r="I157" s="334" t="s">
        <v>1074</v>
      </c>
      <c r="J157" s="334" t="s">
        <v>1134</v>
      </c>
      <c r="K157" s="330"/>
    </row>
    <row r="158" spans="2:11" ht="15" customHeight="1">
      <c r="B158" s="309"/>
      <c r="C158" s="334" t="s">
        <v>1135</v>
      </c>
      <c r="D158" s="287"/>
      <c r="E158" s="287"/>
      <c r="F158" s="335" t="s">
        <v>1072</v>
      </c>
      <c r="G158" s="287"/>
      <c r="H158" s="334" t="s">
        <v>1136</v>
      </c>
      <c r="I158" s="334" t="s">
        <v>1106</v>
      </c>
      <c r="J158" s="334"/>
      <c r="K158" s="330"/>
    </row>
    <row r="159" spans="2:11" ht="15" customHeight="1">
      <c r="B159" s="336"/>
      <c r="C159" s="318"/>
      <c r="D159" s="318"/>
      <c r="E159" s="318"/>
      <c r="F159" s="318"/>
      <c r="G159" s="318"/>
      <c r="H159" s="318"/>
      <c r="I159" s="318"/>
      <c r="J159" s="318"/>
      <c r="K159" s="337"/>
    </row>
    <row r="160" spans="2:11" ht="18.75" customHeight="1">
      <c r="B160" s="284"/>
      <c r="C160" s="287"/>
      <c r="D160" s="287"/>
      <c r="E160" s="287"/>
      <c r="F160" s="308"/>
      <c r="G160" s="287"/>
      <c r="H160" s="287"/>
      <c r="I160" s="287"/>
      <c r="J160" s="287"/>
      <c r="K160" s="284"/>
    </row>
    <row r="161" spans="2:11" ht="18.75" customHeight="1">
      <c r="B161" s="294"/>
      <c r="C161" s="294"/>
      <c r="D161" s="294"/>
      <c r="E161" s="294"/>
      <c r="F161" s="294"/>
      <c r="G161" s="294"/>
      <c r="H161" s="294"/>
      <c r="I161" s="294"/>
      <c r="J161" s="294"/>
      <c r="K161" s="294"/>
    </row>
    <row r="162" spans="2:11" ht="7.5" customHeight="1">
      <c r="B162" s="271"/>
      <c r="C162" s="272"/>
      <c r="D162" s="272"/>
      <c r="E162" s="272"/>
      <c r="F162" s="272"/>
      <c r="G162" s="272"/>
      <c r="H162" s="272"/>
      <c r="I162" s="272"/>
      <c r="J162" s="272"/>
      <c r="K162" s="273"/>
    </row>
    <row r="163" spans="2:11" ht="45" customHeight="1">
      <c r="B163" s="274"/>
      <c r="C163" s="275" t="s">
        <v>1137</v>
      </c>
      <c r="D163" s="275"/>
      <c r="E163" s="275"/>
      <c r="F163" s="275"/>
      <c r="G163" s="275"/>
      <c r="H163" s="275"/>
      <c r="I163" s="275"/>
      <c r="J163" s="275"/>
      <c r="K163" s="276"/>
    </row>
    <row r="164" spans="2:11" ht="17.25" customHeight="1">
      <c r="B164" s="274"/>
      <c r="C164" s="301" t="s">
        <v>1066</v>
      </c>
      <c r="D164" s="301"/>
      <c r="E164" s="301"/>
      <c r="F164" s="301" t="s">
        <v>1067</v>
      </c>
      <c r="G164" s="338"/>
      <c r="H164" s="339" t="s">
        <v>116</v>
      </c>
      <c r="I164" s="339" t="s">
        <v>58</v>
      </c>
      <c r="J164" s="301" t="s">
        <v>1068</v>
      </c>
      <c r="K164" s="276"/>
    </row>
    <row r="165" spans="2:11" ht="17.25" customHeight="1">
      <c r="B165" s="278"/>
      <c r="C165" s="303" t="s">
        <v>1069</v>
      </c>
      <c r="D165" s="303"/>
      <c r="E165" s="303"/>
      <c r="F165" s="304" t="s">
        <v>1070</v>
      </c>
      <c r="G165" s="340"/>
      <c r="H165" s="341"/>
      <c r="I165" s="341"/>
      <c r="J165" s="303" t="s">
        <v>1071</v>
      </c>
      <c r="K165" s="280"/>
    </row>
    <row r="166" spans="2:11" ht="5.25" customHeight="1">
      <c r="B166" s="309"/>
      <c r="C166" s="306"/>
      <c r="D166" s="306"/>
      <c r="E166" s="306"/>
      <c r="F166" s="306"/>
      <c r="G166" s="307"/>
      <c r="H166" s="306"/>
      <c r="I166" s="306"/>
      <c r="J166" s="306"/>
      <c r="K166" s="330"/>
    </row>
    <row r="167" spans="2:11" ht="15" customHeight="1">
      <c r="B167" s="309"/>
      <c r="C167" s="287" t="s">
        <v>1075</v>
      </c>
      <c r="D167" s="287"/>
      <c r="E167" s="287"/>
      <c r="F167" s="308" t="s">
        <v>1072</v>
      </c>
      <c r="G167" s="287"/>
      <c r="H167" s="287" t="s">
        <v>1111</v>
      </c>
      <c r="I167" s="287" t="s">
        <v>1074</v>
      </c>
      <c r="J167" s="287">
        <v>120</v>
      </c>
      <c r="K167" s="330"/>
    </row>
    <row r="168" spans="2:11" ht="15" customHeight="1">
      <c r="B168" s="309"/>
      <c r="C168" s="287" t="s">
        <v>1120</v>
      </c>
      <c r="D168" s="287"/>
      <c r="E168" s="287"/>
      <c r="F168" s="308" t="s">
        <v>1072</v>
      </c>
      <c r="G168" s="287"/>
      <c r="H168" s="287" t="s">
        <v>1121</v>
      </c>
      <c r="I168" s="287" t="s">
        <v>1074</v>
      </c>
      <c r="J168" s="287" t="s">
        <v>1122</v>
      </c>
      <c r="K168" s="330"/>
    </row>
    <row r="169" spans="2:11" ht="15" customHeight="1">
      <c r="B169" s="309"/>
      <c r="C169" s="287" t="s">
        <v>1021</v>
      </c>
      <c r="D169" s="287"/>
      <c r="E169" s="287"/>
      <c r="F169" s="308" t="s">
        <v>1072</v>
      </c>
      <c r="G169" s="287"/>
      <c r="H169" s="287" t="s">
        <v>1138</v>
      </c>
      <c r="I169" s="287" t="s">
        <v>1074</v>
      </c>
      <c r="J169" s="287" t="s">
        <v>1122</v>
      </c>
      <c r="K169" s="330"/>
    </row>
    <row r="170" spans="2:11" ht="15" customHeight="1">
      <c r="B170" s="309"/>
      <c r="C170" s="287" t="s">
        <v>1077</v>
      </c>
      <c r="D170" s="287"/>
      <c r="E170" s="287"/>
      <c r="F170" s="308" t="s">
        <v>1078</v>
      </c>
      <c r="G170" s="287"/>
      <c r="H170" s="287" t="s">
        <v>1138</v>
      </c>
      <c r="I170" s="287" t="s">
        <v>1074</v>
      </c>
      <c r="J170" s="287">
        <v>50</v>
      </c>
      <c r="K170" s="330"/>
    </row>
    <row r="171" spans="2:11" ht="15" customHeight="1">
      <c r="B171" s="309"/>
      <c r="C171" s="287" t="s">
        <v>1080</v>
      </c>
      <c r="D171" s="287"/>
      <c r="E171" s="287"/>
      <c r="F171" s="308" t="s">
        <v>1072</v>
      </c>
      <c r="G171" s="287"/>
      <c r="H171" s="287" t="s">
        <v>1138</v>
      </c>
      <c r="I171" s="287" t="s">
        <v>1082</v>
      </c>
      <c r="J171" s="287"/>
      <c r="K171" s="330"/>
    </row>
    <row r="172" spans="2:11" ht="15" customHeight="1">
      <c r="B172" s="309"/>
      <c r="C172" s="287" t="s">
        <v>1091</v>
      </c>
      <c r="D172" s="287"/>
      <c r="E172" s="287"/>
      <c r="F172" s="308" t="s">
        <v>1078</v>
      </c>
      <c r="G172" s="287"/>
      <c r="H172" s="287" t="s">
        <v>1138</v>
      </c>
      <c r="I172" s="287" t="s">
        <v>1074</v>
      </c>
      <c r="J172" s="287">
        <v>50</v>
      </c>
      <c r="K172" s="330"/>
    </row>
    <row r="173" spans="2:11" ht="15" customHeight="1">
      <c r="B173" s="309"/>
      <c r="C173" s="287" t="s">
        <v>1099</v>
      </c>
      <c r="D173" s="287"/>
      <c r="E173" s="287"/>
      <c r="F173" s="308" t="s">
        <v>1078</v>
      </c>
      <c r="G173" s="287"/>
      <c r="H173" s="287" t="s">
        <v>1138</v>
      </c>
      <c r="I173" s="287" t="s">
        <v>1074</v>
      </c>
      <c r="J173" s="287">
        <v>50</v>
      </c>
      <c r="K173" s="330"/>
    </row>
    <row r="174" spans="2:11" ht="15" customHeight="1">
      <c r="B174" s="309"/>
      <c r="C174" s="287" t="s">
        <v>1097</v>
      </c>
      <c r="D174" s="287"/>
      <c r="E174" s="287"/>
      <c r="F174" s="308" t="s">
        <v>1078</v>
      </c>
      <c r="G174" s="287"/>
      <c r="H174" s="287" t="s">
        <v>1138</v>
      </c>
      <c r="I174" s="287" t="s">
        <v>1074</v>
      </c>
      <c r="J174" s="287">
        <v>50</v>
      </c>
      <c r="K174" s="330"/>
    </row>
    <row r="175" spans="2:11" ht="15" customHeight="1">
      <c r="B175" s="309"/>
      <c r="C175" s="287" t="s">
        <v>115</v>
      </c>
      <c r="D175" s="287"/>
      <c r="E175" s="287"/>
      <c r="F175" s="308" t="s">
        <v>1072</v>
      </c>
      <c r="G175" s="287"/>
      <c r="H175" s="287" t="s">
        <v>1139</v>
      </c>
      <c r="I175" s="287" t="s">
        <v>1140</v>
      </c>
      <c r="J175" s="287"/>
      <c r="K175" s="330"/>
    </row>
    <row r="176" spans="2:11" ht="15" customHeight="1">
      <c r="B176" s="309"/>
      <c r="C176" s="287" t="s">
        <v>58</v>
      </c>
      <c r="D176" s="287"/>
      <c r="E176" s="287"/>
      <c r="F176" s="308" t="s">
        <v>1072</v>
      </c>
      <c r="G176" s="287"/>
      <c r="H176" s="287" t="s">
        <v>1141</v>
      </c>
      <c r="I176" s="287" t="s">
        <v>1142</v>
      </c>
      <c r="J176" s="287">
        <v>1</v>
      </c>
      <c r="K176" s="330"/>
    </row>
    <row r="177" spans="2:11" ht="15" customHeight="1">
      <c r="B177" s="309"/>
      <c r="C177" s="287" t="s">
        <v>54</v>
      </c>
      <c r="D177" s="287"/>
      <c r="E177" s="287"/>
      <c r="F177" s="308" t="s">
        <v>1072</v>
      </c>
      <c r="G177" s="287"/>
      <c r="H177" s="287" t="s">
        <v>1143</v>
      </c>
      <c r="I177" s="287" t="s">
        <v>1074</v>
      </c>
      <c r="J177" s="287">
        <v>20</v>
      </c>
      <c r="K177" s="330"/>
    </row>
    <row r="178" spans="2:11" ht="15" customHeight="1">
      <c r="B178" s="309"/>
      <c r="C178" s="287" t="s">
        <v>116</v>
      </c>
      <c r="D178" s="287"/>
      <c r="E178" s="287"/>
      <c r="F178" s="308" t="s">
        <v>1072</v>
      </c>
      <c r="G178" s="287"/>
      <c r="H178" s="287" t="s">
        <v>1144</v>
      </c>
      <c r="I178" s="287" t="s">
        <v>1074</v>
      </c>
      <c r="J178" s="287">
        <v>255</v>
      </c>
      <c r="K178" s="330"/>
    </row>
    <row r="179" spans="2:11" ht="15" customHeight="1">
      <c r="B179" s="309"/>
      <c r="C179" s="287" t="s">
        <v>117</v>
      </c>
      <c r="D179" s="287"/>
      <c r="E179" s="287"/>
      <c r="F179" s="308" t="s">
        <v>1072</v>
      </c>
      <c r="G179" s="287"/>
      <c r="H179" s="287" t="s">
        <v>1037</v>
      </c>
      <c r="I179" s="287" t="s">
        <v>1074</v>
      </c>
      <c r="J179" s="287">
        <v>10</v>
      </c>
      <c r="K179" s="330"/>
    </row>
    <row r="180" spans="2:11" ht="15" customHeight="1">
      <c r="B180" s="309"/>
      <c r="C180" s="287" t="s">
        <v>118</v>
      </c>
      <c r="D180" s="287"/>
      <c r="E180" s="287"/>
      <c r="F180" s="308" t="s">
        <v>1072</v>
      </c>
      <c r="G180" s="287"/>
      <c r="H180" s="287" t="s">
        <v>1145</v>
      </c>
      <c r="I180" s="287" t="s">
        <v>1106</v>
      </c>
      <c r="J180" s="287"/>
      <c r="K180" s="330"/>
    </row>
    <row r="181" spans="2:11" ht="15" customHeight="1">
      <c r="B181" s="309"/>
      <c r="C181" s="287" t="s">
        <v>1146</v>
      </c>
      <c r="D181" s="287"/>
      <c r="E181" s="287"/>
      <c r="F181" s="308" t="s">
        <v>1072</v>
      </c>
      <c r="G181" s="287"/>
      <c r="H181" s="287" t="s">
        <v>1147</v>
      </c>
      <c r="I181" s="287" t="s">
        <v>1106</v>
      </c>
      <c r="J181" s="287"/>
      <c r="K181" s="330"/>
    </row>
    <row r="182" spans="2:11" ht="15" customHeight="1">
      <c r="B182" s="309"/>
      <c r="C182" s="287" t="s">
        <v>1135</v>
      </c>
      <c r="D182" s="287"/>
      <c r="E182" s="287"/>
      <c r="F182" s="308" t="s">
        <v>1072</v>
      </c>
      <c r="G182" s="287"/>
      <c r="H182" s="287" t="s">
        <v>1148</v>
      </c>
      <c r="I182" s="287" t="s">
        <v>1106</v>
      </c>
      <c r="J182" s="287"/>
      <c r="K182" s="330"/>
    </row>
    <row r="183" spans="2:11" ht="15" customHeight="1">
      <c r="B183" s="309"/>
      <c r="C183" s="287" t="s">
        <v>120</v>
      </c>
      <c r="D183" s="287"/>
      <c r="E183" s="287"/>
      <c r="F183" s="308" t="s">
        <v>1078</v>
      </c>
      <c r="G183" s="287"/>
      <c r="H183" s="287" t="s">
        <v>1149</v>
      </c>
      <c r="I183" s="287" t="s">
        <v>1074</v>
      </c>
      <c r="J183" s="287">
        <v>50</v>
      </c>
      <c r="K183" s="330"/>
    </row>
    <row r="184" spans="2:11" ht="15" customHeight="1">
      <c r="B184" s="309"/>
      <c r="C184" s="287" t="s">
        <v>1150</v>
      </c>
      <c r="D184" s="287"/>
      <c r="E184" s="287"/>
      <c r="F184" s="308" t="s">
        <v>1078</v>
      </c>
      <c r="G184" s="287"/>
      <c r="H184" s="287" t="s">
        <v>1151</v>
      </c>
      <c r="I184" s="287" t="s">
        <v>1152</v>
      </c>
      <c r="J184" s="287"/>
      <c r="K184" s="330"/>
    </row>
    <row r="185" spans="2:11" ht="15" customHeight="1">
      <c r="B185" s="309"/>
      <c r="C185" s="287" t="s">
        <v>1153</v>
      </c>
      <c r="D185" s="287"/>
      <c r="E185" s="287"/>
      <c r="F185" s="308" t="s">
        <v>1078</v>
      </c>
      <c r="G185" s="287"/>
      <c r="H185" s="287" t="s">
        <v>1154</v>
      </c>
      <c r="I185" s="287" t="s">
        <v>1152</v>
      </c>
      <c r="J185" s="287"/>
      <c r="K185" s="330"/>
    </row>
    <row r="186" spans="2:11" ht="15" customHeight="1">
      <c r="B186" s="309"/>
      <c r="C186" s="287" t="s">
        <v>1155</v>
      </c>
      <c r="D186" s="287"/>
      <c r="E186" s="287"/>
      <c r="F186" s="308" t="s">
        <v>1078</v>
      </c>
      <c r="G186" s="287"/>
      <c r="H186" s="287" t="s">
        <v>1156</v>
      </c>
      <c r="I186" s="287" t="s">
        <v>1152</v>
      </c>
      <c r="J186" s="287"/>
      <c r="K186" s="330"/>
    </row>
    <row r="187" spans="2:11" ht="15" customHeight="1">
      <c r="B187" s="309"/>
      <c r="C187" s="342" t="s">
        <v>1157</v>
      </c>
      <c r="D187" s="287"/>
      <c r="E187" s="287"/>
      <c r="F187" s="308" t="s">
        <v>1078</v>
      </c>
      <c r="G187" s="287"/>
      <c r="H187" s="287" t="s">
        <v>1158</v>
      </c>
      <c r="I187" s="287" t="s">
        <v>1159</v>
      </c>
      <c r="J187" s="343" t="s">
        <v>1160</v>
      </c>
      <c r="K187" s="330"/>
    </row>
    <row r="188" spans="2:11" ht="15" customHeight="1">
      <c r="B188" s="336"/>
      <c r="C188" s="344"/>
      <c r="D188" s="318"/>
      <c r="E188" s="318"/>
      <c r="F188" s="318"/>
      <c r="G188" s="318"/>
      <c r="H188" s="318"/>
      <c r="I188" s="318"/>
      <c r="J188" s="318"/>
      <c r="K188" s="337"/>
    </row>
    <row r="189" spans="2:11" ht="18.75" customHeight="1">
      <c r="B189" s="345"/>
      <c r="C189" s="346"/>
      <c r="D189" s="346"/>
      <c r="E189" s="346"/>
      <c r="F189" s="347"/>
      <c r="G189" s="287"/>
      <c r="H189" s="287"/>
      <c r="I189" s="287"/>
      <c r="J189" s="287"/>
      <c r="K189" s="284"/>
    </row>
    <row r="190" spans="2:11" ht="18.75" customHeight="1">
      <c r="B190" s="284"/>
      <c r="C190" s="287"/>
      <c r="D190" s="287"/>
      <c r="E190" s="287"/>
      <c r="F190" s="308"/>
      <c r="G190" s="287"/>
      <c r="H190" s="287"/>
      <c r="I190" s="287"/>
      <c r="J190" s="287"/>
      <c r="K190" s="284"/>
    </row>
    <row r="191" spans="2:11" ht="18.75" customHeight="1">
      <c r="B191" s="294"/>
      <c r="C191" s="294"/>
      <c r="D191" s="294"/>
      <c r="E191" s="294"/>
      <c r="F191" s="294"/>
      <c r="G191" s="294"/>
      <c r="H191" s="294"/>
      <c r="I191" s="294"/>
      <c r="J191" s="294"/>
      <c r="K191" s="294"/>
    </row>
    <row r="192" spans="2:11" ht="13.5">
      <c r="B192" s="271"/>
      <c r="C192" s="272"/>
      <c r="D192" s="272"/>
      <c r="E192" s="272"/>
      <c r="F192" s="272"/>
      <c r="G192" s="272"/>
      <c r="H192" s="272"/>
      <c r="I192" s="272"/>
      <c r="J192" s="272"/>
      <c r="K192" s="273"/>
    </row>
    <row r="193" spans="2:11" ht="21">
      <c r="B193" s="274"/>
      <c r="C193" s="275" t="s">
        <v>1161</v>
      </c>
      <c r="D193" s="275"/>
      <c r="E193" s="275"/>
      <c r="F193" s="275"/>
      <c r="G193" s="275"/>
      <c r="H193" s="275"/>
      <c r="I193" s="275"/>
      <c r="J193" s="275"/>
      <c r="K193" s="276"/>
    </row>
    <row r="194" spans="2:11" ht="25.5" customHeight="1">
      <c r="B194" s="274"/>
      <c r="C194" s="348" t="s">
        <v>1162</v>
      </c>
      <c r="D194" s="348"/>
      <c r="E194" s="348"/>
      <c r="F194" s="348" t="s">
        <v>1163</v>
      </c>
      <c r="G194" s="349"/>
      <c r="H194" s="350" t="s">
        <v>1164</v>
      </c>
      <c r="I194" s="350"/>
      <c r="J194" s="350"/>
      <c r="K194" s="276"/>
    </row>
    <row r="195" spans="2:11" ht="5.25" customHeight="1">
      <c r="B195" s="309"/>
      <c r="C195" s="306"/>
      <c r="D195" s="306"/>
      <c r="E195" s="306"/>
      <c r="F195" s="306"/>
      <c r="G195" s="287"/>
      <c r="H195" s="306"/>
      <c r="I195" s="306"/>
      <c r="J195" s="306"/>
      <c r="K195" s="330"/>
    </row>
    <row r="196" spans="2:11" ht="15" customHeight="1">
      <c r="B196" s="309"/>
      <c r="C196" s="287" t="s">
        <v>1165</v>
      </c>
      <c r="D196" s="287"/>
      <c r="E196" s="287"/>
      <c r="F196" s="308" t="s">
        <v>44</v>
      </c>
      <c r="G196" s="287"/>
      <c r="H196" s="351" t="s">
        <v>1166</v>
      </c>
      <c r="I196" s="351"/>
      <c r="J196" s="351"/>
      <c r="K196" s="330"/>
    </row>
    <row r="197" spans="2:11" ht="15" customHeight="1">
      <c r="B197" s="309"/>
      <c r="C197" s="315"/>
      <c r="D197" s="287"/>
      <c r="E197" s="287"/>
      <c r="F197" s="308" t="s">
        <v>45</v>
      </c>
      <c r="G197" s="287"/>
      <c r="H197" s="351" t="s">
        <v>1167</v>
      </c>
      <c r="I197" s="351"/>
      <c r="J197" s="351"/>
      <c r="K197" s="330"/>
    </row>
    <row r="198" spans="2:11" ht="15" customHeight="1">
      <c r="B198" s="309"/>
      <c r="C198" s="315"/>
      <c r="D198" s="287"/>
      <c r="E198" s="287"/>
      <c r="F198" s="308" t="s">
        <v>48</v>
      </c>
      <c r="G198" s="287"/>
      <c r="H198" s="351" t="s">
        <v>1168</v>
      </c>
      <c r="I198" s="351"/>
      <c r="J198" s="351"/>
      <c r="K198" s="330"/>
    </row>
    <row r="199" spans="2:11" ht="15" customHeight="1">
      <c r="B199" s="309"/>
      <c r="C199" s="287"/>
      <c r="D199" s="287"/>
      <c r="E199" s="287"/>
      <c r="F199" s="308" t="s">
        <v>46</v>
      </c>
      <c r="G199" s="287"/>
      <c r="H199" s="351" t="s">
        <v>1169</v>
      </c>
      <c r="I199" s="351"/>
      <c r="J199" s="351"/>
      <c r="K199" s="330"/>
    </row>
    <row r="200" spans="2:11" ht="15" customHeight="1">
      <c r="B200" s="309"/>
      <c r="C200" s="287"/>
      <c r="D200" s="287"/>
      <c r="E200" s="287"/>
      <c r="F200" s="308" t="s">
        <v>47</v>
      </c>
      <c r="G200" s="287"/>
      <c r="H200" s="351" t="s">
        <v>1170</v>
      </c>
      <c r="I200" s="351"/>
      <c r="J200" s="351"/>
      <c r="K200" s="330"/>
    </row>
    <row r="201" spans="2:11" ht="15" customHeight="1">
      <c r="B201" s="309"/>
      <c r="C201" s="287"/>
      <c r="D201" s="287"/>
      <c r="E201" s="287"/>
      <c r="F201" s="308"/>
      <c r="G201" s="287"/>
      <c r="H201" s="287"/>
      <c r="I201" s="287"/>
      <c r="J201" s="287"/>
      <c r="K201" s="330"/>
    </row>
    <row r="202" spans="2:11" ht="15" customHeight="1">
      <c r="B202" s="309"/>
      <c r="C202" s="287" t="s">
        <v>1118</v>
      </c>
      <c r="D202" s="287"/>
      <c r="E202" s="287"/>
      <c r="F202" s="308" t="s">
        <v>79</v>
      </c>
      <c r="G202" s="287"/>
      <c r="H202" s="351" t="s">
        <v>1171</v>
      </c>
      <c r="I202" s="351"/>
      <c r="J202" s="351"/>
      <c r="K202" s="330"/>
    </row>
    <row r="203" spans="2:11" ht="15" customHeight="1">
      <c r="B203" s="309"/>
      <c r="C203" s="315"/>
      <c r="D203" s="287"/>
      <c r="E203" s="287"/>
      <c r="F203" s="308" t="s">
        <v>1015</v>
      </c>
      <c r="G203" s="287"/>
      <c r="H203" s="351" t="s">
        <v>1016</v>
      </c>
      <c r="I203" s="351"/>
      <c r="J203" s="351"/>
      <c r="K203" s="330"/>
    </row>
    <row r="204" spans="2:11" ht="15" customHeight="1">
      <c r="B204" s="309"/>
      <c r="C204" s="287"/>
      <c r="D204" s="287"/>
      <c r="E204" s="287"/>
      <c r="F204" s="308" t="s">
        <v>1013</v>
      </c>
      <c r="G204" s="287"/>
      <c r="H204" s="351" t="s">
        <v>1172</v>
      </c>
      <c r="I204" s="351"/>
      <c r="J204" s="351"/>
      <c r="K204" s="330"/>
    </row>
    <row r="205" spans="2:11" ht="15" customHeight="1">
      <c r="B205" s="352"/>
      <c r="C205" s="315"/>
      <c r="D205" s="315"/>
      <c r="E205" s="315"/>
      <c r="F205" s="308" t="s">
        <v>1017</v>
      </c>
      <c r="G205" s="293"/>
      <c r="H205" s="353" t="s">
        <v>1018</v>
      </c>
      <c r="I205" s="353"/>
      <c r="J205" s="353"/>
      <c r="K205" s="354"/>
    </row>
    <row r="206" spans="2:11" ht="15" customHeight="1">
      <c r="B206" s="352"/>
      <c r="C206" s="315"/>
      <c r="D206" s="315"/>
      <c r="E206" s="315"/>
      <c r="F206" s="308" t="s">
        <v>1019</v>
      </c>
      <c r="G206" s="293"/>
      <c r="H206" s="353" t="s">
        <v>1173</v>
      </c>
      <c r="I206" s="353"/>
      <c r="J206" s="353"/>
      <c r="K206" s="354"/>
    </row>
    <row r="207" spans="2:11" ht="15" customHeight="1">
      <c r="B207" s="352"/>
      <c r="C207" s="315"/>
      <c r="D207" s="315"/>
      <c r="E207" s="315"/>
      <c r="F207" s="355"/>
      <c r="G207" s="293"/>
      <c r="H207" s="356"/>
      <c r="I207" s="356"/>
      <c r="J207" s="356"/>
      <c r="K207" s="354"/>
    </row>
    <row r="208" spans="2:11" ht="15" customHeight="1">
      <c r="B208" s="352"/>
      <c r="C208" s="287" t="s">
        <v>1142</v>
      </c>
      <c r="D208" s="315"/>
      <c r="E208" s="315"/>
      <c r="F208" s="308">
        <v>1</v>
      </c>
      <c r="G208" s="293"/>
      <c r="H208" s="353" t="s">
        <v>1174</v>
      </c>
      <c r="I208" s="353"/>
      <c r="J208" s="353"/>
      <c r="K208" s="354"/>
    </row>
    <row r="209" spans="2:11" ht="15" customHeight="1">
      <c r="B209" s="352"/>
      <c r="C209" s="315"/>
      <c r="D209" s="315"/>
      <c r="E209" s="315"/>
      <c r="F209" s="308">
        <v>2</v>
      </c>
      <c r="G209" s="293"/>
      <c r="H209" s="353" t="s">
        <v>1175</v>
      </c>
      <c r="I209" s="353"/>
      <c r="J209" s="353"/>
      <c r="K209" s="354"/>
    </row>
    <row r="210" spans="2:11" ht="15" customHeight="1">
      <c r="B210" s="352"/>
      <c r="C210" s="315"/>
      <c r="D210" s="315"/>
      <c r="E210" s="315"/>
      <c r="F210" s="308">
        <v>3</v>
      </c>
      <c r="G210" s="293"/>
      <c r="H210" s="353" t="s">
        <v>1176</v>
      </c>
      <c r="I210" s="353"/>
      <c r="J210" s="353"/>
      <c r="K210" s="354"/>
    </row>
    <row r="211" spans="2:11" ht="15" customHeight="1">
      <c r="B211" s="352"/>
      <c r="C211" s="315"/>
      <c r="D211" s="315"/>
      <c r="E211" s="315"/>
      <c r="F211" s="308">
        <v>4</v>
      </c>
      <c r="G211" s="293"/>
      <c r="H211" s="353" t="s">
        <v>1177</v>
      </c>
      <c r="I211" s="353"/>
      <c r="J211" s="353"/>
      <c r="K211" s="354"/>
    </row>
    <row r="212" spans="2:11" ht="12.75" customHeight="1">
      <c r="B212" s="357"/>
      <c r="C212" s="358"/>
      <c r="D212" s="358"/>
      <c r="E212" s="358"/>
      <c r="F212" s="358"/>
      <c r="G212" s="358"/>
      <c r="H212" s="358"/>
      <c r="I212" s="358"/>
      <c r="J212" s="358"/>
      <c r="K212" s="359"/>
    </row>
  </sheetData>
  <sheetProtection/>
  <mergeCells count="77">
    <mergeCell ref="H206:J206"/>
    <mergeCell ref="H208:J208"/>
    <mergeCell ref="H209:J209"/>
    <mergeCell ref="H210:J210"/>
    <mergeCell ref="H211:J211"/>
    <mergeCell ref="H199:J199"/>
    <mergeCell ref="H200:J200"/>
    <mergeCell ref="H202:J202"/>
    <mergeCell ref="H203:J203"/>
    <mergeCell ref="H204:J204"/>
    <mergeCell ref="H205:J205"/>
    <mergeCell ref="C163:J163"/>
    <mergeCell ref="C193:J193"/>
    <mergeCell ref="H194:J194"/>
    <mergeCell ref="H196:J196"/>
    <mergeCell ref="H197:J197"/>
    <mergeCell ref="H198:J198"/>
    <mergeCell ref="D67:J67"/>
    <mergeCell ref="D68:J68"/>
    <mergeCell ref="C73:J73"/>
    <mergeCell ref="C100:J100"/>
    <mergeCell ref="C120:J120"/>
    <mergeCell ref="C145:J145"/>
    <mergeCell ref="D60:J60"/>
    <mergeCell ref="D61:J61"/>
    <mergeCell ref="D63:J63"/>
    <mergeCell ref="D64:J64"/>
    <mergeCell ref="D65:J65"/>
    <mergeCell ref="D66:J66"/>
    <mergeCell ref="C53:J53"/>
    <mergeCell ref="C55:J55"/>
    <mergeCell ref="D56:J56"/>
    <mergeCell ref="D57:J57"/>
    <mergeCell ref="D58:J58"/>
    <mergeCell ref="D59:J59"/>
    <mergeCell ref="E46:J46"/>
    <mergeCell ref="E47:J47"/>
    <mergeCell ref="E48:J48"/>
    <mergeCell ref="D49:J49"/>
    <mergeCell ref="C50:J50"/>
    <mergeCell ref="C52:J52"/>
    <mergeCell ref="G39:J39"/>
    <mergeCell ref="G40:J40"/>
    <mergeCell ref="G41:J41"/>
    <mergeCell ref="G42:J42"/>
    <mergeCell ref="G43:J43"/>
    <mergeCell ref="D45:J45"/>
    <mergeCell ref="D33:J33"/>
    <mergeCell ref="G34:J34"/>
    <mergeCell ref="G35:J35"/>
    <mergeCell ref="G36:J36"/>
    <mergeCell ref="G37:J37"/>
    <mergeCell ref="G38:J38"/>
    <mergeCell ref="D25:J25"/>
    <mergeCell ref="D26:J26"/>
    <mergeCell ref="D28:J28"/>
    <mergeCell ref="D29:J29"/>
    <mergeCell ref="D31:J31"/>
    <mergeCell ref="D32:J32"/>
    <mergeCell ref="F18:J18"/>
    <mergeCell ref="F19:J19"/>
    <mergeCell ref="F20:J20"/>
    <mergeCell ref="F21:J21"/>
    <mergeCell ref="C23:J23"/>
    <mergeCell ref="C24:J24"/>
    <mergeCell ref="D11:J11"/>
    <mergeCell ref="D13:J13"/>
    <mergeCell ref="D14:J14"/>
    <mergeCell ref="D15:J15"/>
    <mergeCell ref="F16:J16"/>
    <mergeCell ref="F17:J17"/>
    <mergeCell ref="C3:J3"/>
    <mergeCell ref="C4:J4"/>
    <mergeCell ref="C6:J6"/>
    <mergeCell ref="C7:J7"/>
    <mergeCell ref="C9:J9"/>
    <mergeCell ref="D10:J10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Pavla Axmanova</dc:creator>
  <cp:keywords/>
  <dc:description/>
  <cp:lastModifiedBy>Pavla Axmanova</cp:lastModifiedBy>
  <dcterms:created xsi:type="dcterms:W3CDTF">2016-09-16T07:52:14Z</dcterms:created>
  <dcterms:modified xsi:type="dcterms:W3CDTF">2016-09-16T07:52:19Z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