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DIO" sheetId="2" r:id="rId2"/>
    <sheet name="SO 101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<sst xmlns="http://schemas.openxmlformats.org/spreadsheetml/2006/main" count="1905" uniqueCount="494">
  <si>
    <t>Firma: AVS Projekt</t>
  </si>
  <si>
    <t>Soupis objektů s DPH</t>
  </si>
  <si>
    <t>Stavba: 16021 - II/118 Malé Kyšice, nestabilní silniční svah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</si>
  <si>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</si>
  <si>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</si>
  <si>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</si>
  <si>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</si>
  <si>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</si>
  <si>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</si>
  <si>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</si>
  <si>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</si>
  <si>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</si>
  <si>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</si>
  <si>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</si>
  <si>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</si>
  <si>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16021</t>
  </si>
  <si>
    <t>II/118 Malé Kyšice, nestabilní silniční svah</t>
  </si>
  <si>
    <t>O</t>
  </si>
  <si>
    <t>Rozpočet:</t>
  </si>
  <si>
    <t>0,00</t>
  </si>
  <si>
    <t>15,00</t>
  </si>
  <si>
    <t>21,00</t>
  </si>
  <si>
    <t>3</t>
  </si>
  <si>
    <t>2</t>
  </si>
  <si>
    <t>DIO</t>
  </si>
  <si>
    <t>Dopravně - inženýrské opatření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</si>
  <si>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</si>
  <si>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</si>
  <si>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</si>
  <si>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</si>
  <si>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</si>
  <si>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</si>
  <si>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</si>
  <si>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</si>
  <si>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</si>
  <si>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</si>
  <si>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</si>
  <si>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</si>
  <si>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</si>
  <si>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</si>
  <si>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</si>
  <si>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</si>
  <si>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</si>
  <si>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</si>
  <si>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Ostatní konstrukce a práce</t>
  </si>
  <si>
    <t>P</t>
  </si>
  <si>
    <t>25</t>
  </si>
  <si>
    <t>91400</t>
  </si>
  <si>
    <t/>
  </si>
  <si>
    <t>DOČASNÉ ZAKRYTÍ NEBO OTOČENÍ STÁVAJÍCÍCH DOPRAVNÍCH ZNAČEK</t>
  </si>
  <si>
    <t>KUS</t>
  </si>
  <si>
    <t>PP</t>
  </si>
  <si>
    <t>VV</t>
  </si>
  <si>
    <t>TS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</si>
  <si>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</si>
  <si>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22</t>
  </si>
  <si>
    <t>914172</t>
  </si>
  <si>
    <t>DOPRAVNÍ ZNAČKY ZÁKLADNÍ VELIKOSTI HLINÍKOVÉ FÓLIE TŘ 2 - MONTÁŽ S PŘEMÍSTĚNÍM</t>
  </si>
  <si>
    <t>položka zahrnuje: 
- dopravu demontované značky z dočasné skládky 
- osazení a montáž značky na místě určeném projektem  
- nutnou opravu poškozených částí 
nezahrnuje dodávku značky</t>
  </si>
  <si>
    <t>23</t>
  </si>
  <si>
    <t>914173</t>
  </si>
  <si>
    <t>DOPRAVNÍ ZNAČKY ZÁKLADNÍ VELIKOSTI HLINÍKOVÉ FÓLIE TŘ 2 - DEMONTÁŽ</t>
  </si>
  <si>
    <t>Položka zahrnuje odstranění, demontáž a odklizení materiálu s odvozem na předepsané místo</t>
  </si>
  <si>
    <t>24</t>
  </si>
  <si>
    <t>914179</t>
  </si>
  <si>
    <t>DOPRAV ZNAČKY ZÁKL VEL HLINÍK FÓLIE TŘ 2 - NÁJEMNÉ</t>
  </si>
  <si>
    <t>KSDEN</t>
  </si>
  <si>
    <t>počet x dny 
69,0*210,0=14 490,0000 [A]</t>
  </si>
  <si>
    <t>položka zahrnuje sazbu za pronájem dopravních značek a zařízení, počet jednotek je určen jako součin počtu značek a počtu dní použití</t>
  </si>
  <si>
    <t>19</t>
  </si>
  <si>
    <t>914472</t>
  </si>
  <si>
    <t>DOPRAVNÍ ZNAČKY 100X150CM HLINÍKOVÉ FÓLIE TŘ 2 - MONTÁŽ S PŘEMÍSTĚNÍM</t>
  </si>
  <si>
    <t>20</t>
  </si>
  <si>
    <t>914473</t>
  </si>
  <si>
    <t>DOPRAVNÍ ZNAČKY 100X150CM HLINÍKOVÉ FÓLIE TŘ 2 - DEMONTÁŽ</t>
  </si>
  <si>
    <t>21</t>
  </si>
  <si>
    <t>914479</t>
  </si>
  <si>
    <t>DOPRAV ZNAČKY 100X150CM HLINÍK FÓLIE TŘ 2 - NÁJEMNÉ</t>
  </si>
  <si>
    <t>počet x dny 
22,0*210,0=4 620,0000 [A]</t>
  </si>
  <si>
    <t>914952</t>
  </si>
  <si>
    <t>SLOUPKY A STOJKY DZ Z JÄKL PROF PRO OCEL STOJAN MONT S PŘESUN</t>
  </si>
  <si>
    <t>položka zahrnuje: 
- dopravu demontovaného zařízení z dočasné skládky 
- osazení a montáž zařízení na místě určeném projektem  
- nutnou opravu poškozených částí 
nezahrnuje dodávku sloupku, stojky a upevňovacího zařízení</t>
  </si>
  <si>
    <t>914953</t>
  </si>
  <si>
    <t>SLOUPKY A STOJKY DZ Z JÄKL PROFILŮ PRO OCEL STOJAN DEMONTÁŽ</t>
  </si>
  <si>
    <t>914959</t>
  </si>
  <si>
    <t>SLOUP A STOJKY DZ Z JÄKL PRO OCEL STOJAN NÁJEMNÉ</t>
  </si>
  <si>
    <t>počet x dny 
73,0*210,0=15 330,0000 [A]</t>
  </si>
  <si>
    <t>položka zahrnuje sazbu za pronájem dopravních značek a zařízení. Počet měrných jednotek se určí jako součin počtu sloupků a počtu dní použití</t>
  </si>
  <si>
    <t>14</t>
  </si>
  <si>
    <t>916132</t>
  </si>
  <si>
    <t>DOPRAV SVĚTLO VÝSTRAŽ SOUPRAVA 5KS - MONTÁŽ S PŘESUNEM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</si>
  <si>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</si>
  <si>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15</t>
  </si>
  <si>
    <t>916133</t>
  </si>
  <si>
    <t>DOPRAV SVĚTLO VÝSTRAŽ SOUPRAVA 5KS - DEMONTÁŽ</t>
  </si>
  <si>
    <t>Položka zahrnuje odstranění, demontáž a odklizení zařízení s odvozem na předepsané místo</t>
  </si>
  <si>
    <t>13</t>
  </si>
  <si>
    <t>916139</t>
  </si>
  <si>
    <t>DOPRAVNÍ SVĚTLO VÝSTRAŽNÉ SOUPRAVA 5 KUSŮ - NÁJEMNÉ</t>
  </si>
  <si>
    <t>počet x dny 
2,0*210,0=420,0000 [A]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</si>
  <si>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</si>
  <si>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</si>
  <si>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</si>
  <si>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</si>
  <si>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11</t>
  </si>
  <si>
    <t>916323</t>
  </si>
  <si>
    <t>DOPRAVNÍ ZÁBRANY Z2 S FÓLIÍ TŘ 2 - DEMONTÁŽ</t>
  </si>
  <si>
    <t>12</t>
  </si>
  <si>
    <t>916329</t>
  </si>
  <si>
    <t>DOPRAVNÍ ZÁBRANY Z2 S FÓLIÍ TŘ 2 - NÁJEMNÉ</t>
  </si>
  <si>
    <t>7</t>
  </si>
  <si>
    <t>916362</t>
  </si>
  <si>
    <t>SMĚROVACÍ DESKY Z4 OBOUSTR S FÓLIÍ TŘ 2 - MONTÁŽ S PŘESUNEM</t>
  </si>
  <si>
    <t>8</t>
  </si>
  <si>
    <t>916363</t>
  </si>
  <si>
    <t>SMĚROVACÍ DESKY Z4 OBOUSTR S FÓLIÍ TŘ 2 - DEMONTÁŽ</t>
  </si>
  <si>
    <t>916369</t>
  </si>
  <si>
    <t>SMĚROVACÍ DESKY Z4 OBOUSTR S FÓLIÍ TŘ 2 - NÁJEMNÉ</t>
  </si>
  <si>
    <t>počet x dny 
30,0*210,0=6 300,0000 [A]</t>
  </si>
  <si>
    <t>16</t>
  </si>
  <si>
    <t>916542</t>
  </si>
  <si>
    <t>PATKA PRO VOD DESKY SAMOSTATNÁ NAD 10KG - MONTÁŽ S PŘESUNEM</t>
  </si>
  <si>
    <t>17</t>
  </si>
  <si>
    <t>916543</t>
  </si>
  <si>
    <t>PATKA PRO VODÍCÍ DESKY SAMOSTATNÁ NAD 10KG - DEMONTÁŽ</t>
  </si>
  <si>
    <t>18</t>
  </si>
  <si>
    <t>916549</t>
  </si>
  <si>
    <t>PATKA PRO VODÍCÍ DESKY SAMOSTATNÁ NAD 10KG - NÁJEMNÉ</t>
  </si>
  <si>
    <t>položka zahrnuje cenu za pronájem dopravních značek a zařízení, která se určí jako součin počtu značek, počtu dní použití a denní sazby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</si>
  <si>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</si>
  <si>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</si>
  <si>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</si>
  <si>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</si>
  <si>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</si>
  <si>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</si>
  <si>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SO 101</t>
  </si>
  <si>
    <t>Komunikace a odvodnění</t>
  </si>
  <si>
    <t>Všeobecné konstrukce a práce</t>
  </si>
  <si>
    <t>65</t>
  </si>
  <si>
    <t>014102</t>
  </si>
  <si>
    <t>POPLATKY ZA SKLÁDKU ASFALTOVÝCH POVRCHŮ</t>
  </si>
  <si>
    <t>T</t>
  </si>
  <si>
    <t>M3 X T/M3 
135,979*2,2=299,1538 [A]</t>
  </si>
  <si>
    <t>zahrnuje veškeré poplatky provozovateli skládky související s uložením odpadu na skládce.</t>
  </si>
  <si>
    <t>66</t>
  </si>
  <si>
    <t>014111</t>
  </si>
  <si>
    <t>POPLATKY ZA SKLÁDKU TYP S-IO (INERTNÍ ODPAD)</t>
  </si>
  <si>
    <t>M3</t>
  </si>
  <si>
    <t>433,534+280,786+435,919+985,95=2 136,1890 [A]</t>
  </si>
  <si>
    <t>71</t>
  </si>
  <si>
    <t>02510</t>
  </si>
  <si>
    <t>ZKOUŠENÍ MATERIÁLŮ ZKUŠEBNOU ZHOTOVITELE</t>
  </si>
  <si>
    <t>KPL</t>
  </si>
  <si>
    <t>zahrnuje veškeré náklady spojené s objednatelem požadovanými zkouškami</t>
  </si>
  <si>
    <t>70</t>
  </si>
  <si>
    <t>02943</t>
  </si>
  <si>
    <t>OSTATNÍ POŽADAVKY - VYPRACOVÁNÍ RDS</t>
  </si>
  <si>
    <t>zahrnuje veškeré náklady spojené s objednatelem požadovanými pracemi</t>
  </si>
  <si>
    <t>69</t>
  </si>
  <si>
    <t>02944</t>
  </si>
  <si>
    <t>OSTAT POŽADAVKY - DOKUMENTACE SKUTEČ PROVEDENÍ V DIGIT FORMĚ</t>
  </si>
  <si>
    <t>68</t>
  </si>
  <si>
    <t>02990</t>
  </si>
  <si>
    <t>OSTATNÍ POŽADAVKY - INFORMAČNÍ TABULE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</si>
  <si>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</si>
  <si>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67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</si>
  <si>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</si>
  <si>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</si>
  <si>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</si>
  <si>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</si>
  <si>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31</t>
  </si>
  <si>
    <t>112014</t>
  </si>
  <si>
    <t>KÁCENÍ STROMŮ D KMENE DO 0,5M S ODSTRANĚNÍM PAŘEZŮ, ODVOZ DO 5KM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</si>
  <si>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</si>
  <si>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30</t>
  </si>
  <si>
    <t>112044</t>
  </si>
  <si>
    <t>KÁCENÍ STROMŮ D KMENE DO 0,3M S ODSTRANĚNÍM PAŘEZŮ, ODVOZ DO 5KM</t>
  </si>
  <si>
    <t>113138</t>
  </si>
  <si>
    <t>ODSTRANĚNÍ KRYTU ZPEVNĚNÝCH PLOCH S ASFALT POJIVEM, ODVOZ DO 20KM</t>
  </si>
  <si>
    <t>tloušťka vrstvy 5 cm 
(7,03+6,51+5,95+5,85)/4*(63,50-17,07)*0,05=14,7067 [B] 
(3,76+3,83+3,67+3,52+3,97+4,19+4,29+4,09+5,12+5,02+4,93+4,42+4,59+4,38+5,29+5,40+5,45+5,43+5,88+6,06)/20*(340-63,50)*0,05=64,4867 [C] 
(7,05+6,77+6,79+6,77+6,80+6,70+6,59+6,56+6,67+6,51+6,40)/11*(508,42-340)*0,05=56,3518 [D] 
Celkem: B+C+D=135,5452 [E]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</si>
  <si>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</si>
  <si>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113148</t>
  </si>
  <si>
    <t>ODSTRANĚNÍ KRYTU ZPEVNĚNÝCH PLOCH S CEMENT POJIVEM, ODVOZ DO 20KM</t>
  </si>
  <si>
    <t>tloušťka vrstvy 10 cm 
(6,54*46,43+4,86*276,50+6,89*168,42)*0,1=280,7856 [A]</t>
  </si>
  <si>
    <t>113178</t>
  </si>
  <si>
    <t>ODSTRAN KRYTU ZPEVNĚNÝCH PLOCH Z DLAŽEB KOSTEK, ODVOZ DO 20KM</t>
  </si>
  <si>
    <t>tloušťka 16 cm 
(6,34*46,43+4,66*276,50+6,69*168,42)*0,16=433,5338 [A]</t>
  </si>
  <si>
    <t>113328</t>
  </si>
  <si>
    <t>ODSTRAN PODKL ZPEVNĚNÝCH PLOCH Z KAMENIVA NESTMEL, ODVOZ DO 20KM</t>
  </si>
  <si>
    <t>tloušťka vrstvy 15 cm 
(6,74*46,43+5,06*276,5+7,09*168,42)*0,15=435,9189 [A]</t>
  </si>
  <si>
    <t>113541</t>
  </si>
  <si>
    <t>ODSTRANĚNÍ OBRUB Z KRAJNÍKŮ, ODVOZ DO 1KM</t>
  </si>
  <si>
    <t>M</t>
  </si>
  <si>
    <t>6,33+13,51+3,08+10,71+9,93+14,5+16,07=74,1300 [A]</t>
  </si>
  <si>
    <t>72</t>
  </si>
  <si>
    <t>113766</t>
  </si>
  <si>
    <t>FRÉZOVÁNÍ DRÁŽKY PRŮŘEZU DO 800MM2 V ASFALTOVÉ VOZOVCE</t>
  </si>
  <si>
    <t>komůrka š. 20 mm, hl. 40 mm pro těsnící zálivku 
obruba levá strana 
288,00 
obruba pravá strana 
491,35 
napojení 
14,23 
288,0+491,35+14,23=793,5800 [A]</t>
  </si>
  <si>
    <t>Položka zahrnuje veškerou manipulaci s vybouranou sutí a s vybouranými hmotami vč. uložení na skládku.</t>
  </si>
  <si>
    <t>52</t>
  </si>
  <si>
    <t>122738</t>
  </si>
  <si>
    <t>ODKOPÁVKY A PROKOPÁVKY OBECNÉ TŘ. I, ODVOZ DO 20KM</t>
  </si>
  <si>
    <t>odláždění svahu 
5*2*0,5+5*2*0,5+(0,18+0,1):2*(264,30-244,15)+(0,06+0,19+0,21+0,23+0,25+0,24+0,21+0,2+0,22+0,22+0,23+0,24+0,24+0,25+0,24):15*(508,42-264,30)+(0,27+0,28+0,2+0,18+0,2+0,45+0,29+0,39+0,7+0,26+0,18):11*(508,42-340,00)= 
5+5+0,14*20,15+0,22*244,12+0,31*168,42= 
5+5+2,82+53,71+52,21=118,740 
50% z odkopávky             
0,5*118,74=59,3700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</si>
  <si>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</si>
  <si>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51</t>
  </si>
  <si>
    <t>122838</t>
  </si>
  <si>
    <t>ODKOPÁVKY A PROKOPÁVKY OBECNÉ TŘ. II, ODVOZ DO 20KM</t>
  </si>
  <si>
    <t>odláždění svahu 
5*2*0,5+5*2*0,5+(0,18+0,1):2*(264,30-244,15)+(0,06+0,19+0,21+0,23+0,25+0,24+0,21+0,2+0,22+0,22+0,23+0,24+0,24+0,25+0,24):15*(508,42-264,30)+(0,27+0,28+0,2+0,18+0,2+0,45+0,29+0,39+0,7+0,26+0,18):11*(508,42-340,00)= 
5+5+0,14*20,15+0,22*244,12+0,31+168,42= 
5+5+2,82+53,71+52,21=118,740 
50% z odkopávky            
 118,740*0,5=59,3700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</si>
  <si>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</si>
  <si>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56</t>
  </si>
  <si>
    <t>123738</t>
  </si>
  <si>
    <t>ODKOP PRO SPOD STAVBU SILNIC A ŽELEZNIC TŘ. I, ODVOZ DO 20KM</t>
  </si>
  <si>
    <t>pro konstrukci vozovky 
(1,73+1,54+1,84+1,4+0,49):5*(61,0-17,07)+(0,17+0,14+0,53+0,88+0,57+0,54+0,14+0,21+0,47+1,29+1,6+0,93+0,65+0,37):14*(276,2-61,0)+(0,3+1,76):2*(340,0-310,92)+(2,45+1,26+1,0+0,87+0,67+1,07+0,79+0,62+1,07+1,04+0,6):11*(508,42-340,0)= 
1,4*43,93+0,61*215,20+1,03*29,08+1,04*168,42= 
61,502+131,272+29,952+175,157= Celkem 397,883 
50% z odkopávky       
397,883*0,5=198,9415 [A]</t>
  </si>
  <si>
    <t>50</t>
  </si>
  <si>
    <t>123838</t>
  </si>
  <si>
    <t>ODKOP PRO SPOD STAVBU SILNIC A ŽELEZNIC TŘ. II, ODVOZ DO 20KM</t>
  </si>
  <si>
    <t>pro konstrukci vozovky 
(1,73+1,54+1,84+1,4+0,49):5*(61,0-17,07)+(0,17+0,14+0,53+0,88+0,57+0,54+0,14+0,21+0,47+1,29+1,6+0,93+0,65+0,37):14*(276,20-61,0)+(0,3+1,76):2*(340,0-310,92)+(2,45+1,26+1,0+0,87+0,67+1,07+0,79+0,62+1,07+1,04+0,6):11*(508,42-340,0)= 
1,1*43,93+0,61*215,20+1,03*29,08+1,04*168,42= 
61,502+131,272+29,952+175,157=   Celkem  397,883 
50% z odkopávky                                              
397,883*0,5=198,9415 [A]</t>
  </si>
  <si>
    <t>46</t>
  </si>
  <si>
    <t>125738</t>
  </si>
  <si>
    <t>VYKOPÁVKY ZE ZEMNÍKŮ A SKLÁDEK TŘ. I, ODVOZ DO 20KM</t>
  </si>
  <si>
    <t>získání ornice 
(155,057+264,664)*0,1=41,9721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</si>
  <si>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</si>
  <si>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49</t>
  </si>
  <si>
    <t>128418</t>
  </si>
  <si>
    <t>DOLAMOVÁNÍ ODKOPÁVEK TŘ. II, ODVOZ DO 20KM</t>
  </si>
  <si>
    <t>pravá strana 
rýha pro rigol 
(0,59+0,6+0,67+0,72+1,07+2,28+1,46+1,33+1,4+1,8+1,26+1,34+1,20+1,18+1,17+1,49+1,12):17,0*(244,15-17,07) 
1,22*227,08         Celkem: 277,038 
rýha pro trativod 
0,35*0,575*(244,15-61,16)      Celkem: 17,564 
skalní stěna 
(0,15+0,15+0,34+0,9+0,61+0,26+0,28+0,65+0,33+0,49+0,35+0,48+0,35+0,38+):14,0*(244,15-21,25) 
0,409*222,9      Celkem: 91,166 
277,038+17,564+91,166=385,7680 [A]</t>
  </si>
  <si>
    <t>- dolamování označuje těžení výkopu bez použití trhavin. 
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</t>
  </si>
  <si>
    <t>53</t>
  </si>
  <si>
    <t>131738</t>
  </si>
  <si>
    <t>HLOUBENÍ JAM ZAPAŽ I NEPAŽ TŘ. I, ODVOZ DO 20KM</t>
  </si>
  <si>
    <t>výkop pro tělesa horských a uličních vpustí 
2,1*2,8*2,5+1,5*1,6*0,6*2= 17,580 
50% z výkopu                       
0,5*17,58=8,7900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</si>
  <si>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</si>
  <si>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38</t>
  </si>
  <si>
    <t>131838</t>
  </si>
  <si>
    <t>HLOUBENÍ JAM ZAPAŽ I NEPAŽ TŘ. II, ODVOZ DO 20KM</t>
  </si>
  <si>
    <t>výkop pro tělesa horských a uličních vpustí 
2,1*2,8*2,5+1,5*1,6*0,6*2,0= 17,580 
50% z výkopu                         
 17,580*0,5=8,7900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</si>
  <si>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</si>
  <si>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54</t>
  </si>
  <si>
    <t>132738</t>
  </si>
  <si>
    <t>HLOUBENÍ RÝH ŠÍŘ DO 2M PAŽ I NEPAŽ TŘ. I, ODVOZ DO 20KM</t>
  </si>
  <si>
    <t>pro potrubí horských a uličních vpustí 
1,04*0,83*9,55+1,04*1,63*10,9=26,765 
50% z výkopku                           
 0,5*26,765=13,3825 [A]</t>
  </si>
  <si>
    <t>37</t>
  </si>
  <si>
    <t>132838</t>
  </si>
  <si>
    <t>HLOUBENÍ RÝH ŠÍŘ DO 2M PAŽ I NEPAŽ TŘ. II, ODVOZ DO 20KM</t>
  </si>
  <si>
    <t>pro potrubí horských a uličních vpustí 
1,04*0,83*9,55+1,04*1,63*10,9= 26,765 
50% z výkopku                              
26,765*0,5=13,3825 [A]</t>
  </si>
  <si>
    <t>39</t>
  </si>
  <si>
    <t>138438</t>
  </si>
  <si>
    <t>DOLAMOVÁNÍ HLOUBENÝCH VYKOPÁVEK TŘ. II, ODVOZ DO 20KM</t>
  </si>
  <si>
    <t>výkop pro horskou vpusť 
2,1*2,8*2,0=11,7600 [A]</t>
  </si>
  <si>
    <t>57</t>
  </si>
  <si>
    <t>171102</t>
  </si>
  <si>
    <t>ULOŽENÍ SYPANINY DO NÁSYPŮ SE ZHUTNĚNÍM NA 96% PS</t>
  </si>
  <si>
    <t>pod konstrukci vozovky 
0,36*(63,5-45,0)+(0,16+0,23):2*(283,0-259,0) = 
0,36*18,5+0,195*24,0 = 
 6,66+4,68=11,3400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</si>
  <si>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</si>
  <si>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60</t>
  </si>
  <si>
    <t>17120</t>
  </si>
  <si>
    <t>ULOŽENÍ SYPANINY DO NÁSYPŮ A NA SKLÁDKY BEZ ZHUTNĚNÍ</t>
  </si>
  <si>
    <t>odkopávky, hloubení jam a rýh, dolamování, trativod 
59,370+59,370+198,942+198,942+385,768+11,760+8,790+8,790+13,383+13,383+0,5*0,35*445,92+0,57*0,35*447,23= 1125,756 
odečet násyp, krajnice, zásyp jam 
11,340+82,647+13,556=139,806 
  1125,756-139,806=985,9500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</si>
  <si>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</si>
  <si>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59</t>
  </si>
  <si>
    <t>17310</t>
  </si>
  <si>
    <t>ZEMNÍ KRAJNICE A DOSYPÁVKY SE ZHUTNĚNÍM</t>
  </si>
  <si>
    <t>nezpevněná krajnice vlevo 
(0,68+0,61+0,63+0,45+0,37):5*(63,50-17,07)+0,17*(340,00-63,5)+0,06*(508,42-340,00)= 
0,55*46,43+0,17*276,50+0,06*168,42= 
25,537+47,005+10,105=82,6470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</si>
  <si>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</si>
  <si>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42</t>
  </si>
  <si>
    <t>17411</t>
  </si>
  <si>
    <t>ZÁSYP JAM A RÝH ZEMINOU SE ZHUTNĚNÍM</t>
  </si>
  <si>
    <t>zásyp okolo horských a uličních vpustí 
0,5*1,25*(0,9+0,9+1,1+1,1+2,78)+0,5*1,97*(0,9+0,9+1,1+1,1+2,78)+0,5*0,6*(1,6+1,6+0,6+0,6)*2,0=13,5558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</si>
  <si>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</si>
  <si>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40</t>
  </si>
  <si>
    <t>17581</t>
  </si>
  <si>
    <t>OBSYP POTRUBÍ A OBJEKTŮ Z NAKUPOVANÝCH MATERIÁLŮ</t>
  </si>
  <si>
    <t>obsyp potrubí štěrkopískem 16/32 
1,04*0,77*8,8+1,04*1,4*8,6-0,17*0,17*3,14*(8,8+8,6)=17,9897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</si>
  <si>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</si>
  <si>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55</t>
  </si>
  <si>
    <t>18110</t>
  </si>
  <si>
    <t>ÚPRAVA PLÁNĚ SE ZHUTNĚNÍM V HORNINĚ TŘ. I</t>
  </si>
  <si>
    <t>M2</t>
  </si>
  <si>
    <t>pláň vozovky 
(11,26+10,56+10,07+9,4+8,88):5*(61,0-17,07)+8084*(199,61-61,0)+(8,84+9,84):2*(211016-199,61)+9,84*(222,57-211,16)+(9,84+9,34+9,04+8,84):4*(253,78-222,57)+8,84*(310,92-253,78)+(8,84+9,63+9,94+8,52):4*(349,0-310,92)+9*(489,0-349,0)+(9+8,25+7,76):3*(508,42-489,0)= 
10,03*43,93+8,84*138,61+9,34*11,55+9,84*11,41+9,27*31,21+8,84*57,14+9,23*38,08+9*140,0+8,34*19,42=  Celkem:  4453,957  
rýha pro potrubí 
10,4*(8,25+8,5)=   Celkem: 17,420 
pod horskou a uliční vpustí 
2,1*2,8*2+1,5*1,6*2=  Celkem:  16,560 
                                   Celkem vše:  4487,937 
50% z plochy                                    
4487,937*0,5=2 243,9685 [A]</t>
  </si>
  <si>
    <t>položka zahrnuje úpravu pláně včetně vyrovnání výškových rozdílů. Míru zhutnění určuje projekt.</t>
  </si>
  <si>
    <t>43</t>
  </si>
  <si>
    <t>18120</t>
  </si>
  <si>
    <t>ÚPRAVA PLÁNĚ SE ZHUTNĚNÍM V HORNINĚ TŘ. II</t>
  </si>
  <si>
    <t>pláň vozovky 
(11,26+10,56+10,07+9,4+8,88):5,0*(61,0-17,07)+8,84*(199,61-61,0)+(8,84+9,84):2,0*(211,16-199,61)+9,84*(222,57-211,16)+(9,84+9,34+9,04+8,84):4,0*(253,78-222,57)+8,84*(310,92-253,78)+(8,84+9,63+9,94+8,52):4,0*(349,0-310,92)+9,0*(489,0-349,0)+(9,0+8,25+7,76):3,0*(508,42-489,0)= 
10,03*43,93+8,84*138,61+9,34*11,55+9,84*11,41+9,27*31,21+8,84*57,14+9,23*38,08+9,0*140,0+8,34*19,42  Celkem: 4453,957 
rýha pro potrubí 
1,04*(8,25+8,5)  Celkem: 17,420 
pod horskou a uliční vpustí 
2,1*2,8*2,0+1,5*1,6*2,0  Celkem: 16,560 
                                        Celkem vše: 4487,937 
50% z plochy                                         
4487,937*0,5=2 243,9685 [A]</t>
  </si>
  <si>
    <t>48</t>
  </si>
  <si>
    <t>18130</t>
  </si>
  <si>
    <t>ÚPRAVA PLÁNĚ BEZ ZHUTNĚNÍ</t>
  </si>
  <si>
    <t>pod ornici 
155,057+264,664=419,7210 [A]</t>
  </si>
  <si>
    <t>položka zahrnuje úpravu pláně včetně vyrovnání výškových rozdílů</t>
  </si>
  <si>
    <t>44</t>
  </si>
  <si>
    <t>18221</t>
  </si>
  <si>
    <t>ROZPROSTŘENÍ ORNICE VE SVAHU V TL DO 0,10M</t>
  </si>
  <si>
    <t>pravá strana 
1,25*6,5+(0,5+0,5+1,5+1,1+0,5):5,0*(290,39-244,15)+0,5*(508,42-290,39)= 
1,25*6,5+0,82*46,24+0,5*218,03= 
8,125+37,917+109,015=155,0570 [A]</t>
  </si>
  <si>
    <t>položka zahrnuje: 
nutné přemístění ornice z dočasných skládek vzdálených do 50m 
rozprostření ornice v předepsané tloušťce ve svahu přes 1:5</t>
  </si>
  <si>
    <t>45</t>
  </si>
  <si>
    <t>18231</t>
  </si>
  <si>
    <t>ROZPROSTŘENÍ ORNICE V ROVINĚ V TL DO 0,10M</t>
  </si>
  <si>
    <t>levá strana 
(0,8+0,52+0,41+0,47+1,0+1,7+2,29+2,19+3,0+2,62+2,4):11*(508,42-349,0)+(2,33+0,5):2*9= 
1,58*159,42+1,42*9,0 =264,6636 [A]</t>
  </si>
  <si>
    <t>položka zahrnuje: 
nutné přemístění ornice z dočasných skládek vzdálených do 50m 
rozprostření ornice v předepsané tloušťce v rovině a ve svahu do 1:5</t>
  </si>
  <si>
    <t>62</t>
  </si>
  <si>
    <t>18245</t>
  </si>
  <si>
    <t>ZALOŽENÍ TRÁVNÍKU ZATRAVŇOVACÍ TEXTILIÍ (ROHOŽÍ)</t>
  </si>
  <si>
    <t>levá strana 
1,58*159,42+1,42*9,0= 264,644 
Pravá strana 
1,25*6,5+0,82*46,24+0,5*218,03= 155,057 
264,664+155,057=419,7210 [A]</t>
  </si>
  <si>
    <t>Zahrnuje dodání a položení předepsané zatravňovací textilie bez ohledu na sklon terénu, zalévání, první pokosení</t>
  </si>
  <si>
    <t>Základy</t>
  </si>
  <si>
    <t>21197</t>
  </si>
  <si>
    <t>OPLÁŠTĚNÍ ODVODŇOVACÍCH ŽEBER Z GEOTEXTILIE</t>
  </si>
  <si>
    <t>(0,5+0,5+0,35+0,35)*(256,69+189,23)+(0,65+,05+0,35+0,35)*(257,75+189,48)= 
1,70*445,92+1,85*447,23= 
758,064+827,376=1 585,4400 [A]</t>
  </si>
  <si>
    <t>položka zahrnuje dodávku předepsané geotextilie, mimostaveništní a vnitrostaveništní dopravu a její uložení včetně potřebných přesahů (nezapočítávají se do výměry)</t>
  </si>
  <si>
    <t>61</t>
  </si>
  <si>
    <t>212625</t>
  </si>
  <si>
    <t>TRATIVODY KOMPL Z TRUB Z PLAST HM DN DO 100MM, RÝHA TŘ I</t>
  </si>
  <si>
    <t>(508,42-251,73)+(251,73-62,50)+(508,42-250,67)+(250,67-61,16)=   
256,69+189,23+257,75+189,48=893,18 
50% z celku      
0,5*893,180=446,5900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</si>
  <si>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</si>
  <si>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212626</t>
  </si>
  <si>
    <t>TRATIVODY KOMPL Z TRUB Z PLAST HM DN DO 100MM, RÝHA TŘ II</t>
  </si>
  <si>
    <t>(508,42-251,73)+(251,73-62,50)+(508,42-250,67)+(250,67-61,16)= 
256,69+189,23+257,75+189,48=893,18 
50% z celku       
0,5*893,180=446,5900 [A]</t>
  </si>
  <si>
    <t>Vodorovné konstrukce</t>
  </si>
  <si>
    <t>451314</t>
  </si>
  <si>
    <t>PODKLADNÍ A VÝPLŇOVÉ VRSTVY Z PROSTÉHO BETONU C25/30</t>
  </si>
  <si>
    <t>podklad pod dlažbu 
168.033*0.08+391.345*0.17=79,9713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</si>
  <si>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</si>
  <si>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41</t>
  </si>
  <si>
    <t>45157</t>
  </si>
  <si>
    <t>PODKLADNÍ A VÝPLŇOVÉ VRSTVY Z KAMENIVA TĚŽENÉHO</t>
  </si>
  <si>
    <t>lože pod potrubí 
0,1*1,04*(9,35+8,62+0,94)=1,9666 [A]</t>
  </si>
  <si>
    <t>položka zahrnuje dodávku předepsaného kameniva, mimostaveništní a vnitrostaveništní dopravu a jeho uložení 
není-li v zadávací dokumentaci uvedeno jinak, jedná se o nakupovaný materiál</t>
  </si>
  <si>
    <t>465512</t>
  </si>
  <si>
    <t>DLAŽBY Z LOMOVÉHO KAMENE NA MC</t>
  </si>
  <si>
    <t>přídlažba svahu tl. 25 cm 
1,15*(508,42-252,78)+0,5*5,5+1,15*(248,67-239,0)+0,37*(239,0-63,8)+0,37*4,5+1,6*1,0+0,37*41,62+5*2*2= 
293,99+2,75+11,12+64,82+1,67+15,4+20=411,345 
411.345*0.25=102,8363 [A]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</si>
  <si>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</si>
  <si>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Komunikace</t>
  </si>
  <si>
    <t>561431</t>
  </si>
  <si>
    <t>KAMENIVO ZPEVNĚNÉ CEMENTEM TŘ. I TL. DO 150MM</t>
  </si>
  <si>
    <t>7,25*43,93+7,36*138,61+7,86*11,55+7,9*42,62+7,36*57,14+7,76*10,98+8,31*10,8+7,91*16,3+6,85*159,42= 
318,493+1020,170+90,783+336,698+420,550+85,205+89,748+128,933+1092,027=3 582,6070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</si>
  <si>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</si>
  <si>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56335</t>
  </si>
  <si>
    <t>VOZOVKOVÉ VRSTVY ZE ŠTĚRKODRTI TL. DO 250MM</t>
  </si>
  <si>
    <t>(8,77+8,3+7,59+7,52+7,52+8,47):2,0*(61,0-17,07)+8,47*(199,61-61,0)+(8,47+9,47):2,0*(211,16-199,61)+(9,47+9,47+8,97+8,67+8,47):5,0*(253,78-211,16)+8,47*(310,92-253,78)+(8,47+9,31):2,02*(321,9-310,92)+(9,31+9,57):2,0*(332,70-321,90)+(9,57+8,47):2,0*(349,00-332,70)+8,02*(508,42-349,00)= 
352,758+1174,027+103,604+384,006+483,976+97,612+101,952+147,026+1278,548=4 123,5090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</si>
  <si>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</si>
  <si>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58</t>
  </si>
  <si>
    <t>56933</t>
  </si>
  <si>
    <t>ZPEVNĚNÍ KRAJNIC ZE ŠTĚRKODRTI TL. DO 150MM</t>
  </si>
  <si>
    <t>1,5*(63,5-17,07)+(0,62+1,6):2*(340,0-63,5)+1,5*(487,57-340,0)+(1,5+0,75):2*(498,58-487,57)+0,75*(508,42-498,58)= 
1,5*46,43+1,11*276,5+1,5*147,57+1,125*11,01+0,75*9,84= 
69,645+306,915+221,355+12,386+7,380=617,6810 [A]</t>
  </si>
  <si>
    <t>- dodání kameniva předepsané kvality a zrnitosti 
- rozprostření a zhutnění vrstvy v předepsané tloušťce 
- zřízení vrstvy bez rozlišení šířky, pokládání vrstvy po etapách</t>
  </si>
  <si>
    <t>572213</t>
  </si>
  <si>
    <t>SPOJOVACÍ POSTŘIK Z EMULZE DO 0,5KG/M2</t>
  </si>
  <si>
    <t>3434,189+3454,524+3582,606=10 471,3190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</si>
  <si>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</si>
  <si>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574B34</t>
  </si>
  <si>
    <t>ASFALTOVÝ BETON PRO OBRUSNÉ VRSTVY MODIFIK ACO 11+, 11S TL. 40MM</t>
  </si>
  <si>
    <t>(7,76+7,28+6,58+6,53+6,53+7,0):6,0*(61,0-17,07)+7,0*(199,61-61,0)+7,5*(211,16-199,61)+(8,0+8,0+7,5+7,2+7,0):5,0*(253,78-211,16)+7,0*(310,92-253,78)+(7,0+7,8):2,0*(321,90-310,92)+(7,8+8,1):2,0*(332,70-321,90)+(8,1+7,0):2,0*(349,00-332,70)+6,53*(508,42-349,00)= 
6,93*43,93+7,0*138,61+7,5*11,55+7,54*42,62+7,0*57,14+7,4*10,98+7,95*10,8+7,55*16,3+6,53*159,42= 
304,43+970,27+86,23+321,35+399,98+81,25+85,86+123,07+1041,01=3 413,4500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</si>
  <si>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</si>
  <si>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574D56</t>
  </si>
  <si>
    <t>ASFALTOVÝ BETON PRO LOŽNÍ VRSTVY MODIFIK ACL 16+, 16S TL. 60MM</t>
  </si>
  <si>
    <t>7,03*43,93+7,0*138,61+7,5*11,55+7,54*42,62+7,0*57,14+7,4*10,98+7,95*10,8+7,55*16,3+6,63*159,42= 
308,828+970,27+86,625+321,355+399,98+81,252+85,86+123,065+1056,955=3 434,1900 [A]</t>
  </si>
  <si>
    <t>574F46</t>
  </si>
  <si>
    <t>ASFALTOVÝ BETON PRO PODKLADNÍ VRSTVY MODIFIK ACP 16+, 16S TL. 50MM</t>
  </si>
  <si>
    <t>7,13*43,93+7,0*138,61+7,5*11,55+7,54*42,62+7,0*57,14+7,4*10,98+7,95*10,8+7,55*16,3+6,73*159,42= 
313,221+970,27+86,625+321,355+399,98+81,252+85,86+123,065+1072,897=3 454,5250 [A]</t>
  </si>
  <si>
    <t>Potrubí</t>
  </si>
  <si>
    <t>35</t>
  </si>
  <si>
    <t>87434</t>
  </si>
  <si>
    <t>POTRUBÍ Z TRUB PLASTOVÝCH ODPADNÍCH DN DO 200MM</t>
  </si>
  <si>
    <t>přípojka uliční vpusti 
2,0+2,0=4,0000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</si>
  <si>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</si>
  <si>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34</t>
  </si>
  <si>
    <t>87445</t>
  </si>
  <si>
    <t>POTRUBÍ Z TRUB PLASTOVÝCH ODPADNÍCH DN DO 300MM</t>
  </si>
  <si>
    <t>přípojka horské vpusti 
10,5+12,0=22,5000 [A]</t>
  </si>
  <si>
    <t>33</t>
  </si>
  <si>
    <t>89712</t>
  </si>
  <si>
    <t>VPUSŤ KANALIZAČNÍ ULIČNÍ KOMPLETNÍ Z BETONOVÝCH DÍLCŮ</t>
  </si>
  <si>
    <t>1,0+1,0=2,0000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</si>
  <si>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</si>
  <si>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32</t>
  </si>
  <si>
    <t>89721</t>
  </si>
  <si>
    <t>VPUSŤ KANALIZAČNÍ HORSKÁ KOMPLETNÍ MONOLITICKÁ BETONOVÁ</t>
  </si>
  <si>
    <t>položka zahrnuje: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</si>
  <si>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36</t>
  </si>
  <si>
    <t>89915</t>
  </si>
  <si>
    <t>STUPADLA (A POD)</t>
  </si>
  <si>
    <t>3,0+5,0=8,0000 [A]</t>
  </si>
  <si>
    <t>- Položka zahrnuje veškerý materiál, výrobky a polotovary, včetně mimostaveništní a vnitrostaveništní dopravy (rovněž přesuny), včetně naložení a složení,případně s uložením.</t>
  </si>
  <si>
    <t>9113B1</t>
  </si>
  <si>
    <t>SVODIDLO OCEL SILNIČ JEDNOSTR, ÚROVEŇ ZADRŽ H1 -DODÁVKA A MONTÁŽ</t>
  </si>
  <si>
    <t>489,00-20,00=469,0000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</si>
  <si>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</si>
  <si>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9113B3</t>
  </si>
  <si>
    <t>SVODIDLO OCEL SILNIČ JEDNOSTR, ÚROVEŇ ZADRŽ H1 - DEMONTÁŽ S PŘESUNEM</t>
  </si>
  <si>
    <t>63,50-20,55+476,64-340,00=179,5900 [A]</t>
  </si>
  <si>
    <t>položka zahrnuje: 
- demontáž a odstranění zařízení 
- jeho odvoz na předepsané místo</t>
  </si>
  <si>
    <t>91228</t>
  </si>
  <si>
    <t>SMĚROVÉ SLOUPKY Z PLAST HMOT VČETNĚ ODRAZNÉHO PÁSKU</t>
  </si>
  <si>
    <t>43,00=43,0000 [A]</t>
  </si>
  <si>
    <t>položka zahrnuje: 
- dodání a osazení sloupku včetně nutných zemních prací 
- vnitrostaveništní a mimostaveništní doprava 
- odrazky plastové nebo z retroreflexní fólie</t>
  </si>
  <si>
    <t>912283</t>
  </si>
  <si>
    <t>SMĚROVÉ SLOUPKY Z PLAST HMOT - DEMONTÁŽ A ODVOZ</t>
  </si>
  <si>
    <t>9,0+5,0=14,0000 [A]</t>
  </si>
  <si>
    <t>položka zahrnuje demontáž stávajícího sloupku, jeho odvoz do skladu nebo na skládku</t>
  </si>
  <si>
    <t>91238</t>
  </si>
  <si>
    <t>SMĚROVÉ SLOUPKY Z PLAST HMOT - NÁSTAVCE NA SVODIDLA VČETNĚ ODRAZNÉHO PÁSKU</t>
  </si>
  <si>
    <t>41,00=41,0000 [A]</t>
  </si>
  <si>
    <t>914171</t>
  </si>
  <si>
    <t>DOPRAVNÍ ZNAČKY ZÁKLADNÍ VELIKOSTI HLINÍKOVÉ FÓLIE TŘ 2 - DODÁVKA A MONTÁŽ</t>
  </si>
  <si>
    <t>B13  1 ks, B20a  1ks, IJ11a   1 ks, IS14   1 ks, P8   1 ks,Z3    1 ks, E13   2 ks 
1,0+1,0+1,0+1,0+1,0+1,0+2,0=8,0000 [A]</t>
  </si>
  <si>
    <t>položka zahrnuje: 
- dodávku a montáž značek v požadovaném provedení</t>
  </si>
  <si>
    <t>28</t>
  </si>
  <si>
    <t>1,0+2,0+2,0+1,0+1,0+1,0+1,0=9,0000 [A]</t>
  </si>
  <si>
    <t>26</t>
  </si>
  <si>
    <t>914931</t>
  </si>
  <si>
    <t>SLOUPKY A STOJKY DZ Z HLINÍK TRUBEK ZABETON DOD A MONTÁŽ</t>
  </si>
  <si>
    <t>6,0*1,0=6,0000 [A]</t>
  </si>
  <si>
    <t>položka zahrnuje: 
- sloupky a upevňovací zařízení včetně jejich osazení (betonová patka, zemní práce)</t>
  </si>
  <si>
    <t>29</t>
  </si>
  <si>
    <t>914933</t>
  </si>
  <si>
    <t>SLOUPKY A STOJKY DZ Z HLINÍK TRUBEK ZABETON DEMONTÁŽ</t>
  </si>
  <si>
    <t>7,0*1,0=7,0000 [A]</t>
  </si>
  <si>
    <t>915111</t>
  </si>
  <si>
    <t>VODOROVNÉ DOPRAVNÍ ZNAČENÍ BARVOU HLADKÉ - DODÁVKA A POKLÁDKA</t>
  </si>
  <si>
    <t>vodící proužek  š. 0,25 m                 0,25*(508,42-17,07)*2= 245,675 
dělící čára  š. 0,125 m                      0,125*(508,42-17,07)= 61,419 
245,675+61,419=307,0940 [A]</t>
  </si>
  <si>
    <t>položka zahrnuje: 
- dodání a pokládku nátěrového materiálu (měří se pouze natíraná plocha) 
- předznačení a reflexní úpravu</t>
  </si>
  <si>
    <t>915211</t>
  </si>
  <si>
    <t>VODOROVNÉ DOPRAVNÍ ZNAČENÍ PLASTEM HLADKÉ - DODÁVKA A POKLÁDKA</t>
  </si>
  <si>
    <t>vodící proužek   š. 0,25 m        0,25*(508,42-17,07)*2= 245,675 
dělící čára š. 0,125 m               0,125*(508,42-17,07)= 61,419 
245,675+61,419=307,0940 [A]</t>
  </si>
  <si>
    <t>91743</t>
  </si>
  <si>
    <t>CHODNÍKOVÉ OBRUBY Z KAMENNÝCH KRAJNÍKŮ</t>
  </si>
  <si>
    <t>(508,42-17,07)+(505,57-61,19)+2,4+1,0+1,0+(349,0-61,0)=1 228,1300 [A]</t>
  </si>
  <si>
    <t>Položka zahrnuje: 
dodání a pokládku kamenných krajníků o rozměrech předepsaných zadávací dokumentací 
betonové lože i boční betonovou opěrku.</t>
  </si>
  <si>
    <t>64</t>
  </si>
  <si>
    <t>919111</t>
  </si>
  <si>
    <t>ŘEZÁNÍ ASFALTOVÉHO KRYTU VOZOVEK TL DO 50MM</t>
  </si>
  <si>
    <t>napojení na začátku a konci 
7,73+6,5=14,2300 [A]</t>
  </si>
  <si>
    <t>položka zahrnuje řezání vozovkové vrstvy v předepsané tloušťce, včetně spotřeby vody</t>
  </si>
  <si>
    <t>63</t>
  </si>
  <si>
    <t>93132</t>
  </si>
  <si>
    <t>TĚSNĚNÍ DILATAČ SPAR ASF ZÁLIVKOU MODIFIK</t>
  </si>
  <si>
    <t>komůrka š. 20 mm, hl. 40 mm 
obruby vlevo 
(349,0-61,0)*0,02*0,04=0,2304 [B] 
obruby vpravo 
(508,42-17,07)*0,02*0,04=0,3931 [C] 
napojení na stávající stav 
(7,73+6,50)*0,02*0,04=0,0114 [D] 
Celkem: B+C+D=0,6349 [E]</t>
  </si>
  <si>
    <t>položka zahrnuje dodávku a osazení předepsaného materiálu, očištění ploch spáry před úpravou, očištění okolí spáry po úpravě 
nezahrnuje těsnící profil</t>
  </si>
  <si>
    <t>935832</t>
  </si>
  <si>
    <t>ŽLABY A RIGOLY DLÁŽDĚNÉ Z LOMOVÉHO KAMENE TL DO 250MMM DO BETONU TL 100MM</t>
  </si>
  <si>
    <t>0,37*(508,42-61,19)+(1,55*1,1*0,5)*3,0=168,0326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</si>
  <si>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</si>
  <si>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SO 201</t>
  </si>
  <si>
    <t>Opěrná zeď z gabionů</t>
  </si>
  <si>
    <t>M3 X T/M3 
30,692*2,2=67,5224 [A]</t>
  </si>
  <si>
    <t>58,618+98,213+83,780+1050,38+1050,38+23,288+23,288+37,571+9,72=2 435,2380 [A]</t>
  </si>
  <si>
    <t>02960</t>
  </si>
  <si>
    <t>OSTATNÍ POŽADAVKY - ODBORNÝ DOZOR GEOTECHNIKA</t>
  </si>
  <si>
    <t>zahrnuje veškeré náklady spojené s objednatelem požadovaným dozorem</t>
  </si>
  <si>
    <t>111204</t>
  </si>
  <si>
    <t>ODSTRANĚNÍ KŘOVIN S ODVOZEM DO 5KM</t>
  </si>
  <si>
    <t>2,0*10,0=20,0000 [A]</t>
  </si>
  <si>
    <t>odstranění křovin a stromů do průměru 100 mm 
doprava dřevin na předepsanou vzdálenost 
spálení na hromadách nebo štěpkování</t>
  </si>
  <si>
    <t>tloušťka vrstvy 5 cm 
(2,27+2,31+2,24+2,37+2,08+1,99+1,71+2,61+2,28+3,17+2,74+2,69+2,68+2,47+1,67+1,68+1,78+1,76+2,03+1,87):20*(340,00-63,50)*0,05= 
2,22*276,50*0,05=30,6915 [A]</t>
  </si>
  <si>
    <t>tloušťka vrstvy 10 cm 
2,12*276,5*0,1=58,6180 [A]</t>
  </si>
  <si>
    <t>tloušťka 16 cm 
2,22*276,50*0,16=98,2128 [A]</t>
  </si>
  <si>
    <t>tloušťka vrstvy 15 cm 
2,02*276,50*0,15=83,7795 [A]</t>
  </si>
  <si>
    <t>odkopávka svahu pro zeď 
(9,86+9,79+9,71+10,17):4*(137,00-63,50)+(7,36+6,95+6,19):3*(199,00-137,00)+(8,85+10,53+17,67)"3*(227,00-199,00)+(8,52+6,21+6,73+7,02):4*(272,00-227,00)+(3,98+3,31+3,58+3,28+5,12+5,85):6*(340,00-272,00)= 
9,88*73,50+6,83*6200+12,35*28,00+7,12*45,00+4,19*68,00= 
726,180+423,460+345,800+320,400+284,920=    Celkem: 2100,760 
50% z celku 
 0,5* 2100,76=1 050,3800 [A]</t>
  </si>
  <si>
    <t>odkopávka pro zeď 
(9,86+9,79+9,71+10,17):4*(137,00-63,50)+(7,36+6,95+6,19):3*(199,00-137,00)+(8,85+10,53+17,67):3*(227,00-199,00)+(8,52+6,21+6,73+7,02):4*(272,00-227,00)+(3,98+3,31+3,58+3,28+5,12+5,85):6*(340,00-272,00)= 
9,88*73,50+6,83*62,00+12,35*28,00+7,12*45,00+4,19*68,00= 
726,180+423,460+345,800+320,400+284,920= 2100,760 
50% z celku                  
 0,5*2100,760=1 050,3800 [A]</t>
  </si>
  <si>
    <t>ornice 
(524,40+235,01)*0,1=759,41*0,1=75,941 
hornina pro zásyp rubu zdi 
850,220*1,3=1105,286 
75,941+1105,286=1 181,2270 [A]</t>
  </si>
  <si>
    <t>rýha pro kamenný zásak (š. 0,6 m, hl. 0,45 m. dl. 2,5 m, počet 69 ks) 
0,6*0,45*2,5*69= 46,575 
50% z celku 
0,5*46,575=23,2875 [A]</t>
  </si>
  <si>
    <t>rýha pro kamenný zásak (š. 0,6 m, hl. 0,45 m, dl. 2,5 m, počet 69 ks) 
0,6*0,45*2,5*69= 46,575 
50% z celku 
0,5*46,575=23,2875 [A]</t>
  </si>
  <si>
    <t>odkopávka pro zeď 
1050,38+1050,38= 2100,76 
drenáž pod zdí 
0,3*0,5*250,47= 37,571 
vrty pro piloty (průměr 0,133 m, dl. 5 m, počet 140 ks) 
3,14*0,0665*0,0665*5*140= 9,72 
rýha pro kamenný zásak 
0,6*0,45*2,5*69= 46,575 
2100,76+37,571+9,72+46,575=2 194,6260 [A]</t>
  </si>
  <si>
    <t>zásyp za rubem zdi 
4,8*(137,0-63,5)+(3,33+3,32+3,27):3*(199,0-137,0)+(4,66+4,61+4,61):3*(227,0-199,0)+(1,99+2,03+2,05+2,08):4*(272,0-227,0)+(1,08+1,05+1,04+1,02+1,01+1,04):6*(340,0-272,0)= 
4,8*73,5+3,31*62,0+4,63*28+2,04*45+1,04*68= 
352,80+205,22+129,68+91,80+70,72=850,2200 [A]</t>
  </si>
  <si>
    <t>obsyp drenážního potrubí za rubem zdi 
0,87*(340,0-63,5)-26,959=213,5960 [A]</t>
  </si>
  <si>
    <t>svah u líce zdi 
0,75*(137-63,5)+1,05*(146,58-137)+0,6*(189,28-146,58)+1,05*(199-189,28)+0,75*(227-199)+1*(340-227)= 
0,75*73,5+1,05*9,58+0,6*42,7+1,05*9,72+0,75*28+1*113= 
55,125+10,059+25,62+10,206+21+113= 235,01 
svah okolo kamenného zásaku 
(1*2,5*2+1*2,6)*69=7,6*69=524,40 
235,01+524,4=759,4100 [A]</t>
  </si>
  <si>
    <t>svah u líce zdi 
0,75*73,5+1,05*9,58+0,6*42,7+1,05*9,72+0,75*28+1*113= 235,01 
svah okolo kamenného zásaku 
(1*2,5*2+1*2,6)*69= 524,40 
235,01+524,40=759,4100 [A]</t>
  </si>
  <si>
    <t>odvedení vody z podélné drenáže za rubem zdi do kamenného zásaku á 4 m 
(3,5+3,5+3,7+3,4+3,2+3,4+3,5+3,7+5,9+4,4+3,6+4+3,8+3,5+3+2,8+2+4,1+4,2):19*(240,0-63,5):4= 
3,63*69= 250,470 
50% z celku      0,5*250,470=125,2350 [A]</t>
  </si>
  <si>
    <t>odvedení vody z podélné drenáže za rubem zdi do kamenného zásaku á 4 m 
(3,5+305+3,7+3,4+3,2+3,4+3,5+3,7+5,9+4,4+3,6+4+3,8+3,5+3+2,8+2+4,1+4,2):19*(340,0-63,5):4= 
3,63*69=250,470 
50% z celku       0,5*250,471=125,2355 [A]</t>
  </si>
  <si>
    <t>227821</t>
  </si>
  <si>
    <t>MIKROPILOTY KOMPLET D DO 100MM NA POVRCHU</t>
  </si>
  <si>
    <t>délka mikropiloty 6 m, v gabionu 1 m, 140 ks 
140,0*6,0=840,0000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</si>
  <si>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</si>
  <si>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264714</t>
  </si>
  <si>
    <t>VRTY PRO PILOTY TŘ I A II D DO 200MM</t>
  </si>
  <si>
    <t>vrt hl. 5 m, průměr 133 mm, 140 ks 
140*5,0=700,0000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</si>
  <si>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</si>
  <si>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3272C7</t>
  </si>
  <si>
    <t>ZDI OPĚR, ZÁRUB, NÁBŘEŽ Z GABIONŮ ČÁSTEČNĚ ROVNANÝCH, DRÁT O4,0MM, POVRCHOVÁ ÚPRAVA Zn + Al</t>
  </si>
  <si>
    <t>průřez zdi x délka 
5*(137,0-63,50)+3,70*(199,0-137,0)+5*(227,0-199,0)+2,70*(272,0-227,2)+2,20*(305,0-272,0)+2,00*(340,0-305,0)= 
5*73,50+3,70*62,0+5*28,0+2,70*45,0+2,20*33,0+2*35,0= 
367,500+229,400+140,000+121,500+72,600+70,000=1 001,0000 [A]</t>
  </si>
  <si>
    <t>- položka zahrnuje dodávku a osazení drátěných košů s výplní lomovým kamenem. 
- gabionové matrace se vykazují v pol.č.2722**.</t>
  </si>
  <si>
    <t>45152</t>
  </si>
  <si>
    <t>PODKLADNÍ A VÝPLŇOVÉ VRSTVY Z KAMENIVA DRCENÉHO</t>
  </si>
  <si>
    <t>lože pod drenážní potrubí za rubem zdi (32/63) 
0,15*0,65*(340,0-63,5)=26,9588 [A] 
podkladní vrstva pod kamenný zásak tl. 0,1 m (16/32) 
0,6*0,1*2,5*69,0=10,3500 [B]Celkem: A+B=37,3088 [C]</t>
  </si>
  <si>
    <t>lože pod dlažbu z lomového kamene (tl. 0,06 m) 
0,6*0,06*2,5*69,0=6,2100 [A]</t>
  </si>
  <si>
    <t>465511</t>
  </si>
  <si>
    <t>DLAŽBY Z LOMOVÉHO KAMENE NA SUCHO</t>
  </si>
  <si>
    <t>kamenný zásak (š. 0,6 m, hl. 0,35 m, dl. 2,5 m, počet 69 ks) 
0,6*0,35*2,5*69,0=36,2250 [A]</t>
  </si>
  <si>
    <t>položka zahrnuje: 
- nutné zemní práce (svahování, úpravu pláně a pod.) 
- dodávku a položení dlažby z lomového kamene do předepsaného tvaru 
- spárování, těsnění, tmelení a vyplnění spar případně s vyklínováním  
- úprava povrchu pro odvedení srážkové vody 
- nezahrnuje podklad pod dlažbu, vykazuje se samostatně položkami SD 45</t>
  </si>
  <si>
    <t>875272</t>
  </si>
  <si>
    <t>POTRUBÍ DREN Z TRUB PLAST (I FLEXIBIL) DN DO 100MM DĚROVANÝCH</t>
  </si>
  <si>
    <t>drenážní potrubí za rubem zdi 
340,0-63,5=276,5000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</si>
  <si>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</si>
  <si>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340,00-63,50=276,5000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</si>
</sst>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DIO!I3</f>
      </c>
      <c r="D10" s="21">
        <f>0+DIO!O9+DIO!O13+DIO!O17+DIO!O21+DIO!O25+DIO!O29+DIO!O33+DIO!O37+DIO!O41+DIO!O45+DIO!O49+DIO!O53+DIO!O57+DIO!O61+DIO!O65+DIO!O69+DIO!O73+DIO!O77+DIO!O81+DIO!O85+DIO!O89+DIO!O93+DIO!O97+DIO!O101+DIO!O105</f>
      </c>
      <c r="E10" s="21">
        <f>C10+D10</f>
      </c>
    </row>
    <row r="11" spans="1:5" ht="12.75" customHeight="1">
      <c r="A11" s="20" t="s">
        <v>135</v>
      </c>
      <c r="B11" s="20" t="s">
        <v>136</v>
      </c>
      <c r="C11" s="21">
        <f>'SO 101'!I3</f>
      </c>
      <c r="D11" s="21">
        <f>0+'SO 101'!O9+'SO 101'!O13+'SO 101'!O17+'SO 101'!O21+'SO 101'!O25+'SO 101'!O29+'SO 101'!O33+'SO 101'!O38+'SO 101'!O42+'SO 101'!O46+'SO 101'!O50+'SO 101'!O54+'SO 101'!O58+'SO 101'!O62+'SO 101'!O66+'SO 101'!O70+'SO 101'!O74+'SO 101'!O78+'SO 101'!O82+'SO 101'!O86+'SO 101'!O90+'SO 101'!O94+'SO 101'!O98+'SO 101'!O102+'SO 101'!O106+'SO 101'!O110+'SO 101'!O114+'SO 101'!O118+'SO 101'!O122+'SO 101'!O126+'SO 101'!O130+'SO 101'!O134+'SO 101'!O138+'SO 101'!O142+'SO 101'!O146+'SO 101'!O150+'SO 101'!O154+'SO 101'!O159+'SO 101'!O163+'SO 101'!O167+'SO 101'!O172+'SO 101'!O176+'SO 101'!O180+'SO 101'!O185+'SO 101'!O189+'SO 101'!O193+'SO 101'!O197+'SO 101'!O201+'SO 101'!O205+'SO 101'!O209+'SO 101'!O214+'SO 101'!O218+'SO 101'!O222+'SO 101'!O226+'SO 101'!O230+'SO 101'!O235+'SO 101'!O239+'SO 101'!O243+'SO 101'!O247+'SO 101'!O251+'SO 101'!O255+'SO 101'!O259+'SO 101'!O263+'SO 101'!O267+'SO 101'!O271+'SO 101'!O275+'SO 101'!O279+'SO 101'!O283+'SO 101'!O287+'SO 101'!O291</f>
      </c>
      <c r="E11" s="21">
        <f>C11+D11</f>
      </c>
    </row>
    <row r="12" spans="1:5" ht="12.75" customHeight="1">
      <c r="A12" s="20" t="s">
        <v>442</v>
      </c>
      <c r="B12" s="20" t="s">
        <v>443</v>
      </c>
      <c r="C12" s="21">
        <f>'SO 201'!I3</f>
      </c>
      <c r="D12" s="21">
        <f>0+'SO 201'!O9+'SO 201'!O13+'SO 201'!O17+'SO 201'!O21+'SO 201'!O25+'SO 201'!O29+'SO 201'!O33+'SO 201'!O37+'SO 201'!O42+'SO 201'!O46+'SO 201'!O50+'SO 201'!O54+'SO 201'!O58+'SO 201'!O62+'SO 201'!O66+'SO 201'!O70+'SO 201'!O74+'SO 201'!O78+'SO 201'!O82+'SO 201'!O86+'SO 201'!O90+'SO 201'!O94+'SO 201'!O98+'SO 201'!O102+'SO 201'!O106+'SO 201'!O111+'SO 201'!O115+'SO 201'!O119+'SO 201'!O123+'SO 201'!O127+'SO 201'!O131+'SO 201'!O136+'SO 201'!O140+'SO 201'!O145+'SO 201'!O150+'SO 201'!O154+'SO 201'!O158+'SO 201'!O162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40</v>
      </c>
      <c r="D8" s="19"/>
      <c r="E8" s="27" t="s">
        <v>44</v>
      </c>
      <c r="F8" s="19"/>
      <c r="G8" s="19"/>
      <c r="H8" s="19"/>
      <c r="I8" s="28">
        <f>0+I9+I13+I17+I21+I25+I29+I33+I37+I41+I45+I49+I53+I57+I61+I65+I69+I73+I77+I81+I85+I89+I93+I97+I101+I105</f>
      </c>
    </row>
    <row r="9" spans="1:16" ht="12.75" customHeight="1">
      <c r="A9" s="25" t="s">
        <v>45</v>
      </c>
      <c r="B9" s="29" t="s">
        <v>46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50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48</v>
      </c>
    </row>
    <row r="11" spans="1:5" ht="12.75" customHeight="1">
      <c r="A11" s="36" t="s">
        <v>52</v>
      </c>
      <c r="E11" s="37" t="s">
        <v>48</v>
      </c>
    </row>
    <row r="12" spans="1:5" ht="12.75" customHeight="1">
      <c r="A12" t="s">
        <v>53</v>
      </c>
      <c r="E12" s="35" t="s">
        <v>54</v>
      </c>
    </row>
    <row r="13" spans="1:16" ht="12.75" customHeight="1">
      <c r="A13" s="25" t="s">
        <v>45</v>
      </c>
      <c r="B13" s="29" t="s">
        <v>55</v>
      </c>
      <c r="C13" s="29" t="s">
        <v>56</v>
      </c>
      <c r="D13" s="25" t="s">
        <v>48</v>
      </c>
      <c r="E13" s="30" t="s">
        <v>57</v>
      </c>
      <c r="F13" s="31" t="s">
        <v>50</v>
      </c>
      <c r="G13" s="32">
        <v>69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51</v>
      </c>
      <c r="E14" s="35" t="s">
        <v>48</v>
      </c>
    </row>
    <row r="15" spans="1:5" ht="12.75" customHeight="1">
      <c r="A15" s="36" t="s">
        <v>52</v>
      </c>
      <c r="E15" s="37" t="s">
        <v>48</v>
      </c>
    </row>
    <row r="16" spans="1:5" ht="63.75" customHeight="1">
      <c r="A16" t="s">
        <v>53</v>
      </c>
      <c r="E16" s="35" t="s">
        <v>58</v>
      </c>
    </row>
    <row r="17" spans="1:16" ht="12.75" customHeight="1">
      <c r="A17" s="25" t="s">
        <v>45</v>
      </c>
      <c r="B17" s="29" t="s">
        <v>59</v>
      </c>
      <c r="C17" s="29" t="s">
        <v>60</v>
      </c>
      <c r="D17" s="25" t="s">
        <v>48</v>
      </c>
      <c r="E17" s="30" t="s">
        <v>61</v>
      </c>
      <c r="F17" s="31" t="s">
        <v>50</v>
      </c>
      <c r="G17" s="32">
        <v>69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51</v>
      </c>
      <c r="E18" s="35" t="s">
        <v>48</v>
      </c>
    </row>
    <row r="19" spans="1:5" ht="12.75" customHeight="1">
      <c r="A19" s="36" t="s">
        <v>52</v>
      </c>
      <c r="E19" s="37" t="s">
        <v>48</v>
      </c>
    </row>
    <row r="20" spans="1:5" ht="12.75" customHeight="1">
      <c r="A20" t="s">
        <v>53</v>
      </c>
      <c r="E20" s="35" t="s">
        <v>62</v>
      </c>
    </row>
    <row r="21" spans="1:16" ht="12.75" customHeight="1">
      <c r="A21" s="25" t="s">
        <v>45</v>
      </c>
      <c r="B21" s="29" t="s">
        <v>63</v>
      </c>
      <c r="C21" s="29" t="s">
        <v>64</v>
      </c>
      <c r="D21" s="25" t="s">
        <v>48</v>
      </c>
      <c r="E21" s="30" t="s">
        <v>65</v>
      </c>
      <c r="F21" s="31" t="s">
        <v>66</v>
      </c>
      <c r="G21" s="32">
        <v>14490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51</v>
      </c>
      <c r="E22" s="35" t="s">
        <v>48</v>
      </c>
    </row>
    <row r="23" spans="1:5" ht="38.25" customHeight="1">
      <c r="A23" s="36" t="s">
        <v>52</v>
      </c>
      <c r="E23" s="37" t="s">
        <v>67</v>
      </c>
    </row>
    <row r="24" spans="1:5" ht="12.75" customHeight="1">
      <c r="A24" t="s">
        <v>53</v>
      </c>
      <c r="E24" s="35" t="s">
        <v>68</v>
      </c>
    </row>
    <row r="25" spans="1:16" ht="12.75" customHeight="1">
      <c r="A25" s="25" t="s">
        <v>45</v>
      </c>
      <c r="B25" s="29" t="s">
        <v>69</v>
      </c>
      <c r="C25" s="29" t="s">
        <v>70</v>
      </c>
      <c r="D25" s="25" t="s">
        <v>48</v>
      </c>
      <c r="E25" s="30" t="s">
        <v>71</v>
      </c>
      <c r="F25" s="31" t="s">
        <v>50</v>
      </c>
      <c r="G25" s="32">
        <v>22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51</v>
      </c>
      <c r="E26" s="35" t="s">
        <v>48</v>
      </c>
    </row>
    <row r="27" spans="1:5" ht="12.75" customHeight="1">
      <c r="A27" s="36" t="s">
        <v>52</v>
      </c>
      <c r="E27" s="37" t="s">
        <v>48</v>
      </c>
    </row>
    <row r="28" spans="1:5" ht="63.75" customHeight="1">
      <c r="A28" t="s">
        <v>53</v>
      </c>
      <c r="E28" s="35" t="s">
        <v>58</v>
      </c>
    </row>
    <row r="29" spans="1:16" ht="12.75" customHeight="1">
      <c r="A29" s="25" t="s">
        <v>45</v>
      </c>
      <c r="B29" s="29" t="s">
        <v>72</v>
      </c>
      <c r="C29" s="29" t="s">
        <v>73</v>
      </c>
      <c r="D29" s="25" t="s">
        <v>48</v>
      </c>
      <c r="E29" s="30" t="s">
        <v>74</v>
      </c>
      <c r="F29" s="31" t="s">
        <v>50</v>
      </c>
      <c r="G29" s="32">
        <v>22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51</v>
      </c>
      <c r="E30" s="35" t="s">
        <v>48</v>
      </c>
    </row>
    <row r="31" spans="1:5" ht="12.75" customHeight="1">
      <c r="A31" s="36" t="s">
        <v>52</v>
      </c>
      <c r="E31" s="37" t="s">
        <v>48</v>
      </c>
    </row>
    <row r="32" spans="1:5" ht="12.75" customHeight="1">
      <c r="A32" t="s">
        <v>53</v>
      </c>
      <c r="E32" s="35" t="s">
        <v>62</v>
      </c>
    </row>
    <row r="33" spans="1:16" ht="12.75" customHeight="1">
      <c r="A33" s="25" t="s">
        <v>45</v>
      </c>
      <c r="B33" s="29" t="s">
        <v>75</v>
      </c>
      <c r="C33" s="29" t="s">
        <v>76</v>
      </c>
      <c r="D33" s="25" t="s">
        <v>48</v>
      </c>
      <c r="E33" s="30" t="s">
        <v>77</v>
      </c>
      <c r="F33" s="31" t="s">
        <v>66</v>
      </c>
      <c r="G33" s="32">
        <v>4620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51</v>
      </c>
      <c r="E34" s="35" t="s">
        <v>48</v>
      </c>
    </row>
    <row r="35" spans="1:5" ht="38.25" customHeight="1">
      <c r="A35" s="36" t="s">
        <v>52</v>
      </c>
      <c r="E35" s="37" t="s">
        <v>78</v>
      </c>
    </row>
    <row r="36" spans="1:5" ht="12.75" customHeight="1">
      <c r="A36" t="s">
        <v>53</v>
      </c>
      <c r="E36" s="35" t="s">
        <v>68</v>
      </c>
    </row>
    <row r="37" spans="1:16" ht="12.75" customHeight="1">
      <c r="A37" s="25" t="s">
        <v>45</v>
      </c>
      <c r="B37" s="29" t="s">
        <v>33</v>
      </c>
      <c r="C37" s="29" t="s">
        <v>79</v>
      </c>
      <c r="D37" s="25" t="s">
        <v>48</v>
      </c>
      <c r="E37" s="30" t="s">
        <v>80</v>
      </c>
      <c r="F37" s="31" t="s">
        <v>50</v>
      </c>
      <c r="G37" s="32">
        <v>73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 customHeight="1">
      <c r="A38" s="34" t="s">
        <v>51</v>
      </c>
      <c r="E38" s="35" t="s">
        <v>48</v>
      </c>
    </row>
    <row r="39" spans="1:5" ht="12.75" customHeight="1">
      <c r="A39" s="36" t="s">
        <v>52</v>
      </c>
      <c r="E39" s="37" t="s">
        <v>48</v>
      </c>
    </row>
    <row r="40" spans="1:5" ht="63.75" customHeight="1">
      <c r="A40" t="s">
        <v>53</v>
      </c>
      <c r="E40" s="35" t="s">
        <v>81</v>
      </c>
    </row>
    <row r="41" spans="1:16" ht="12.75" customHeight="1">
      <c r="A41" s="25" t="s">
        <v>45</v>
      </c>
      <c r="B41" s="29" t="s">
        <v>35</v>
      </c>
      <c r="C41" s="29" t="s">
        <v>82</v>
      </c>
      <c r="D41" s="25" t="s">
        <v>48</v>
      </c>
      <c r="E41" s="30" t="s">
        <v>83</v>
      </c>
      <c r="F41" s="31" t="s">
        <v>50</v>
      </c>
      <c r="G41" s="32">
        <v>73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 customHeight="1">
      <c r="A42" s="34" t="s">
        <v>51</v>
      </c>
      <c r="E42" s="35" t="s">
        <v>48</v>
      </c>
    </row>
    <row r="43" spans="1:5" ht="12.75" customHeight="1">
      <c r="A43" s="36" t="s">
        <v>52</v>
      </c>
      <c r="E43" s="37" t="s">
        <v>48</v>
      </c>
    </row>
    <row r="44" spans="1:5" ht="12.75" customHeight="1">
      <c r="A44" t="s">
        <v>53</v>
      </c>
      <c r="E44" s="35" t="s">
        <v>62</v>
      </c>
    </row>
    <row r="45" spans="1:16" ht="12.75" customHeight="1">
      <c r="A45" s="25" t="s">
        <v>45</v>
      </c>
      <c r="B45" s="29" t="s">
        <v>37</v>
      </c>
      <c r="C45" s="29" t="s">
        <v>84</v>
      </c>
      <c r="D45" s="25" t="s">
        <v>48</v>
      </c>
      <c r="E45" s="30" t="s">
        <v>85</v>
      </c>
      <c r="F45" s="31" t="s">
        <v>66</v>
      </c>
      <c r="G45" s="32">
        <v>15330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 customHeight="1">
      <c r="A46" s="34" t="s">
        <v>51</v>
      </c>
      <c r="E46" s="35" t="s">
        <v>48</v>
      </c>
    </row>
    <row r="47" spans="1:5" ht="38.25" customHeight="1">
      <c r="A47" s="36" t="s">
        <v>52</v>
      </c>
      <c r="E47" s="37" t="s">
        <v>86</v>
      </c>
    </row>
    <row r="48" spans="1:5" ht="12.75" customHeight="1">
      <c r="A48" t="s">
        <v>53</v>
      </c>
      <c r="E48" s="35" t="s">
        <v>87</v>
      </c>
    </row>
    <row r="49" spans="1:16" ht="12.75" customHeight="1">
      <c r="A49" s="25" t="s">
        <v>45</v>
      </c>
      <c r="B49" s="29" t="s">
        <v>88</v>
      </c>
      <c r="C49" s="29" t="s">
        <v>89</v>
      </c>
      <c r="D49" s="25" t="s">
        <v>48</v>
      </c>
      <c r="E49" s="30" t="s">
        <v>90</v>
      </c>
      <c r="F49" s="31" t="s">
        <v>50</v>
      </c>
      <c r="G49" s="32">
        <v>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 customHeight="1">
      <c r="A50" s="34" t="s">
        <v>51</v>
      </c>
      <c r="E50" s="35" t="s">
        <v>48</v>
      </c>
    </row>
    <row r="51" spans="1:5" ht="12.75" customHeight="1">
      <c r="A51" s="36" t="s">
        <v>52</v>
      </c>
      <c r="E51" s="37" t="s">
        <v>48</v>
      </c>
    </row>
    <row r="52" spans="1:5" ht="51" customHeight="1">
      <c r="A52" t="s">
        <v>53</v>
      </c>
      <c r="E52" s="35" t="s">
        <v>91</v>
      </c>
    </row>
    <row r="53" spans="1:16" ht="12.75" customHeight="1">
      <c r="A53" s="25" t="s">
        <v>45</v>
      </c>
      <c r="B53" s="29" t="s">
        <v>92</v>
      </c>
      <c r="C53" s="29" t="s">
        <v>93</v>
      </c>
      <c r="D53" s="25" t="s">
        <v>48</v>
      </c>
      <c r="E53" s="30" t="s">
        <v>94</v>
      </c>
      <c r="F53" s="31" t="s">
        <v>50</v>
      </c>
      <c r="G53" s="32">
        <v>2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 customHeight="1">
      <c r="A54" s="34" t="s">
        <v>51</v>
      </c>
      <c r="E54" s="35" t="s">
        <v>48</v>
      </c>
    </row>
    <row r="55" spans="1:5" ht="12.75" customHeight="1">
      <c r="A55" s="36" t="s">
        <v>52</v>
      </c>
      <c r="E55" s="37" t="s">
        <v>48</v>
      </c>
    </row>
    <row r="56" spans="1:5" ht="12.75" customHeight="1">
      <c r="A56" t="s">
        <v>53</v>
      </c>
      <c r="E56" s="35" t="s">
        <v>95</v>
      </c>
    </row>
    <row r="57" spans="1:16" ht="12.75" customHeight="1">
      <c r="A57" s="25" t="s">
        <v>45</v>
      </c>
      <c r="B57" s="29" t="s">
        <v>96</v>
      </c>
      <c r="C57" s="29" t="s">
        <v>97</v>
      </c>
      <c r="D57" s="25" t="s">
        <v>48</v>
      </c>
      <c r="E57" s="30" t="s">
        <v>98</v>
      </c>
      <c r="F57" s="31" t="s">
        <v>66</v>
      </c>
      <c r="G57" s="32">
        <v>420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 customHeight="1">
      <c r="A58" s="34" t="s">
        <v>51</v>
      </c>
      <c r="E58" s="35" t="s">
        <v>48</v>
      </c>
    </row>
    <row r="59" spans="1:5" ht="38.25" customHeight="1">
      <c r="A59" s="36" t="s">
        <v>52</v>
      </c>
      <c r="E59" s="37" t="s">
        <v>99</v>
      </c>
    </row>
    <row r="60" spans="1:5" ht="12.75" customHeight="1">
      <c r="A60" t="s">
        <v>53</v>
      </c>
      <c r="E60" s="35" t="s">
        <v>100</v>
      </c>
    </row>
    <row r="61" spans="1:16" ht="12.75" customHeight="1">
      <c r="A61" s="25" t="s">
        <v>45</v>
      </c>
      <c r="B61" s="29" t="s">
        <v>42</v>
      </c>
      <c r="C61" s="29" t="s">
        <v>101</v>
      </c>
      <c r="D61" s="25" t="s">
        <v>48</v>
      </c>
      <c r="E61" s="30" t="s">
        <v>102</v>
      </c>
      <c r="F61" s="31" t="s">
        <v>50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 customHeight="1">
      <c r="A62" s="34" t="s">
        <v>51</v>
      </c>
      <c r="E62" s="35" t="s">
        <v>48</v>
      </c>
    </row>
    <row r="63" spans="1:5" ht="12.75" customHeight="1">
      <c r="A63" s="36" t="s">
        <v>52</v>
      </c>
      <c r="E63" s="37" t="s">
        <v>48</v>
      </c>
    </row>
    <row r="64" spans="1:5" ht="38.25" customHeight="1">
      <c r="A64" t="s">
        <v>53</v>
      </c>
      <c r="E64" s="35" t="s">
        <v>103</v>
      </c>
    </row>
    <row r="65" spans="1:16" ht="12.75" customHeight="1">
      <c r="A65" s="25" t="s">
        <v>45</v>
      </c>
      <c r="B65" s="29" t="s">
        <v>104</v>
      </c>
      <c r="C65" s="29" t="s">
        <v>105</v>
      </c>
      <c r="D65" s="25" t="s">
        <v>48</v>
      </c>
      <c r="E65" s="30" t="s">
        <v>106</v>
      </c>
      <c r="F65" s="31" t="s">
        <v>50</v>
      </c>
      <c r="G65" s="32">
        <v>2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 customHeight="1">
      <c r="A66" s="34" t="s">
        <v>51</v>
      </c>
      <c r="E66" s="35" t="s">
        <v>48</v>
      </c>
    </row>
    <row r="67" spans="1:5" ht="12.75" customHeight="1">
      <c r="A67" s="36" t="s">
        <v>52</v>
      </c>
      <c r="E67" s="37" t="s">
        <v>48</v>
      </c>
    </row>
    <row r="68" spans="1:5" ht="12.75" customHeight="1">
      <c r="A68" t="s">
        <v>53</v>
      </c>
      <c r="E68" s="35" t="s">
        <v>95</v>
      </c>
    </row>
    <row r="69" spans="1:16" ht="12.75" customHeight="1">
      <c r="A69" s="25" t="s">
        <v>45</v>
      </c>
      <c r="B69" s="29" t="s">
        <v>107</v>
      </c>
      <c r="C69" s="29" t="s">
        <v>108</v>
      </c>
      <c r="D69" s="25" t="s">
        <v>48</v>
      </c>
      <c r="E69" s="30" t="s">
        <v>109</v>
      </c>
      <c r="F69" s="31" t="s">
        <v>66</v>
      </c>
      <c r="G69" s="32">
        <v>420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 customHeight="1">
      <c r="A70" s="34" t="s">
        <v>51</v>
      </c>
      <c r="E70" s="35" t="s">
        <v>48</v>
      </c>
    </row>
    <row r="71" spans="1:5" ht="38.25" customHeight="1">
      <c r="A71" s="36" t="s">
        <v>52</v>
      </c>
      <c r="E71" s="37" t="s">
        <v>99</v>
      </c>
    </row>
    <row r="72" spans="1:5" ht="12.75" customHeight="1">
      <c r="A72" t="s">
        <v>53</v>
      </c>
      <c r="E72" s="35" t="s">
        <v>100</v>
      </c>
    </row>
    <row r="73" spans="1:16" ht="12.75" customHeight="1">
      <c r="A73" s="25" t="s">
        <v>45</v>
      </c>
      <c r="B73" s="29" t="s">
        <v>110</v>
      </c>
      <c r="C73" s="29" t="s">
        <v>111</v>
      </c>
      <c r="D73" s="25" t="s">
        <v>48</v>
      </c>
      <c r="E73" s="30" t="s">
        <v>112</v>
      </c>
      <c r="F73" s="31" t="s">
        <v>50</v>
      </c>
      <c r="G73" s="32">
        <v>30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 customHeight="1">
      <c r="A74" s="34" t="s">
        <v>51</v>
      </c>
      <c r="E74" s="35" t="s">
        <v>48</v>
      </c>
    </row>
    <row r="75" spans="1:5" ht="12.75" customHeight="1">
      <c r="A75" s="36" t="s">
        <v>52</v>
      </c>
      <c r="E75" s="37" t="s">
        <v>48</v>
      </c>
    </row>
    <row r="76" spans="1:5" ht="38.25" customHeight="1">
      <c r="A76" t="s">
        <v>53</v>
      </c>
      <c r="E76" s="35" t="s">
        <v>103</v>
      </c>
    </row>
    <row r="77" spans="1:16" ht="12.75" customHeight="1">
      <c r="A77" s="25" t="s">
        <v>45</v>
      </c>
      <c r="B77" s="29" t="s">
        <v>113</v>
      </c>
      <c r="C77" s="29" t="s">
        <v>114</v>
      </c>
      <c r="D77" s="25" t="s">
        <v>48</v>
      </c>
      <c r="E77" s="30" t="s">
        <v>115</v>
      </c>
      <c r="F77" s="31" t="s">
        <v>50</v>
      </c>
      <c r="G77" s="32">
        <v>30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 customHeight="1">
      <c r="A78" s="34" t="s">
        <v>51</v>
      </c>
      <c r="E78" s="35" t="s">
        <v>48</v>
      </c>
    </row>
    <row r="79" spans="1:5" ht="12.75" customHeight="1">
      <c r="A79" s="36" t="s">
        <v>52</v>
      </c>
      <c r="E79" s="37" t="s">
        <v>48</v>
      </c>
    </row>
    <row r="80" spans="1:5" ht="12.75" customHeight="1">
      <c r="A80" t="s">
        <v>53</v>
      </c>
      <c r="E80" s="35" t="s">
        <v>95</v>
      </c>
    </row>
    <row r="81" spans="1:16" ht="12.75" customHeight="1">
      <c r="A81" s="25" t="s">
        <v>45</v>
      </c>
      <c r="B81" s="29" t="s">
        <v>40</v>
      </c>
      <c r="C81" s="29" t="s">
        <v>116</v>
      </c>
      <c r="D81" s="25" t="s">
        <v>48</v>
      </c>
      <c r="E81" s="30" t="s">
        <v>117</v>
      </c>
      <c r="F81" s="31" t="s">
        <v>66</v>
      </c>
      <c r="G81" s="32">
        <v>6300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 customHeight="1">
      <c r="A82" s="34" t="s">
        <v>51</v>
      </c>
      <c r="E82" s="35" t="s">
        <v>48</v>
      </c>
    </row>
    <row r="83" spans="1:5" ht="38.25" customHeight="1">
      <c r="A83" s="36" t="s">
        <v>52</v>
      </c>
      <c r="E83" s="37" t="s">
        <v>118</v>
      </c>
    </row>
    <row r="84" spans="1:5" ht="12.75" customHeight="1">
      <c r="A84" t="s">
        <v>53</v>
      </c>
      <c r="E84" s="35" t="s">
        <v>100</v>
      </c>
    </row>
    <row r="85" spans="1:16" ht="12.75" customHeight="1">
      <c r="A85" s="25" t="s">
        <v>45</v>
      </c>
      <c r="B85" s="29" t="s">
        <v>119</v>
      </c>
      <c r="C85" s="29" t="s">
        <v>120</v>
      </c>
      <c r="D85" s="25" t="s">
        <v>48</v>
      </c>
      <c r="E85" s="30" t="s">
        <v>121</v>
      </c>
      <c r="F85" s="31" t="s">
        <v>50</v>
      </c>
      <c r="G85" s="32">
        <v>30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 customHeight="1">
      <c r="A86" s="34" t="s">
        <v>51</v>
      </c>
      <c r="E86" s="35" t="s">
        <v>48</v>
      </c>
    </row>
    <row r="87" spans="1:5" ht="12.75" customHeight="1">
      <c r="A87" s="36" t="s">
        <v>52</v>
      </c>
      <c r="E87" s="37" t="s">
        <v>48</v>
      </c>
    </row>
    <row r="88" spans="1:5" ht="38.25" customHeight="1">
      <c r="A88" t="s">
        <v>53</v>
      </c>
      <c r="E88" s="35" t="s">
        <v>103</v>
      </c>
    </row>
    <row r="89" spans="1:16" ht="12.75" customHeight="1">
      <c r="A89" s="25" t="s">
        <v>45</v>
      </c>
      <c r="B89" s="29" t="s">
        <v>122</v>
      </c>
      <c r="C89" s="29" t="s">
        <v>123</v>
      </c>
      <c r="D89" s="25" t="s">
        <v>48</v>
      </c>
      <c r="E89" s="30" t="s">
        <v>124</v>
      </c>
      <c r="F89" s="31" t="s">
        <v>50</v>
      </c>
      <c r="G89" s="32">
        <v>30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 customHeight="1">
      <c r="A90" s="34" t="s">
        <v>51</v>
      </c>
      <c r="E90" s="35" t="s">
        <v>48</v>
      </c>
    </row>
    <row r="91" spans="1:5" ht="12.75" customHeight="1">
      <c r="A91" s="36" t="s">
        <v>52</v>
      </c>
      <c r="E91" s="37" t="s">
        <v>48</v>
      </c>
    </row>
    <row r="92" spans="1:5" ht="12.75" customHeight="1">
      <c r="A92" t="s">
        <v>53</v>
      </c>
      <c r="E92" s="35" t="s">
        <v>95</v>
      </c>
    </row>
    <row r="93" spans="1:16" ht="12.75" customHeight="1">
      <c r="A93" s="25" t="s">
        <v>45</v>
      </c>
      <c r="B93" s="29" t="s">
        <v>125</v>
      </c>
      <c r="C93" s="29" t="s">
        <v>126</v>
      </c>
      <c r="D93" s="25" t="s">
        <v>48</v>
      </c>
      <c r="E93" s="30" t="s">
        <v>127</v>
      </c>
      <c r="F93" s="31" t="s">
        <v>66</v>
      </c>
      <c r="G93" s="32">
        <v>6300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 customHeight="1">
      <c r="A94" s="34" t="s">
        <v>51</v>
      </c>
      <c r="E94" s="35" t="s">
        <v>48</v>
      </c>
    </row>
    <row r="95" spans="1:5" ht="38.25" customHeight="1">
      <c r="A95" s="36" t="s">
        <v>52</v>
      </c>
      <c r="E95" s="37" t="s">
        <v>118</v>
      </c>
    </row>
    <row r="96" spans="1:5" ht="12.75" customHeight="1">
      <c r="A96" t="s">
        <v>53</v>
      </c>
      <c r="E96" s="35" t="s">
        <v>128</v>
      </c>
    </row>
    <row r="97" spans="1:16" ht="12.75" customHeight="1">
      <c r="A97" s="25" t="s">
        <v>45</v>
      </c>
      <c r="B97" s="29" t="s">
        <v>29</v>
      </c>
      <c r="C97" s="29" t="s">
        <v>129</v>
      </c>
      <c r="D97" s="25" t="s">
        <v>48</v>
      </c>
      <c r="E97" s="30" t="s">
        <v>130</v>
      </c>
      <c r="F97" s="31" t="s">
        <v>50</v>
      </c>
      <c r="G97" s="32">
        <v>73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 customHeight="1">
      <c r="A98" s="34" t="s">
        <v>51</v>
      </c>
      <c r="E98" s="35" t="s">
        <v>48</v>
      </c>
    </row>
    <row r="99" spans="1:5" ht="12.75" customHeight="1">
      <c r="A99" s="36" t="s">
        <v>52</v>
      </c>
      <c r="E99" s="37" t="s">
        <v>48</v>
      </c>
    </row>
    <row r="100" spans="1:5" ht="38.25" customHeight="1">
      <c r="A100" t="s">
        <v>53</v>
      </c>
      <c r="E100" s="35" t="s">
        <v>103</v>
      </c>
    </row>
    <row r="101" spans="1:16" ht="12.75" customHeight="1">
      <c r="A101" s="25" t="s">
        <v>45</v>
      </c>
      <c r="B101" s="29" t="s">
        <v>23</v>
      </c>
      <c r="C101" s="29" t="s">
        <v>131</v>
      </c>
      <c r="D101" s="25" t="s">
        <v>48</v>
      </c>
      <c r="E101" s="30" t="s">
        <v>132</v>
      </c>
      <c r="F101" s="31" t="s">
        <v>50</v>
      </c>
      <c r="G101" s="32">
        <v>73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 customHeight="1">
      <c r="A102" s="34" t="s">
        <v>51</v>
      </c>
      <c r="E102" s="35" t="s">
        <v>48</v>
      </c>
    </row>
    <row r="103" spans="1:5" ht="12.75" customHeight="1">
      <c r="A103" s="36" t="s">
        <v>52</v>
      </c>
      <c r="E103" s="37" t="s">
        <v>48</v>
      </c>
    </row>
    <row r="104" spans="1:5" ht="12.75" customHeight="1">
      <c r="A104" t="s">
        <v>53</v>
      </c>
      <c r="E104" s="35" t="s">
        <v>95</v>
      </c>
    </row>
    <row r="105" spans="1:16" ht="12.75" customHeight="1">
      <c r="A105" s="25" t="s">
        <v>45</v>
      </c>
      <c r="B105" s="29" t="s">
        <v>22</v>
      </c>
      <c r="C105" s="29" t="s">
        <v>133</v>
      </c>
      <c r="D105" s="25" t="s">
        <v>48</v>
      </c>
      <c r="E105" s="30" t="s">
        <v>134</v>
      </c>
      <c r="F105" s="31" t="s">
        <v>66</v>
      </c>
      <c r="G105" s="32">
        <v>15330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 customHeight="1">
      <c r="A106" s="34" t="s">
        <v>51</v>
      </c>
      <c r="E106" s="35" t="s">
        <v>48</v>
      </c>
    </row>
    <row r="107" spans="1:5" ht="38.25" customHeight="1">
      <c r="A107" s="36" t="s">
        <v>52</v>
      </c>
      <c r="E107" s="37" t="s">
        <v>86</v>
      </c>
    </row>
    <row r="108" spans="1:5" ht="12.75" customHeight="1">
      <c r="A108" t="s">
        <v>53</v>
      </c>
      <c r="E108" s="35" t="s">
        <v>100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135</v>
      </c>
      <c r="I3" s="38">
        <f>0+I8+I37+I158+I171+I184+I213+I234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135</v>
      </c>
      <c r="D4" s="6"/>
      <c r="E4" s="18" t="s">
        <v>136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137</v>
      </c>
      <c r="F8" s="19"/>
      <c r="G8" s="19"/>
      <c r="H8" s="19"/>
      <c r="I8" s="28">
        <f>0+I9+I13+I17+I21+I25+I29+I33</f>
      </c>
    </row>
    <row r="9" spans="1:16" ht="12.75" customHeight="1">
      <c r="A9" s="25" t="s">
        <v>45</v>
      </c>
      <c r="B9" s="29" t="s">
        <v>138</v>
      </c>
      <c r="C9" s="29" t="s">
        <v>139</v>
      </c>
      <c r="D9" s="25" t="s">
        <v>48</v>
      </c>
      <c r="E9" s="30" t="s">
        <v>140</v>
      </c>
      <c r="F9" s="31" t="s">
        <v>141</v>
      </c>
      <c r="G9" s="32">
        <v>299.154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48</v>
      </c>
    </row>
    <row r="11" spans="1:5" ht="38.25" customHeight="1">
      <c r="A11" s="36" t="s">
        <v>52</v>
      </c>
      <c r="E11" s="37" t="s">
        <v>142</v>
      </c>
    </row>
    <row r="12" spans="1:5" ht="12.75" customHeight="1">
      <c r="A12" t="s">
        <v>53</v>
      </c>
      <c r="E12" s="35" t="s">
        <v>143</v>
      </c>
    </row>
    <row r="13" spans="1:16" ht="12.75" customHeight="1">
      <c r="A13" s="25" t="s">
        <v>45</v>
      </c>
      <c r="B13" s="29" t="s">
        <v>144</v>
      </c>
      <c r="C13" s="29" t="s">
        <v>145</v>
      </c>
      <c r="D13" s="25" t="s">
        <v>48</v>
      </c>
      <c r="E13" s="30" t="s">
        <v>146</v>
      </c>
      <c r="F13" s="31" t="s">
        <v>147</v>
      </c>
      <c r="G13" s="32">
        <v>2136.189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51</v>
      </c>
      <c r="E14" s="35" t="s">
        <v>48</v>
      </c>
    </row>
    <row r="15" spans="1:5" ht="12.75" customHeight="1">
      <c r="A15" s="36" t="s">
        <v>52</v>
      </c>
      <c r="E15" s="37" t="s">
        <v>148</v>
      </c>
    </row>
    <row r="16" spans="1:5" ht="12.75" customHeight="1">
      <c r="A16" t="s">
        <v>53</v>
      </c>
      <c r="E16" s="35" t="s">
        <v>143</v>
      </c>
    </row>
    <row r="17" spans="1:16" ht="12.75" customHeight="1">
      <c r="A17" s="25" t="s">
        <v>45</v>
      </c>
      <c r="B17" s="29" t="s">
        <v>149</v>
      </c>
      <c r="C17" s="29" t="s">
        <v>150</v>
      </c>
      <c r="D17" s="25" t="s">
        <v>48</v>
      </c>
      <c r="E17" s="30" t="s">
        <v>151</v>
      </c>
      <c r="F17" s="31" t="s">
        <v>152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51</v>
      </c>
      <c r="E18" s="35" t="s">
        <v>48</v>
      </c>
    </row>
    <row r="19" spans="1:5" ht="12.75" customHeight="1">
      <c r="A19" s="36" t="s">
        <v>52</v>
      </c>
      <c r="E19" s="37" t="s">
        <v>48</v>
      </c>
    </row>
    <row r="20" spans="1:5" ht="12.75" customHeight="1">
      <c r="A20" t="s">
        <v>53</v>
      </c>
      <c r="E20" s="35" t="s">
        <v>153</v>
      </c>
    </row>
    <row r="21" spans="1:16" ht="12.75" customHeight="1">
      <c r="A21" s="25" t="s">
        <v>45</v>
      </c>
      <c r="B21" s="29" t="s">
        <v>154</v>
      </c>
      <c r="C21" s="29" t="s">
        <v>155</v>
      </c>
      <c r="D21" s="25" t="s">
        <v>48</v>
      </c>
      <c r="E21" s="30" t="s">
        <v>156</v>
      </c>
      <c r="F21" s="31" t="s">
        <v>152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51</v>
      </c>
      <c r="E22" s="35" t="s">
        <v>48</v>
      </c>
    </row>
    <row r="23" spans="1:5" ht="12.75" customHeight="1">
      <c r="A23" s="36" t="s">
        <v>52</v>
      </c>
      <c r="E23" s="37" t="s">
        <v>48</v>
      </c>
    </row>
    <row r="24" spans="1:5" ht="12.75" customHeight="1">
      <c r="A24" t="s">
        <v>53</v>
      </c>
      <c r="E24" s="35" t="s">
        <v>157</v>
      </c>
    </row>
    <row r="25" spans="1:16" ht="12.75" customHeight="1">
      <c r="A25" s="25" t="s">
        <v>45</v>
      </c>
      <c r="B25" s="29" t="s">
        <v>158</v>
      </c>
      <c r="C25" s="29" t="s">
        <v>159</v>
      </c>
      <c r="D25" s="25" t="s">
        <v>48</v>
      </c>
      <c r="E25" s="30" t="s">
        <v>160</v>
      </c>
      <c r="F25" s="31" t="s">
        <v>152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51</v>
      </c>
      <c r="E26" s="35" t="s">
        <v>48</v>
      </c>
    </row>
    <row r="27" spans="1:5" ht="12.75" customHeight="1">
      <c r="A27" s="36" t="s">
        <v>52</v>
      </c>
      <c r="E27" s="37" t="s">
        <v>48</v>
      </c>
    </row>
    <row r="28" spans="1:5" ht="12.75" customHeight="1">
      <c r="A28" t="s">
        <v>53</v>
      </c>
      <c r="E28" s="35" t="s">
        <v>157</v>
      </c>
    </row>
    <row r="29" spans="1:16" ht="12.75" customHeight="1">
      <c r="A29" s="25" t="s">
        <v>45</v>
      </c>
      <c r="B29" s="29" t="s">
        <v>161</v>
      </c>
      <c r="C29" s="29" t="s">
        <v>162</v>
      </c>
      <c r="D29" s="25" t="s">
        <v>48</v>
      </c>
      <c r="E29" s="30" t="s">
        <v>163</v>
      </c>
      <c r="F29" s="31" t="s">
        <v>152</v>
      </c>
      <c r="G29" s="32">
        <v>2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51</v>
      </c>
      <c r="E30" s="35" t="s">
        <v>48</v>
      </c>
    </row>
    <row r="31" spans="1:5" ht="12.75" customHeight="1">
      <c r="A31" s="36" t="s">
        <v>52</v>
      </c>
      <c r="E31" s="37" t="s">
        <v>48</v>
      </c>
    </row>
    <row r="32" spans="1:5" ht="76.5" customHeight="1">
      <c r="A32" t="s">
        <v>53</v>
      </c>
      <c r="E32" s="35" t="s">
        <v>164</v>
      </c>
    </row>
    <row r="33" spans="1:16" ht="12.75" customHeight="1">
      <c r="A33" s="25" t="s">
        <v>45</v>
      </c>
      <c r="B33" s="29" t="s">
        <v>165</v>
      </c>
      <c r="C33" s="29" t="s">
        <v>166</v>
      </c>
      <c r="D33" s="25" t="s">
        <v>48</v>
      </c>
      <c r="E33" s="30" t="s">
        <v>167</v>
      </c>
      <c r="F33" s="31" t="s">
        <v>152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51</v>
      </c>
      <c r="E34" s="35" t="s">
        <v>48</v>
      </c>
    </row>
    <row r="35" spans="1:5" ht="12.75" customHeight="1">
      <c r="A35" s="36" t="s">
        <v>52</v>
      </c>
      <c r="E35" s="37" t="s">
        <v>48</v>
      </c>
    </row>
    <row r="36" spans="1:5" ht="12.75" customHeight="1">
      <c r="A36" t="s">
        <v>53</v>
      </c>
      <c r="E36" s="35" t="s">
        <v>168</v>
      </c>
    </row>
    <row r="37" spans="1:9" ht="12.75" customHeight="1">
      <c r="A37" s="6" t="s">
        <v>43</v>
      </c>
      <c r="B37" s="6"/>
      <c r="C37" s="40" t="s">
        <v>29</v>
      </c>
      <c r="D37" s="6"/>
      <c r="E37" s="27" t="s">
        <v>169</v>
      </c>
      <c r="F37" s="6"/>
      <c r="G37" s="6"/>
      <c r="H37" s="6"/>
      <c r="I37" s="41">
        <f>0+I38+I42+I46+I50+I54+I58+I62+I66+I70+I74+I78+I82+I86+I90+I94+I98+I102+I106+I110+I114+I118+I122+I126+I130+I134+I138+I142+I146+I150+I154</f>
      </c>
    </row>
    <row r="38" spans="1:16" ht="12.75" customHeight="1">
      <c r="A38" s="25" t="s">
        <v>45</v>
      </c>
      <c r="B38" s="29" t="s">
        <v>170</v>
      </c>
      <c r="C38" s="29" t="s">
        <v>171</v>
      </c>
      <c r="D38" s="25" t="s">
        <v>48</v>
      </c>
      <c r="E38" s="30" t="s">
        <v>172</v>
      </c>
      <c r="F38" s="31" t="s">
        <v>50</v>
      </c>
      <c r="G38" s="32">
        <v>1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51</v>
      </c>
      <c r="E39" s="35" t="s">
        <v>48</v>
      </c>
    </row>
    <row r="40" spans="1:5" ht="12.75" customHeight="1">
      <c r="A40" s="36" t="s">
        <v>52</v>
      </c>
      <c r="E40" s="37" t="s">
        <v>48</v>
      </c>
    </row>
    <row r="41" spans="1:5" ht="114.75" customHeight="1">
      <c r="A41" t="s">
        <v>53</v>
      </c>
      <c r="E41" s="35" t="s">
        <v>173</v>
      </c>
    </row>
    <row r="42" spans="1:16" ht="12.75" customHeight="1">
      <c r="A42" s="25" t="s">
        <v>45</v>
      </c>
      <c r="B42" s="29" t="s">
        <v>174</v>
      </c>
      <c r="C42" s="29" t="s">
        <v>175</v>
      </c>
      <c r="D42" s="25" t="s">
        <v>48</v>
      </c>
      <c r="E42" s="30" t="s">
        <v>176</v>
      </c>
      <c r="F42" s="31" t="s">
        <v>50</v>
      </c>
      <c r="G42" s="32">
        <v>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51</v>
      </c>
      <c r="E43" s="35" t="s">
        <v>48</v>
      </c>
    </row>
    <row r="44" spans="1:5" ht="12.75" customHeight="1">
      <c r="A44" s="36" t="s">
        <v>52</v>
      </c>
      <c r="E44" s="37" t="s">
        <v>48</v>
      </c>
    </row>
    <row r="45" spans="1:5" ht="114.75" customHeight="1">
      <c r="A45" t="s">
        <v>53</v>
      </c>
      <c r="E45" s="35" t="s">
        <v>173</v>
      </c>
    </row>
    <row r="46" spans="1:16" ht="12.75" customHeight="1">
      <c r="A46" s="25" t="s">
        <v>45</v>
      </c>
      <c r="B46" s="29" t="s">
        <v>29</v>
      </c>
      <c r="C46" s="29" t="s">
        <v>177</v>
      </c>
      <c r="D46" s="25" t="s">
        <v>48</v>
      </c>
      <c r="E46" s="30" t="s">
        <v>178</v>
      </c>
      <c r="F46" s="31" t="s">
        <v>147</v>
      </c>
      <c r="G46" s="32">
        <v>135.546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51</v>
      </c>
      <c r="E47" s="35" t="s">
        <v>48</v>
      </c>
    </row>
    <row r="48" spans="1:5" ht="76.5" customHeight="1">
      <c r="A48" s="36" t="s">
        <v>52</v>
      </c>
      <c r="E48" s="37" t="s">
        <v>179</v>
      </c>
    </row>
    <row r="49" spans="1:5" ht="12.75" customHeight="1">
      <c r="A49" t="s">
        <v>53</v>
      </c>
      <c r="E49" s="35" t="s">
        <v>180</v>
      </c>
    </row>
    <row r="50" spans="1:16" ht="12.75" customHeight="1">
      <c r="A50" s="25" t="s">
        <v>45</v>
      </c>
      <c r="B50" s="29" t="s">
        <v>22</v>
      </c>
      <c r="C50" s="29" t="s">
        <v>181</v>
      </c>
      <c r="D50" s="25" t="s">
        <v>48</v>
      </c>
      <c r="E50" s="30" t="s">
        <v>182</v>
      </c>
      <c r="F50" s="31" t="s">
        <v>147</v>
      </c>
      <c r="G50" s="32">
        <v>280.786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51</v>
      </c>
      <c r="E51" s="35" t="s">
        <v>48</v>
      </c>
    </row>
    <row r="52" spans="1:5" ht="38.25" customHeight="1">
      <c r="A52" s="36" t="s">
        <v>52</v>
      </c>
      <c r="E52" s="37" t="s">
        <v>183</v>
      </c>
    </row>
    <row r="53" spans="1:5" ht="12.75" customHeight="1">
      <c r="A53" t="s">
        <v>53</v>
      </c>
      <c r="E53" s="35" t="s">
        <v>180</v>
      </c>
    </row>
    <row r="54" spans="1:16" ht="12.75" customHeight="1">
      <c r="A54" s="25" t="s">
        <v>45</v>
      </c>
      <c r="B54" s="29" t="s">
        <v>23</v>
      </c>
      <c r="C54" s="29" t="s">
        <v>184</v>
      </c>
      <c r="D54" s="25" t="s">
        <v>48</v>
      </c>
      <c r="E54" s="30" t="s">
        <v>185</v>
      </c>
      <c r="F54" s="31" t="s">
        <v>147</v>
      </c>
      <c r="G54" s="32">
        <v>433.534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 customHeight="1">
      <c r="A55" s="34" t="s">
        <v>51</v>
      </c>
      <c r="E55" s="35" t="s">
        <v>48</v>
      </c>
    </row>
    <row r="56" spans="1:5" ht="38.25" customHeight="1">
      <c r="A56" s="36" t="s">
        <v>52</v>
      </c>
      <c r="E56" s="37" t="s">
        <v>186</v>
      </c>
    </row>
    <row r="57" spans="1:5" ht="12.75" customHeight="1">
      <c r="A57" t="s">
        <v>53</v>
      </c>
      <c r="E57" s="35" t="s">
        <v>180</v>
      </c>
    </row>
    <row r="58" spans="1:16" ht="12.75" customHeight="1">
      <c r="A58" s="25" t="s">
        <v>45</v>
      </c>
      <c r="B58" s="29" t="s">
        <v>33</v>
      </c>
      <c r="C58" s="29" t="s">
        <v>187</v>
      </c>
      <c r="D58" s="25" t="s">
        <v>48</v>
      </c>
      <c r="E58" s="30" t="s">
        <v>188</v>
      </c>
      <c r="F58" s="31" t="s">
        <v>147</v>
      </c>
      <c r="G58" s="32">
        <v>435.919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 customHeight="1">
      <c r="A59" s="34" t="s">
        <v>51</v>
      </c>
      <c r="E59" s="35" t="s">
        <v>48</v>
      </c>
    </row>
    <row r="60" spans="1:5" ht="38.25" customHeight="1">
      <c r="A60" s="36" t="s">
        <v>52</v>
      </c>
      <c r="E60" s="37" t="s">
        <v>189</v>
      </c>
    </row>
    <row r="61" spans="1:5" ht="12.75" customHeight="1">
      <c r="A61" t="s">
        <v>53</v>
      </c>
      <c r="E61" s="35" t="s">
        <v>180</v>
      </c>
    </row>
    <row r="62" spans="1:16" ht="12.75" customHeight="1">
      <c r="A62" s="25" t="s">
        <v>45</v>
      </c>
      <c r="B62" s="29" t="s">
        <v>104</v>
      </c>
      <c r="C62" s="29" t="s">
        <v>190</v>
      </c>
      <c r="D62" s="25" t="s">
        <v>48</v>
      </c>
      <c r="E62" s="30" t="s">
        <v>191</v>
      </c>
      <c r="F62" s="31" t="s">
        <v>192</v>
      </c>
      <c r="G62" s="32">
        <v>74.13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 customHeight="1">
      <c r="A63" s="34" t="s">
        <v>51</v>
      </c>
      <c r="E63" s="35" t="s">
        <v>48</v>
      </c>
    </row>
    <row r="64" spans="1:5" ht="12.75" customHeight="1">
      <c r="A64" s="36" t="s">
        <v>52</v>
      </c>
      <c r="E64" s="37" t="s">
        <v>193</v>
      </c>
    </row>
    <row r="65" spans="1:5" ht="12.75" customHeight="1">
      <c r="A65" t="s">
        <v>53</v>
      </c>
      <c r="E65" s="35" t="s">
        <v>180</v>
      </c>
    </row>
    <row r="66" spans="1:16" ht="12.75" customHeight="1">
      <c r="A66" s="25" t="s">
        <v>45</v>
      </c>
      <c r="B66" s="29" t="s">
        <v>194</v>
      </c>
      <c r="C66" s="29" t="s">
        <v>195</v>
      </c>
      <c r="D66" s="25" t="s">
        <v>48</v>
      </c>
      <c r="E66" s="30" t="s">
        <v>196</v>
      </c>
      <c r="F66" s="31" t="s">
        <v>192</v>
      </c>
      <c r="G66" s="32">
        <v>793.58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 customHeight="1">
      <c r="A67" s="34" t="s">
        <v>51</v>
      </c>
      <c r="E67" s="35" t="s">
        <v>48</v>
      </c>
    </row>
    <row r="68" spans="1:5" ht="153" customHeight="1">
      <c r="A68" s="36" t="s">
        <v>52</v>
      </c>
      <c r="E68" s="37" t="s">
        <v>197</v>
      </c>
    </row>
    <row r="69" spans="1:5" ht="12.75" customHeight="1">
      <c r="A69" t="s">
        <v>53</v>
      </c>
      <c r="E69" s="35" t="s">
        <v>198</v>
      </c>
    </row>
    <row r="70" spans="1:16" ht="12.75" customHeight="1">
      <c r="A70" s="25" t="s">
        <v>45</v>
      </c>
      <c r="B70" s="29" t="s">
        <v>199</v>
      </c>
      <c r="C70" s="29" t="s">
        <v>200</v>
      </c>
      <c r="D70" s="25" t="s">
        <v>48</v>
      </c>
      <c r="E70" s="30" t="s">
        <v>201</v>
      </c>
      <c r="F70" s="31" t="s">
        <v>147</v>
      </c>
      <c r="G70" s="32">
        <v>59.37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 customHeight="1">
      <c r="A71" s="34" t="s">
        <v>51</v>
      </c>
      <c r="E71" s="35" t="s">
        <v>48</v>
      </c>
    </row>
    <row r="72" spans="1:5" ht="114.75" customHeight="1">
      <c r="A72" s="36" t="s">
        <v>52</v>
      </c>
      <c r="E72" s="37" t="s">
        <v>202</v>
      </c>
    </row>
    <row r="73" spans="1:5" ht="293.25" customHeight="1">
      <c r="A73" t="s">
        <v>53</v>
      </c>
      <c r="E73" s="35" t="s">
        <v>203</v>
      </c>
    </row>
    <row r="74" spans="1:16" ht="12.75" customHeight="1">
      <c r="A74" s="25" t="s">
        <v>45</v>
      </c>
      <c r="B74" s="29" t="s">
        <v>204</v>
      </c>
      <c r="C74" s="29" t="s">
        <v>205</v>
      </c>
      <c r="D74" s="25" t="s">
        <v>48</v>
      </c>
      <c r="E74" s="30" t="s">
        <v>206</v>
      </c>
      <c r="F74" s="31" t="s">
        <v>147</v>
      </c>
      <c r="G74" s="32">
        <v>59.37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 customHeight="1">
      <c r="A75" s="34" t="s">
        <v>51</v>
      </c>
      <c r="E75" s="35" t="s">
        <v>48</v>
      </c>
    </row>
    <row r="76" spans="1:5" ht="114.75" customHeight="1">
      <c r="A76" s="36" t="s">
        <v>52</v>
      </c>
      <c r="E76" s="37" t="s">
        <v>207</v>
      </c>
    </row>
    <row r="77" spans="1:5" ht="293.25" customHeight="1">
      <c r="A77" t="s">
        <v>53</v>
      </c>
      <c r="E77" s="35" t="s">
        <v>208</v>
      </c>
    </row>
    <row r="78" spans="1:16" ht="12.75" customHeight="1">
      <c r="A78" s="25" t="s">
        <v>45</v>
      </c>
      <c r="B78" s="29" t="s">
        <v>209</v>
      </c>
      <c r="C78" s="29" t="s">
        <v>210</v>
      </c>
      <c r="D78" s="25" t="s">
        <v>48</v>
      </c>
      <c r="E78" s="30" t="s">
        <v>211</v>
      </c>
      <c r="F78" s="31" t="s">
        <v>147</v>
      </c>
      <c r="G78" s="32">
        <v>198.942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 customHeight="1">
      <c r="A79" s="34" t="s">
        <v>51</v>
      </c>
      <c r="E79" s="35" t="s">
        <v>48</v>
      </c>
    </row>
    <row r="80" spans="1:5" ht="114.75" customHeight="1">
      <c r="A80" s="36" t="s">
        <v>52</v>
      </c>
      <c r="E80" s="37" t="s">
        <v>212</v>
      </c>
    </row>
    <row r="81" spans="1:5" ht="293.25" customHeight="1">
      <c r="A81" t="s">
        <v>53</v>
      </c>
      <c r="E81" s="35" t="s">
        <v>203</v>
      </c>
    </row>
    <row r="82" spans="1:16" ht="12.75" customHeight="1">
      <c r="A82" s="25" t="s">
        <v>45</v>
      </c>
      <c r="B82" s="29" t="s">
        <v>213</v>
      </c>
      <c r="C82" s="29" t="s">
        <v>214</v>
      </c>
      <c r="D82" s="25" t="s">
        <v>48</v>
      </c>
      <c r="E82" s="30" t="s">
        <v>215</v>
      </c>
      <c r="F82" s="31" t="s">
        <v>147</v>
      </c>
      <c r="G82" s="32">
        <v>198.942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 customHeight="1">
      <c r="A83" s="34" t="s">
        <v>51</v>
      </c>
      <c r="E83" s="35" t="s">
        <v>48</v>
      </c>
    </row>
    <row r="84" spans="1:5" ht="114.75" customHeight="1">
      <c r="A84" s="36" t="s">
        <v>52</v>
      </c>
      <c r="E84" s="37" t="s">
        <v>216</v>
      </c>
    </row>
    <row r="85" spans="1:5" ht="293.25" customHeight="1">
      <c r="A85" t="s">
        <v>53</v>
      </c>
      <c r="E85" s="35" t="s">
        <v>208</v>
      </c>
    </row>
    <row r="86" spans="1:16" ht="12.75" customHeight="1">
      <c r="A86" s="25" t="s">
        <v>45</v>
      </c>
      <c r="B86" s="29" t="s">
        <v>217</v>
      </c>
      <c r="C86" s="29" t="s">
        <v>218</v>
      </c>
      <c r="D86" s="25" t="s">
        <v>48</v>
      </c>
      <c r="E86" s="30" t="s">
        <v>219</v>
      </c>
      <c r="F86" s="31" t="s">
        <v>147</v>
      </c>
      <c r="G86" s="32">
        <v>41.972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 customHeight="1">
      <c r="A87" s="34" t="s">
        <v>51</v>
      </c>
      <c r="E87" s="35" t="s">
        <v>48</v>
      </c>
    </row>
    <row r="88" spans="1:5" ht="25.5" customHeight="1">
      <c r="A88" s="36" t="s">
        <v>52</v>
      </c>
      <c r="E88" s="37" t="s">
        <v>220</v>
      </c>
    </row>
    <row r="89" spans="1:5" ht="267.75" customHeight="1">
      <c r="A89" t="s">
        <v>53</v>
      </c>
      <c r="E89" s="35" t="s">
        <v>221</v>
      </c>
    </row>
    <row r="90" spans="1:16" ht="12.75" customHeight="1">
      <c r="A90" s="25" t="s">
        <v>45</v>
      </c>
      <c r="B90" s="29" t="s">
        <v>222</v>
      </c>
      <c r="C90" s="29" t="s">
        <v>223</v>
      </c>
      <c r="D90" s="25" t="s">
        <v>48</v>
      </c>
      <c r="E90" s="30" t="s">
        <v>224</v>
      </c>
      <c r="F90" s="31" t="s">
        <v>147</v>
      </c>
      <c r="G90" s="32">
        <v>385.768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 customHeight="1">
      <c r="A91" s="34" t="s">
        <v>51</v>
      </c>
      <c r="E91" s="35" t="s">
        <v>48</v>
      </c>
    </row>
    <row r="92" spans="1:5" ht="178.5" customHeight="1">
      <c r="A92" s="36" t="s">
        <v>52</v>
      </c>
      <c r="E92" s="37" t="s">
        <v>225</v>
      </c>
    </row>
    <row r="93" spans="1:5" ht="280.5" customHeight="1">
      <c r="A93" t="s">
        <v>53</v>
      </c>
      <c r="E93" s="35" t="s">
        <v>226</v>
      </c>
    </row>
    <row r="94" spans="1:16" ht="12.75" customHeight="1">
      <c r="A94" s="25" t="s">
        <v>45</v>
      </c>
      <c r="B94" s="29" t="s">
        <v>227</v>
      </c>
      <c r="C94" s="29" t="s">
        <v>228</v>
      </c>
      <c r="D94" s="25" t="s">
        <v>48</v>
      </c>
      <c r="E94" s="30" t="s">
        <v>229</v>
      </c>
      <c r="F94" s="31" t="s">
        <v>147</v>
      </c>
      <c r="G94" s="32">
        <v>8.79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 customHeight="1">
      <c r="A95" s="34" t="s">
        <v>51</v>
      </c>
      <c r="E95" s="35" t="s">
        <v>48</v>
      </c>
    </row>
    <row r="96" spans="1:5" ht="89.25" customHeight="1">
      <c r="A96" s="36" t="s">
        <v>52</v>
      </c>
      <c r="E96" s="37" t="s">
        <v>230</v>
      </c>
    </row>
    <row r="97" spans="1:5" ht="255" customHeight="1">
      <c r="A97" t="s">
        <v>53</v>
      </c>
      <c r="E97" s="35" t="s">
        <v>231</v>
      </c>
    </row>
    <row r="98" spans="1:16" ht="12.75" customHeight="1">
      <c r="A98" s="25" t="s">
        <v>45</v>
      </c>
      <c r="B98" s="29" t="s">
        <v>232</v>
      </c>
      <c r="C98" s="29" t="s">
        <v>233</v>
      </c>
      <c r="D98" s="25" t="s">
        <v>48</v>
      </c>
      <c r="E98" s="30" t="s">
        <v>234</v>
      </c>
      <c r="F98" s="31" t="s">
        <v>147</v>
      </c>
      <c r="G98" s="32">
        <v>8.79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 customHeight="1">
      <c r="A99" s="34" t="s">
        <v>51</v>
      </c>
      <c r="E99" s="35" t="s">
        <v>48</v>
      </c>
    </row>
    <row r="100" spans="1:5" ht="89.25" customHeight="1">
      <c r="A100" s="36" t="s">
        <v>52</v>
      </c>
      <c r="E100" s="37" t="s">
        <v>235</v>
      </c>
    </row>
    <row r="101" spans="1:5" ht="255" customHeight="1">
      <c r="A101" t="s">
        <v>53</v>
      </c>
      <c r="E101" s="35" t="s">
        <v>236</v>
      </c>
    </row>
    <row r="102" spans="1:16" ht="12.75" customHeight="1">
      <c r="A102" s="25" t="s">
        <v>45</v>
      </c>
      <c r="B102" s="29" t="s">
        <v>237</v>
      </c>
      <c r="C102" s="29" t="s">
        <v>238</v>
      </c>
      <c r="D102" s="25" t="s">
        <v>48</v>
      </c>
      <c r="E102" s="30" t="s">
        <v>239</v>
      </c>
      <c r="F102" s="31" t="s">
        <v>147</v>
      </c>
      <c r="G102" s="32">
        <v>13.383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 customHeight="1">
      <c r="A103" s="34" t="s">
        <v>51</v>
      </c>
      <c r="E103" s="35" t="s">
        <v>48</v>
      </c>
    </row>
    <row r="104" spans="1:5" ht="89.25" customHeight="1">
      <c r="A104" s="36" t="s">
        <v>52</v>
      </c>
      <c r="E104" s="37" t="s">
        <v>240</v>
      </c>
    </row>
    <row r="105" spans="1:5" ht="255" customHeight="1">
      <c r="A105" t="s">
        <v>53</v>
      </c>
      <c r="E105" s="35" t="s">
        <v>231</v>
      </c>
    </row>
    <row r="106" spans="1:16" ht="12.75" customHeight="1">
      <c r="A106" s="25" t="s">
        <v>45</v>
      </c>
      <c r="B106" s="29" t="s">
        <v>241</v>
      </c>
      <c r="C106" s="29" t="s">
        <v>242</v>
      </c>
      <c r="D106" s="25" t="s">
        <v>48</v>
      </c>
      <c r="E106" s="30" t="s">
        <v>243</v>
      </c>
      <c r="F106" s="31" t="s">
        <v>147</v>
      </c>
      <c r="G106" s="32">
        <v>13.383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 customHeight="1">
      <c r="A107" s="34" t="s">
        <v>51</v>
      </c>
      <c r="E107" s="35" t="s">
        <v>48</v>
      </c>
    </row>
    <row r="108" spans="1:5" ht="89.25" customHeight="1">
      <c r="A108" s="36" t="s">
        <v>52</v>
      </c>
      <c r="E108" s="37" t="s">
        <v>244</v>
      </c>
    </row>
    <row r="109" spans="1:5" ht="255" customHeight="1">
      <c r="A109" t="s">
        <v>53</v>
      </c>
      <c r="E109" s="35" t="s">
        <v>236</v>
      </c>
    </row>
    <row r="110" spans="1:16" ht="12.75" customHeight="1">
      <c r="A110" s="25" t="s">
        <v>45</v>
      </c>
      <c r="B110" s="29" t="s">
        <v>245</v>
      </c>
      <c r="C110" s="29" t="s">
        <v>246</v>
      </c>
      <c r="D110" s="25" t="s">
        <v>48</v>
      </c>
      <c r="E110" s="30" t="s">
        <v>247</v>
      </c>
      <c r="F110" s="31" t="s">
        <v>147</v>
      </c>
      <c r="G110" s="32">
        <v>11.76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 customHeight="1">
      <c r="A111" s="34" t="s">
        <v>51</v>
      </c>
      <c r="E111" s="35" t="s">
        <v>48</v>
      </c>
    </row>
    <row r="112" spans="1:5" ht="38.25" customHeight="1">
      <c r="A112" s="36" t="s">
        <v>52</v>
      </c>
      <c r="E112" s="37" t="s">
        <v>248</v>
      </c>
    </row>
    <row r="113" spans="1:5" ht="280.5" customHeight="1">
      <c r="A113" t="s">
        <v>53</v>
      </c>
      <c r="E113" s="35" t="s">
        <v>226</v>
      </c>
    </row>
    <row r="114" spans="1:16" ht="12.75" customHeight="1">
      <c r="A114" s="25" t="s">
        <v>45</v>
      </c>
      <c r="B114" s="29" t="s">
        <v>249</v>
      </c>
      <c r="C114" s="29" t="s">
        <v>250</v>
      </c>
      <c r="D114" s="25" t="s">
        <v>48</v>
      </c>
      <c r="E114" s="30" t="s">
        <v>251</v>
      </c>
      <c r="F114" s="31" t="s">
        <v>147</v>
      </c>
      <c r="G114" s="32">
        <v>11.34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 customHeight="1">
      <c r="A115" s="34" t="s">
        <v>51</v>
      </c>
      <c r="E115" s="35" t="s">
        <v>48</v>
      </c>
    </row>
    <row r="116" spans="1:5" ht="76.5" customHeight="1">
      <c r="A116" s="36" t="s">
        <v>52</v>
      </c>
      <c r="E116" s="37" t="s">
        <v>252</v>
      </c>
    </row>
    <row r="117" spans="1:5" ht="229.5" customHeight="1">
      <c r="A117" t="s">
        <v>53</v>
      </c>
      <c r="E117" s="35" t="s">
        <v>253</v>
      </c>
    </row>
    <row r="118" spans="1:16" ht="12.75" customHeight="1">
      <c r="A118" s="25" t="s">
        <v>45</v>
      </c>
      <c r="B118" s="29" t="s">
        <v>254</v>
      </c>
      <c r="C118" s="29" t="s">
        <v>255</v>
      </c>
      <c r="D118" s="25" t="s">
        <v>48</v>
      </c>
      <c r="E118" s="30" t="s">
        <v>256</v>
      </c>
      <c r="F118" s="31" t="s">
        <v>147</v>
      </c>
      <c r="G118" s="32">
        <v>985.95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 customHeight="1">
      <c r="A119" s="34" t="s">
        <v>51</v>
      </c>
      <c r="E119" s="35" t="s">
        <v>48</v>
      </c>
    </row>
    <row r="120" spans="1:5" ht="89.25" customHeight="1">
      <c r="A120" s="36" t="s">
        <v>52</v>
      </c>
      <c r="E120" s="37" t="s">
        <v>257</v>
      </c>
    </row>
    <row r="121" spans="1:5" ht="165.75" customHeight="1">
      <c r="A121" t="s">
        <v>53</v>
      </c>
      <c r="E121" s="35" t="s">
        <v>258</v>
      </c>
    </row>
    <row r="122" spans="1:16" ht="12.75" customHeight="1">
      <c r="A122" s="25" t="s">
        <v>45</v>
      </c>
      <c r="B122" s="29" t="s">
        <v>259</v>
      </c>
      <c r="C122" s="29" t="s">
        <v>260</v>
      </c>
      <c r="D122" s="25" t="s">
        <v>48</v>
      </c>
      <c r="E122" s="30" t="s">
        <v>261</v>
      </c>
      <c r="F122" s="31" t="s">
        <v>147</v>
      </c>
      <c r="G122" s="32">
        <v>82.647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 customHeight="1">
      <c r="A123" s="34" t="s">
        <v>51</v>
      </c>
      <c r="E123" s="35" t="s">
        <v>48</v>
      </c>
    </row>
    <row r="124" spans="1:5" ht="76.5" customHeight="1">
      <c r="A124" s="36" t="s">
        <v>52</v>
      </c>
      <c r="E124" s="37" t="s">
        <v>262</v>
      </c>
    </row>
    <row r="125" spans="1:5" ht="204" customHeight="1">
      <c r="A125" t="s">
        <v>53</v>
      </c>
      <c r="E125" s="35" t="s">
        <v>263</v>
      </c>
    </row>
    <row r="126" spans="1:16" ht="12.75" customHeight="1">
      <c r="A126" s="25" t="s">
        <v>45</v>
      </c>
      <c r="B126" s="29" t="s">
        <v>264</v>
      </c>
      <c r="C126" s="29" t="s">
        <v>265</v>
      </c>
      <c r="D126" s="25" t="s">
        <v>48</v>
      </c>
      <c r="E126" s="30" t="s">
        <v>266</v>
      </c>
      <c r="F126" s="31" t="s">
        <v>147</v>
      </c>
      <c r="G126" s="32">
        <v>13.556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 customHeight="1">
      <c r="A127" s="34" t="s">
        <v>51</v>
      </c>
      <c r="E127" s="35" t="s">
        <v>48</v>
      </c>
    </row>
    <row r="128" spans="1:5" ht="38.25" customHeight="1">
      <c r="A128" s="36" t="s">
        <v>52</v>
      </c>
      <c r="E128" s="37" t="s">
        <v>267</v>
      </c>
    </row>
    <row r="129" spans="1:5" ht="191.25" customHeight="1">
      <c r="A129" t="s">
        <v>53</v>
      </c>
      <c r="E129" s="35" t="s">
        <v>268</v>
      </c>
    </row>
    <row r="130" spans="1:16" ht="12.75" customHeight="1">
      <c r="A130" s="25" t="s">
        <v>45</v>
      </c>
      <c r="B130" s="29" t="s">
        <v>269</v>
      </c>
      <c r="C130" s="29" t="s">
        <v>270</v>
      </c>
      <c r="D130" s="25" t="s">
        <v>48</v>
      </c>
      <c r="E130" s="30" t="s">
        <v>271</v>
      </c>
      <c r="F130" s="31" t="s">
        <v>147</v>
      </c>
      <c r="G130" s="32">
        <v>17.99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 customHeight="1">
      <c r="A131" s="34" t="s">
        <v>51</v>
      </c>
      <c r="E131" s="35" t="s">
        <v>48</v>
      </c>
    </row>
    <row r="132" spans="1:5" ht="38.25" customHeight="1">
      <c r="A132" s="36" t="s">
        <v>52</v>
      </c>
      <c r="E132" s="37" t="s">
        <v>272</v>
      </c>
    </row>
    <row r="133" spans="1:5" ht="242.25" customHeight="1">
      <c r="A133" t="s">
        <v>53</v>
      </c>
      <c r="E133" s="35" t="s">
        <v>273</v>
      </c>
    </row>
    <row r="134" spans="1:16" ht="12.75" customHeight="1">
      <c r="A134" s="25" t="s">
        <v>45</v>
      </c>
      <c r="B134" s="29" t="s">
        <v>274</v>
      </c>
      <c r="C134" s="29" t="s">
        <v>275</v>
      </c>
      <c r="D134" s="25" t="s">
        <v>48</v>
      </c>
      <c r="E134" s="30" t="s">
        <v>276</v>
      </c>
      <c r="F134" s="31" t="s">
        <v>277</v>
      </c>
      <c r="G134" s="32">
        <v>2243.969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 customHeight="1">
      <c r="A135" s="34" t="s">
        <v>51</v>
      </c>
      <c r="E135" s="35" t="s">
        <v>48</v>
      </c>
    </row>
    <row r="136" spans="1:5" ht="242.25" customHeight="1">
      <c r="A136" s="36" t="s">
        <v>52</v>
      </c>
      <c r="E136" s="37" t="s">
        <v>278</v>
      </c>
    </row>
    <row r="137" spans="1:5" ht="12.75" customHeight="1">
      <c r="A137" t="s">
        <v>53</v>
      </c>
      <c r="E137" s="35" t="s">
        <v>279</v>
      </c>
    </row>
    <row r="138" spans="1:16" ht="12.75" customHeight="1">
      <c r="A138" s="25" t="s">
        <v>45</v>
      </c>
      <c r="B138" s="29" t="s">
        <v>280</v>
      </c>
      <c r="C138" s="29" t="s">
        <v>281</v>
      </c>
      <c r="D138" s="25" t="s">
        <v>48</v>
      </c>
      <c r="E138" s="30" t="s">
        <v>282</v>
      </c>
      <c r="F138" s="31" t="s">
        <v>277</v>
      </c>
      <c r="G138" s="32">
        <v>2243.969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 customHeight="1">
      <c r="A139" s="34" t="s">
        <v>51</v>
      </c>
      <c r="E139" s="35" t="s">
        <v>48</v>
      </c>
    </row>
    <row r="140" spans="1:5" ht="204" customHeight="1">
      <c r="A140" s="36" t="s">
        <v>52</v>
      </c>
      <c r="E140" s="37" t="s">
        <v>283</v>
      </c>
    </row>
    <row r="141" spans="1:5" ht="12.75" customHeight="1">
      <c r="A141" t="s">
        <v>53</v>
      </c>
      <c r="E141" s="35" t="s">
        <v>279</v>
      </c>
    </row>
    <row r="142" spans="1:16" ht="12.75" customHeight="1">
      <c r="A142" s="25" t="s">
        <v>45</v>
      </c>
      <c r="B142" s="29" t="s">
        <v>284</v>
      </c>
      <c r="C142" s="29" t="s">
        <v>285</v>
      </c>
      <c r="D142" s="25" t="s">
        <v>48</v>
      </c>
      <c r="E142" s="30" t="s">
        <v>286</v>
      </c>
      <c r="F142" s="31" t="s">
        <v>277</v>
      </c>
      <c r="G142" s="32">
        <v>419.721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 customHeight="1">
      <c r="A143" s="34" t="s">
        <v>51</v>
      </c>
      <c r="E143" s="35" t="s">
        <v>48</v>
      </c>
    </row>
    <row r="144" spans="1:5" ht="25.5" customHeight="1">
      <c r="A144" s="36" t="s">
        <v>52</v>
      </c>
      <c r="E144" s="37" t="s">
        <v>287</v>
      </c>
    </row>
    <row r="145" spans="1:5" ht="12.75" customHeight="1">
      <c r="A145" t="s">
        <v>53</v>
      </c>
      <c r="E145" s="35" t="s">
        <v>288</v>
      </c>
    </row>
    <row r="146" spans="1:16" ht="12.75" customHeight="1">
      <c r="A146" s="25" t="s">
        <v>45</v>
      </c>
      <c r="B146" s="29" t="s">
        <v>289</v>
      </c>
      <c r="C146" s="29" t="s">
        <v>290</v>
      </c>
      <c r="D146" s="25" t="s">
        <v>48</v>
      </c>
      <c r="E146" s="30" t="s">
        <v>291</v>
      </c>
      <c r="F146" s="31" t="s">
        <v>277</v>
      </c>
      <c r="G146" s="32">
        <v>155.057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 customHeight="1">
      <c r="A147" s="34" t="s">
        <v>51</v>
      </c>
      <c r="E147" s="35" t="s">
        <v>48</v>
      </c>
    </row>
    <row r="148" spans="1:5" ht="63.75" customHeight="1">
      <c r="A148" s="36" t="s">
        <v>52</v>
      </c>
      <c r="E148" s="37" t="s">
        <v>292</v>
      </c>
    </row>
    <row r="149" spans="1:5" ht="38.25" customHeight="1">
      <c r="A149" t="s">
        <v>53</v>
      </c>
      <c r="E149" s="35" t="s">
        <v>293</v>
      </c>
    </row>
    <row r="150" spans="1:16" ht="12.75" customHeight="1">
      <c r="A150" s="25" t="s">
        <v>45</v>
      </c>
      <c r="B150" s="29" t="s">
        <v>294</v>
      </c>
      <c r="C150" s="29" t="s">
        <v>295</v>
      </c>
      <c r="D150" s="25" t="s">
        <v>48</v>
      </c>
      <c r="E150" s="30" t="s">
        <v>296</v>
      </c>
      <c r="F150" s="31" t="s">
        <v>277</v>
      </c>
      <c r="G150" s="32">
        <v>264.664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 customHeight="1">
      <c r="A151" s="34" t="s">
        <v>51</v>
      </c>
      <c r="E151" s="35" t="s">
        <v>48</v>
      </c>
    </row>
    <row r="152" spans="1:5" ht="51" customHeight="1">
      <c r="A152" s="36" t="s">
        <v>52</v>
      </c>
      <c r="E152" s="37" t="s">
        <v>297</v>
      </c>
    </row>
    <row r="153" spans="1:5" ht="38.25" customHeight="1">
      <c r="A153" t="s">
        <v>53</v>
      </c>
      <c r="E153" s="35" t="s">
        <v>298</v>
      </c>
    </row>
    <row r="154" spans="1:16" ht="12.75" customHeight="1">
      <c r="A154" s="25" t="s">
        <v>45</v>
      </c>
      <c r="B154" s="29" t="s">
        <v>299</v>
      </c>
      <c r="C154" s="29" t="s">
        <v>300</v>
      </c>
      <c r="D154" s="25" t="s">
        <v>48</v>
      </c>
      <c r="E154" s="30" t="s">
        <v>301</v>
      </c>
      <c r="F154" s="31" t="s">
        <v>277</v>
      </c>
      <c r="G154" s="32">
        <v>419.721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 customHeight="1">
      <c r="A155" s="34" t="s">
        <v>51</v>
      </c>
      <c r="E155" s="35" t="s">
        <v>48</v>
      </c>
    </row>
    <row r="156" spans="1:5" ht="89.25" customHeight="1">
      <c r="A156" s="36" t="s">
        <v>52</v>
      </c>
      <c r="E156" s="37" t="s">
        <v>302</v>
      </c>
    </row>
    <row r="157" spans="1:5" ht="12.75" customHeight="1">
      <c r="A157" t="s">
        <v>53</v>
      </c>
      <c r="E157" s="35" t="s">
        <v>303</v>
      </c>
    </row>
    <row r="158" spans="1:9" ht="12.75" customHeight="1">
      <c r="A158" s="6" t="s">
        <v>43</v>
      </c>
      <c r="B158" s="6"/>
      <c r="C158" s="40" t="s">
        <v>23</v>
      </c>
      <c r="D158" s="6"/>
      <c r="E158" s="27" t="s">
        <v>304</v>
      </c>
      <c r="F158" s="6"/>
      <c r="G158" s="6"/>
      <c r="H158" s="6"/>
      <c r="I158" s="41">
        <f>0+I159+I163+I167</f>
      </c>
    </row>
    <row r="159" spans="1:16" ht="12.75" customHeight="1">
      <c r="A159" s="25" t="s">
        <v>45</v>
      </c>
      <c r="B159" s="29" t="s">
        <v>55</v>
      </c>
      <c r="C159" s="29" t="s">
        <v>305</v>
      </c>
      <c r="D159" s="25" t="s">
        <v>48</v>
      </c>
      <c r="E159" s="30" t="s">
        <v>306</v>
      </c>
      <c r="F159" s="31" t="s">
        <v>277</v>
      </c>
      <c r="G159" s="32">
        <v>1585.44</v>
      </c>
      <c r="H159" s="33">
        <v>0</v>
      </c>
      <c r="I159" s="33">
        <f>ROUND(ROUND(H159,2)*ROUND(G159,3),2)</f>
      </c>
      <c r="O159">
        <f>(I159*21)/100</f>
      </c>
      <c r="P159" t="s">
        <v>23</v>
      </c>
    </row>
    <row r="160" spans="1:5" ht="12.75" customHeight="1">
      <c r="A160" s="34" t="s">
        <v>51</v>
      </c>
      <c r="E160" s="35" t="s">
        <v>48</v>
      </c>
    </row>
    <row r="161" spans="1:5" ht="51" customHeight="1">
      <c r="A161" s="36" t="s">
        <v>52</v>
      </c>
      <c r="E161" s="37" t="s">
        <v>307</v>
      </c>
    </row>
    <row r="162" spans="1:5" ht="12.75" customHeight="1">
      <c r="A162" t="s">
        <v>53</v>
      </c>
      <c r="E162" s="35" t="s">
        <v>308</v>
      </c>
    </row>
    <row r="163" spans="1:16" ht="12.75" customHeight="1">
      <c r="A163" s="25" t="s">
        <v>45</v>
      </c>
      <c r="B163" s="29" t="s">
        <v>309</v>
      </c>
      <c r="C163" s="29" t="s">
        <v>310</v>
      </c>
      <c r="D163" s="25" t="s">
        <v>48</v>
      </c>
      <c r="E163" s="30" t="s">
        <v>311</v>
      </c>
      <c r="F163" s="31" t="s">
        <v>192</v>
      </c>
      <c r="G163" s="32">
        <v>446.59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 customHeight="1">
      <c r="A164" s="34" t="s">
        <v>51</v>
      </c>
      <c r="E164" s="35" t="s">
        <v>48</v>
      </c>
    </row>
    <row r="165" spans="1:5" ht="76.5" customHeight="1">
      <c r="A165" s="36" t="s">
        <v>52</v>
      </c>
      <c r="E165" s="37" t="s">
        <v>312</v>
      </c>
    </row>
    <row r="166" spans="1:5" ht="114.75" customHeight="1">
      <c r="A166" t="s">
        <v>53</v>
      </c>
      <c r="E166" s="35" t="s">
        <v>313</v>
      </c>
    </row>
    <row r="167" spans="1:16" ht="12.75" customHeight="1">
      <c r="A167" s="25" t="s">
        <v>45</v>
      </c>
      <c r="B167" s="29" t="s">
        <v>75</v>
      </c>
      <c r="C167" s="29" t="s">
        <v>314</v>
      </c>
      <c r="D167" s="25" t="s">
        <v>48</v>
      </c>
      <c r="E167" s="30" t="s">
        <v>315</v>
      </c>
      <c r="F167" s="31" t="s">
        <v>192</v>
      </c>
      <c r="G167" s="32">
        <v>446.59</v>
      </c>
      <c r="H167" s="33">
        <v>0</v>
      </c>
      <c r="I167" s="33">
        <f>ROUND(ROUND(H167,2)*ROUND(G167,3),2)</f>
      </c>
      <c r="O167">
        <f>(I167*21)/100</f>
      </c>
      <c r="P167" t="s">
        <v>23</v>
      </c>
    </row>
    <row r="168" spans="1:5" ht="12.75" customHeight="1">
      <c r="A168" s="34" t="s">
        <v>51</v>
      </c>
      <c r="E168" s="35" t="s">
        <v>48</v>
      </c>
    </row>
    <row r="169" spans="1:5" ht="76.5" customHeight="1">
      <c r="A169" s="36" t="s">
        <v>52</v>
      </c>
      <c r="E169" s="37" t="s">
        <v>316</v>
      </c>
    </row>
    <row r="170" spans="1:5" ht="114.75" customHeight="1">
      <c r="A170" t="s">
        <v>53</v>
      </c>
      <c r="E170" s="35" t="s">
        <v>313</v>
      </c>
    </row>
    <row r="171" spans="1:9" ht="12.75" customHeight="1">
      <c r="A171" s="6" t="s">
        <v>43</v>
      </c>
      <c r="B171" s="6"/>
      <c r="C171" s="40" t="s">
        <v>33</v>
      </c>
      <c r="D171" s="6"/>
      <c r="E171" s="27" t="s">
        <v>317</v>
      </c>
      <c r="F171" s="6"/>
      <c r="G171" s="6"/>
      <c r="H171" s="6"/>
      <c r="I171" s="41">
        <f>0+I172+I176+I180</f>
      </c>
    </row>
    <row r="172" spans="1:16" ht="12.75" customHeight="1">
      <c r="A172" s="25" t="s">
        <v>45</v>
      </c>
      <c r="B172" s="29" t="s">
        <v>88</v>
      </c>
      <c r="C172" s="29" t="s">
        <v>318</v>
      </c>
      <c r="D172" s="25" t="s">
        <v>48</v>
      </c>
      <c r="E172" s="30" t="s">
        <v>319</v>
      </c>
      <c r="F172" s="31" t="s">
        <v>147</v>
      </c>
      <c r="G172" s="32">
        <v>79.971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 customHeight="1">
      <c r="A173" s="34" t="s">
        <v>51</v>
      </c>
      <c r="E173" s="35" t="s">
        <v>48</v>
      </c>
    </row>
    <row r="174" spans="1:5" ht="38.25" customHeight="1">
      <c r="A174" s="36" t="s">
        <v>52</v>
      </c>
      <c r="E174" s="37" t="s">
        <v>320</v>
      </c>
    </row>
    <row r="175" spans="1:5" ht="216.75" customHeight="1">
      <c r="A175" t="s">
        <v>53</v>
      </c>
      <c r="E175" s="35" t="s">
        <v>321</v>
      </c>
    </row>
    <row r="176" spans="1:16" ht="12.75" customHeight="1">
      <c r="A176" s="25" t="s">
        <v>45</v>
      </c>
      <c r="B176" s="29" t="s">
        <v>322</v>
      </c>
      <c r="C176" s="29" t="s">
        <v>323</v>
      </c>
      <c r="D176" s="25" t="s">
        <v>48</v>
      </c>
      <c r="E176" s="30" t="s">
        <v>324</v>
      </c>
      <c r="F176" s="31" t="s">
        <v>147</v>
      </c>
      <c r="G176" s="32">
        <v>1.967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 customHeight="1">
      <c r="A177" s="34" t="s">
        <v>51</v>
      </c>
      <c r="E177" s="35" t="s">
        <v>48</v>
      </c>
    </row>
    <row r="178" spans="1:5" ht="38.25" customHeight="1">
      <c r="A178" s="36" t="s">
        <v>52</v>
      </c>
      <c r="E178" s="37" t="s">
        <v>325</v>
      </c>
    </row>
    <row r="179" spans="1:5" ht="25.5" customHeight="1">
      <c r="A179" t="s">
        <v>53</v>
      </c>
      <c r="E179" s="35" t="s">
        <v>326</v>
      </c>
    </row>
    <row r="180" spans="1:16" ht="12.75" customHeight="1">
      <c r="A180" s="25" t="s">
        <v>45</v>
      </c>
      <c r="B180" s="29" t="s">
        <v>107</v>
      </c>
      <c r="C180" s="29" t="s">
        <v>327</v>
      </c>
      <c r="D180" s="25" t="s">
        <v>48</v>
      </c>
      <c r="E180" s="30" t="s">
        <v>328</v>
      </c>
      <c r="F180" s="31" t="s">
        <v>147</v>
      </c>
      <c r="G180" s="32">
        <v>102.836</v>
      </c>
      <c r="H180" s="33">
        <v>0</v>
      </c>
      <c r="I180" s="33">
        <f>ROUND(ROUND(H180,2)*ROUND(G180,3),2)</f>
      </c>
      <c r="O180">
        <f>(I180*21)/100</f>
      </c>
      <c r="P180" t="s">
        <v>23</v>
      </c>
    </row>
    <row r="181" spans="1:5" ht="12.75" customHeight="1">
      <c r="A181" s="34" t="s">
        <v>51</v>
      </c>
      <c r="E181" s="35" t="s">
        <v>48</v>
      </c>
    </row>
    <row r="182" spans="1:5" ht="76.5" customHeight="1">
      <c r="A182" s="36" t="s">
        <v>52</v>
      </c>
      <c r="E182" s="37" t="s">
        <v>329</v>
      </c>
    </row>
    <row r="183" spans="1:5" ht="102" customHeight="1">
      <c r="A183" t="s">
        <v>53</v>
      </c>
      <c r="E183" s="35" t="s">
        <v>330</v>
      </c>
    </row>
    <row r="184" spans="1:9" ht="12.75" customHeight="1">
      <c r="A184" s="6" t="s">
        <v>43</v>
      </c>
      <c r="B184" s="6"/>
      <c r="C184" s="40" t="s">
        <v>35</v>
      </c>
      <c r="D184" s="6"/>
      <c r="E184" s="27" t="s">
        <v>331</v>
      </c>
      <c r="F184" s="6"/>
      <c r="G184" s="6"/>
      <c r="H184" s="6"/>
      <c r="I184" s="41">
        <f>0+I185+I189+I193+I197+I201+I205+I209</f>
      </c>
    </row>
    <row r="185" spans="1:16" ht="12.75" customHeight="1">
      <c r="A185" s="25" t="s">
        <v>45</v>
      </c>
      <c r="B185" s="29" t="s">
        <v>125</v>
      </c>
      <c r="C185" s="29" t="s">
        <v>332</v>
      </c>
      <c r="D185" s="25" t="s">
        <v>48</v>
      </c>
      <c r="E185" s="30" t="s">
        <v>333</v>
      </c>
      <c r="F185" s="31" t="s">
        <v>277</v>
      </c>
      <c r="G185" s="32">
        <v>3582.607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 customHeight="1">
      <c r="A186" s="34" t="s">
        <v>51</v>
      </c>
      <c r="E186" s="35" t="s">
        <v>48</v>
      </c>
    </row>
    <row r="187" spans="1:5" ht="38.25" customHeight="1">
      <c r="A187" s="36" t="s">
        <v>52</v>
      </c>
      <c r="E187" s="37" t="s">
        <v>334</v>
      </c>
    </row>
    <row r="188" spans="1:5" ht="102" customHeight="1">
      <c r="A188" t="s">
        <v>53</v>
      </c>
      <c r="E188" s="35" t="s">
        <v>335</v>
      </c>
    </row>
    <row r="189" spans="1:16" ht="12.75" customHeight="1">
      <c r="A189" s="25" t="s">
        <v>45</v>
      </c>
      <c r="B189" s="29" t="s">
        <v>69</v>
      </c>
      <c r="C189" s="29" t="s">
        <v>336</v>
      </c>
      <c r="D189" s="25" t="s">
        <v>48</v>
      </c>
      <c r="E189" s="30" t="s">
        <v>337</v>
      </c>
      <c r="F189" s="31" t="s">
        <v>277</v>
      </c>
      <c r="G189" s="32">
        <v>4123.509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 customHeight="1">
      <c r="A190" s="34" t="s">
        <v>51</v>
      </c>
      <c r="E190" s="35" t="s">
        <v>48</v>
      </c>
    </row>
    <row r="191" spans="1:5" ht="38.25" customHeight="1">
      <c r="A191" s="36" t="s">
        <v>52</v>
      </c>
      <c r="E191" s="37" t="s">
        <v>338</v>
      </c>
    </row>
    <row r="192" spans="1:5" ht="51" customHeight="1">
      <c r="A192" t="s">
        <v>53</v>
      </c>
      <c r="E192" s="35" t="s">
        <v>339</v>
      </c>
    </row>
    <row r="193" spans="1:16" ht="12.75" customHeight="1">
      <c r="A193" s="25" t="s">
        <v>45</v>
      </c>
      <c r="B193" s="29" t="s">
        <v>340</v>
      </c>
      <c r="C193" s="29" t="s">
        <v>341</v>
      </c>
      <c r="D193" s="25" t="s">
        <v>48</v>
      </c>
      <c r="E193" s="30" t="s">
        <v>342</v>
      </c>
      <c r="F193" s="31" t="s">
        <v>277</v>
      </c>
      <c r="G193" s="32">
        <v>617.681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 customHeight="1">
      <c r="A194" s="34" t="s">
        <v>51</v>
      </c>
      <c r="E194" s="35" t="s">
        <v>48</v>
      </c>
    </row>
    <row r="195" spans="1:5" ht="51" customHeight="1">
      <c r="A195" s="36" t="s">
        <v>52</v>
      </c>
      <c r="E195" s="37" t="s">
        <v>343</v>
      </c>
    </row>
    <row r="196" spans="1:5" ht="38.25" customHeight="1">
      <c r="A196" t="s">
        <v>53</v>
      </c>
      <c r="E196" s="35" t="s">
        <v>344</v>
      </c>
    </row>
    <row r="197" spans="1:16" ht="12.75" customHeight="1">
      <c r="A197" s="25" t="s">
        <v>45</v>
      </c>
      <c r="B197" s="29" t="s">
        <v>72</v>
      </c>
      <c r="C197" s="29" t="s">
        <v>345</v>
      </c>
      <c r="D197" s="25" t="s">
        <v>48</v>
      </c>
      <c r="E197" s="30" t="s">
        <v>346</v>
      </c>
      <c r="F197" s="31" t="s">
        <v>277</v>
      </c>
      <c r="G197" s="32">
        <v>10471.319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 customHeight="1">
      <c r="A198" s="34" t="s">
        <v>51</v>
      </c>
      <c r="E198" s="35" t="s">
        <v>48</v>
      </c>
    </row>
    <row r="199" spans="1:5" ht="12.75" customHeight="1">
      <c r="A199" s="36" t="s">
        <v>52</v>
      </c>
      <c r="E199" s="37" t="s">
        <v>347</v>
      </c>
    </row>
    <row r="200" spans="1:5" ht="51" customHeight="1">
      <c r="A200" t="s">
        <v>53</v>
      </c>
      <c r="E200" s="35" t="s">
        <v>348</v>
      </c>
    </row>
    <row r="201" spans="1:16" ht="12.75" customHeight="1">
      <c r="A201" s="25" t="s">
        <v>45</v>
      </c>
      <c r="B201" s="29" t="s">
        <v>92</v>
      </c>
      <c r="C201" s="29" t="s">
        <v>349</v>
      </c>
      <c r="D201" s="25" t="s">
        <v>48</v>
      </c>
      <c r="E201" s="30" t="s">
        <v>350</v>
      </c>
      <c r="F201" s="31" t="s">
        <v>277</v>
      </c>
      <c r="G201" s="32">
        <v>3413.45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 customHeight="1">
      <c r="A202" s="34" t="s">
        <v>51</v>
      </c>
      <c r="E202" s="35" t="s">
        <v>48</v>
      </c>
    </row>
    <row r="203" spans="1:5" ht="51" customHeight="1">
      <c r="A203" s="36" t="s">
        <v>52</v>
      </c>
      <c r="E203" s="37" t="s">
        <v>351</v>
      </c>
    </row>
    <row r="204" spans="1:5" ht="89.25" customHeight="1">
      <c r="A204" t="s">
        <v>53</v>
      </c>
      <c r="E204" s="35" t="s">
        <v>352</v>
      </c>
    </row>
    <row r="205" spans="1:16" ht="12.75" customHeight="1">
      <c r="A205" s="25" t="s">
        <v>45</v>
      </c>
      <c r="B205" s="29" t="s">
        <v>119</v>
      </c>
      <c r="C205" s="29" t="s">
        <v>353</v>
      </c>
      <c r="D205" s="25" t="s">
        <v>48</v>
      </c>
      <c r="E205" s="30" t="s">
        <v>354</v>
      </c>
      <c r="F205" s="31" t="s">
        <v>277</v>
      </c>
      <c r="G205" s="32">
        <v>3434.19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 customHeight="1">
      <c r="A206" s="34" t="s">
        <v>51</v>
      </c>
      <c r="E206" s="35" t="s">
        <v>48</v>
      </c>
    </row>
    <row r="207" spans="1:5" ht="38.25" customHeight="1">
      <c r="A207" s="36" t="s">
        <v>52</v>
      </c>
      <c r="E207" s="37" t="s">
        <v>355</v>
      </c>
    </row>
    <row r="208" spans="1:5" ht="89.25" customHeight="1">
      <c r="A208" t="s">
        <v>53</v>
      </c>
      <c r="E208" s="35" t="s">
        <v>352</v>
      </c>
    </row>
    <row r="209" spans="1:16" ht="12.75" customHeight="1">
      <c r="A209" s="25" t="s">
        <v>45</v>
      </c>
      <c r="B209" s="29" t="s">
        <v>122</v>
      </c>
      <c r="C209" s="29" t="s">
        <v>356</v>
      </c>
      <c r="D209" s="25" t="s">
        <v>48</v>
      </c>
      <c r="E209" s="30" t="s">
        <v>357</v>
      </c>
      <c r="F209" s="31" t="s">
        <v>277</v>
      </c>
      <c r="G209" s="32">
        <v>3454.525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 customHeight="1">
      <c r="A210" s="34" t="s">
        <v>51</v>
      </c>
      <c r="E210" s="35" t="s">
        <v>48</v>
      </c>
    </row>
    <row r="211" spans="1:5" ht="38.25" customHeight="1">
      <c r="A211" s="36" t="s">
        <v>52</v>
      </c>
      <c r="E211" s="37" t="s">
        <v>358</v>
      </c>
    </row>
    <row r="212" spans="1:5" ht="89.25" customHeight="1">
      <c r="A212" t="s">
        <v>53</v>
      </c>
      <c r="E212" s="35" t="s">
        <v>352</v>
      </c>
    </row>
    <row r="213" spans="1:9" ht="12.75" customHeight="1">
      <c r="A213" s="6" t="s">
        <v>43</v>
      </c>
      <c r="B213" s="6"/>
      <c r="C213" s="40" t="s">
        <v>113</v>
      </c>
      <c r="D213" s="6"/>
      <c r="E213" s="27" t="s">
        <v>359</v>
      </c>
      <c r="F213" s="6"/>
      <c r="G213" s="6"/>
      <c r="H213" s="6"/>
      <c r="I213" s="41">
        <f>0+I214+I218+I222+I226+I230</f>
      </c>
    </row>
    <row r="214" spans="1:16" ht="12.75" customHeight="1">
      <c r="A214" s="25" t="s">
        <v>45</v>
      </c>
      <c r="B214" s="29" t="s">
        <v>360</v>
      </c>
      <c r="C214" s="29" t="s">
        <v>361</v>
      </c>
      <c r="D214" s="25" t="s">
        <v>48</v>
      </c>
      <c r="E214" s="30" t="s">
        <v>362</v>
      </c>
      <c r="F214" s="31" t="s">
        <v>192</v>
      </c>
      <c r="G214" s="32">
        <v>4</v>
      </c>
      <c r="H214" s="33">
        <v>0</v>
      </c>
      <c r="I214" s="33">
        <f>ROUND(ROUND(H214,2)*ROUND(G214,3),2)</f>
      </c>
      <c r="O214">
        <f>(I214*21)/100</f>
      </c>
      <c r="P214" t="s">
        <v>23</v>
      </c>
    </row>
    <row r="215" spans="1:5" ht="12.75" customHeight="1">
      <c r="A215" s="34" t="s">
        <v>51</v>
      </c>
      <c r="E215" s="35" t="s">
        <v>48</v>
      </c>
    </row>
    <row r="216" spans="1:5" ht="38.25" customHeight="1">
      <c r="A216" s="36" t="s">
        <v>52</v>
      </c>
      <c r="E216" s="37" t="s">
        <v>363</v>
      </c>
    </row>
    <row r="217" spans="1:5" ht="165.75" customHeight="1">
      <c r="A217" t="s">
        <v>53</v>
      </c>
      <c r="E217" s="35" t="s">
        <v>364</v>
      </c>
    </row>
    <row r="218" spans="1:16" ht="12.75" customHeight="1">
      <c r="A218" s="25" t="s">
        <v>45</v>
      </c>
      <c r="B218" s="29" t="s">
        <v>365</v>
      </c>
      <c r="C218" s="29" t="s">
        <v>366</v>
      </c>
      <c r="D218" s="25" t="s">
        <v>48</v>
      </c>
      <c r="E218" s="30" t="s">
        <v>367</v>
      </c>
      <c r="F218" s="31" t="s">
        <v>192</v>
      </c>
      <c r="G218" s="32">
        <v>22.5</v>
      </c>
      <c r="H218" s="33">
        <v>0</v>
      </c>
      <c r="I218" s="33">
        <f>ROUND(ROUND(H218,2)*ROUND(G218,3),2)</f>
      </c>
      <c r="O218">
        <f>(I218*21)/100</f>
      </c>
      <c r="P218" t="s">
        <v>23</v>
      </c>
    </row>
    <row r="219" spans="1:5" ht="12.75" customHeight="1">
      <c r="A219" s="34" t="s">
        <v>51</v>
      </c>
      <c r="E219" s="35" t="s">
        <v>48</v>
      </c>
    </row>
    <row r="220" spans="1:5" ht="38.25" customHeight="1">
      <c r="A220" s="36" t="s">
        <v>52</v>
      </c>
      <c r="E220" s="37" t="s">
        <v>368</v>
      </c>
    </row>
    <row r="221" spans="1:5" ht="165.75" customHeight="1">
      <c r="A221" t="s">
        <v>53</v>
      </c>
      <c r="E221" s="35" t="s">
        <v>364</v>
      </c>
    </row>
    <row r="222" spans="1:16" ht="12.75" customHeight="1">
      <c r="A222" s="25" t="s">
        <v>45</v>
      </c>
      <c r="B222" s="29" t="s">
        <v>369</v>
      </c>
      <c r="C222" s="29" t="s">
        <v>370</v>
      </c>
      <c r="D222" s="25" t="s">
        <v>48</v>
      </c>
      <c r="E222" s="30" t="s">
        <v>371</v>
      </c>
      <c r="F222" s="31" t="s">
        <v>50</v>
      </c>
      <c r="G222" s="32">
        <v>2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 customHeight="1">
      <c r="A223" s="34" t="s">
        <v>51</v>
      </c>
      <c r="E223" s="35" t="s">
        <v>48</v>
      </c>
    </row>
    <row r="224" spans="1:5" ht="12.75" customHeight="1">
      <c r="A224" s="36" t="s">
        <v>52</v>
      </c>
      <c r="E224" s="37" t="s">
        <v>372</v>
      </c>
    </row>
    <row r="225" spans="1:5" ht="63.75" customHeight="1">
      <c r="A225" t="s">
        <v>53</v>
      </c>
      <c r="E225" s="35" t="s">
        <v>373</v>
      </c>
    </row>
    <row r="226" spans="1:16" ht="12.75" customHeight="1">
      <c r="A226" s="25" t="s">
        <v>45</v>
      </c>
      <c r="B226" s="29" t="s">
        <v>374</v>
      </c>
      <c r="C226" s="29" t="s">
        <v>375</v>
      </c>
      <c r="D226" s="25" t="s">
        <v>48</v>
      </c>
      <c r="E226" s="30" t="s">
        <v>376</v>
      </c>
      <c r="F226" s="31" t="s">
        <v>50</v>
      </c>
      <c r="G226" s="32">
        <v>2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 customHeight="1">
      <c r="A227" s="34" t="s">
        <v>51</v>
      </c>
      <c r="E227" s="35" t="s">
        <v>48</v>
      </c>
    </row>
    <row r="228" spans="1:5" ht="12.75" customHeight="1">
      <c r="A228" s="36" t="s">
        <v>52</v>
      </c>
      <c r="E228" s="37" t="s">
        <v>372</v>
      </c>
    </row>
    <row r="229" spans="1:5" ht="153" customHeight="1">
      <c r="A229" t="s">
        <v>53</v>
      </c>
      <c r="E229" s="35" t="s">
        <v>377</v>
      </c>
    </row>
    <row r="230" spans="1:16" ht="12.75" customHeight="1">
      <c r="A230" s="25" t="s">
        <v>45</v>
      </c>
      <c r="B230" s="29" t="s">
        <v>378</v>
      </c>
      <c r="C230" s="29" t="s">
        <v>379</v>
      </c>
      <c r="D230" s="25" t="s">
        <v>48</v>
      </c>
      <c r="E230" s="30" t="s">
        <v>380</v>
      </c>
      <c r="F230" s="31" t="s">
        <v>50</v>
      </c>
      <c r="G230" s="32">
        <v>8</v>
      </c>
      <c r="H230" s="33">
        <v>0</v>
      </c>
      <c r="I230" s="33">
        <f>ROUND(ROUND(H230,2)*ROUND(G230,3),2)</f>
      </c>
      <c r="O230">
        <f>(I230*21)/100</f>
      </c>
      <c r="P230" t="s">
        <v>23</v>
      </c>
    </row>
    <row r="231" spans="1:5" ht="12.75" customHeight="1">
      <c r="A231" s="34" t="s">
        <v>51</v>
      </c>
      <c r="E231" s="35" t="s">
        <v>48</v>
      </c>
    </row>
    <row r="232" spans="1:5" ht="12.75" customHeight="1">
      <c r="A232" s="36" t="s">
        <v>52</v>
      </c>
      <c r="E232" s="37" t="s">
        <v>381</v>
      </c>
    </row>
    <row r="233" spans="1:5" ht="12.75" customHeight="1">
      <c r="A233" t="s">
        <v>53</v>
      </c>
      <c r="E233" s="35" t="s">
        <v>382</v>
      </c>
    </row>
    <row r="234" spans="1:9" ht="12.75" customHeight="1">
      <c r="A234" s="6" t="s">
        <v>43</v>
      </c>
      <c r="B234" s="6"/>
      <c r="C234" s="40" t="s">
        <v>40</v>
      </c>
      <c r="D234" s="6"/>
      <c r="E234" s="27" t="s">
        <v>44</v>
      </c>
      <c r="F234" s="6"/>
      <c r="G234" s="6"/>
      <c r="H234" s="6"/>
      <c r="I234" s="41">
        <f>0+I235+I239+I243+I247+I251+I255+I259+I263+I267+I271+I275+I279+I283+I287+I291</f>
      </c>
    </row>
    <row r="235" spans="1:16" ht="12.75" customHeight="1">
      <c r="A235" s="25" t="s">
        <v>45</v>
      </c>
      <c r="B235" s="29" t="s">
        <v>35</v>
      </c>
      <c r="C235" s="29" t="s">
        <v>383</v>
      </c>
      <c r="D235" s="25" t="s">
        <v>48</v>
      </c>
      <c r="E235" s="30" t="s">
        <v>384</v>
      </c>
      <c r="F235" s="31" t="s">
        <v>192</v>
      </c>
      <c r="G235" s="32">
        <v>469</v>
      </c>
      <c r="H235" s="33">
        <v>0</v>
      </c>
      <c r="I235" s="33">
        <f>ROUND(ROUND(H235,2)*ROUND(G235,3),2)</f>
      </c>
      <c r="O235">
        <f>(I235*21)/100</f>
      </c>
      <c r="P235" t="s">
        <v>23</v>
      </c>
    </row>
    <row r="236" spans="1:5" ht="12.75" customHeight="1">
      <c r="A236" s="34" t="s">
        <v>51</v>
      </c>
      <c r="E236" s="35" t="s">
        <v>48</v>
      </c>
    </row>
    <row r="237" spans="1:5" ht="12.75" customHeight="1">
      <c r="A237" s="36" t="s">
        <v>52</v>
      </c>
      <c r="E237" s="37" t="s">
        <v>385</v>
      </c>
    </row>
    <row r="238" spans="1:5" ht="89.25" customHeight="1">
      <c r="A238" t="s">
        <v>53</v>
      </c>
      <c r="E238" s="35" t="s">
        <v>386</v>
      </c>
    </row>
    <row r="239" spans="1:16" ht="12.75" customHeight="1">
      <c r="A239" s="25" t="s">
        <v>45</v>
      </c>
      <c r="B239" s="29" t="s">
        <v>37</v>
      </c>
      <c r="C239" s="29" t="s">
        <v>387</v>
      </c>
      <c r="D239" s="25" t="s">
        <v>48</v>
      </c>
      <c r="E239" s="30" t="s">
        <v>388</v>
      </c>
      <c r="F239" s="31" t="s">
        <v>192</v>
      </c>
      <c r="G239" s="32">
        <v>179.59</v>
      </c>
      <c r="H239" s="33">
        <v>0</v>
      </c>
      <c r="I239" s="33">
        <f>ROUND(ROUND(H239,2)*ROUND(G239,3),2)</f>
      </c>
      <c r="O239">
        <f>(I239*21)/100</f>
      </c>
      <c r="P239" t="s">
        <v>23</v>
      </c>
    </row>
    <row r="240" spans="1:5" ht="12.75" customHeight="1">
      <c r="A240" s="34" t="s">
        <v>51</v>
      </c>
      <c r="E240" s="35" t="s">
        <v>48</v>
      </c>
    </row>
    <row r="241" spans="1:5" ht="12.75" customHeight="1">
      <c r="A241" s="36" t="s">
        <v>52</v>
      </c>
      <c r="E241" s="37" t="s">
        <v>389</v>
      </c>
    </row>
    <row r="242" spans="1:5" ht="38.25" customHeight="1">
      <c r="A242" t="s">
        <v>53</v>
      </c>
      <c r="E242" s="35" t="s">
        <v>390</v>
      </c>
    </row>
    <row r="243" spans="1:16" ht="12.75" customHeight="1">
      <c r="A243" s="25" t="s">
        <v>45</v>
      </c>
      <c r="B243" s="29" t="s">
        <v>113</v>
      </c>
      <c r="C243" s="29" t="s">
        <v>391</v>
      </c>
      <c r="D243" s="25" t="s">
        <v>48</v>
      </c>
      <c r="E243" s="30" t="s">
        <v>392</v>
      </c>
      <c r="F243" s="31" t="s">
        <v>50</v>
      </c>
      <c r="G243" s="32">
        <v>43</v>
      </c>
      <c r="H243" s="33">
        <v>0</v>
      </c>
      <c r="I243" s="33">
        <f>ROUND(ROUND(H243,2)*ROUND(G243,3),2)</f>
      </c>
      <c r="O243">
        <f>(I243*21)/100</f>
      </c>
      <c r="P243" t="s">
        <v>23</v>
      </c>
    </row>
    <row r="244" spans="1:5" ht="12.75" customHeight="1">
      <c r="A244" s="34" t="s">
        <v>51</v>
      </c>
      <c r="E244" s="35" t="s">
        <v>48</v>
      </c>
    </row>
    <row r="245" spans="1:5" ht="12.75" customHeight="1">
      <c r="A245" s="36" t="s">
        <v>52</v>
      </c>
      <c r="E245" s="37" t="s">
        <v>393</v>
      </c>
    </row>
    <row r="246" spans="1:5" ht="51" customHeight="1">
      <c r="A246" t="s">
        <v>53</v>
      </c>
      <c r="E246" s="35" t="s">
        <v>394</v>
      </c>
    </row>
    <row r="247" spans="1:16" ht="12.75" customHeight="1">
      <c r="A247" s="25" t="s">
        <v>45</v>
      </c>
      <c r="B247" s="29" t="s">
        <v>40</v>
      </c>
      <c r="C247" s="29" t="s">
        <v>395</v>
      </c>
      <c r="D247" s="25" t="s">
        <v>48</v>
      </c>
      <c r="E247" s="30" t="s">
        <v>396</v>
      </c>
      <c r="F247" s="31" t="s">
        <v>50</v>
      </c>
      <c r="G247" s="32">
        <v>14</v>
      </c>
      <c r="H247" s="33">
        <v>0</v>
      </c>
      <c r="I247" s="33">
        <f>ROUND(ROUND(H247,2)*ROUND(G247,3),2)</f>
      </c>
      <c r="O247">
        <f>(I247*21)/100</f>
      </c>
      <c r="P247" t="s">
        <v>23</v>
      </c>
    </row>
    <row r="248" spans="1:5" ht="12.75" customHeight="1">
      <c r="A248" s="34" t="s">
        <v>51</v>
      </c>
      <c r="E248" s="35" t="s">
        <v>48</v>
      </c>
    </row>
    <row r="249" spans="1:5" ht="12.75" customHeight="1">
      <c r="A249" s="36" t="s">
        <v>52</v>
      </c>
      <c r="E249" s="37" t="s">
        <v>397</v>
      </c>
    </row>
    <row r="250" spans="1:5" ht="12.75" customHeight="1">
      <c r="A250" t="s">
        <v>53</v>
      </c>
      <c r="E250" s="35" t="s">
        <v>398</v>
      </c>
    </row>
    <row r="251" spans="1:16" ht="12.75" customHeight="1">
      <c r="A251" s="25" t="s">
        <v>45</v>
      </c>
      <c r="B251" s="29" t="s">
        <v>110</v>
      </c>
      <c r="C251" s="29" t="s">
        <v>399</v>
      </c>
      <c r="D251" s="25" t="s">
        <v>48</v>
      </c>
      <c r="E251" s="30" t="s">
        <v>400</v>
      </c>
      <c r="F251" s="31" t="s">
        <v>50</v>
      </c>
      <c r="G251" s="32">
        <v>41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12.75" customHeight="1">
      <c r="A252" s="34" t="s">
        <v>51</v>
      </c>
      <c r="E252" s="35" t="s">
        <v>48</v>
      </c>
    </row>
    <row r="253" spans="1:5" ht="12.75" customHeight="1">
      <c r="A253" s="36" t="s">
        <v>52</v>
      </c>
      <c r="E253" s="37" t="s">
        <v>401</v>
      </c>
    </row>
    <row r="254" spans="1:5" ht="51" customHeight="1">
      <c r="A254" t="s">
        <v>53</v>
      </c>
      <c r="E254" s="35" t="s">
        <v>394</v>
      </c>
    </row>
    <row r="255" spans="1:16" ht="12.75" customHeight="1">
      <c r="A255" s="25" t="s">
        <v>45</v>
      </c>
      <c r="B255" s="29" t="s">
        <v>46</v>
      </c>
      <c r="C255" s="29" t="s">
        <v>402</v>
      </c>
      <c r="D255" s="25" t="s">
        <v>48</v>
      </c>
      <c r="E255" s="30" t="s">
        <v>403</v>
      </c>
      <c r="F255" s="31" t="s">
        <v>50</v>
      </c>
      <c r="G255" s="32">
        <v>8</v>
      </c>
      <c r="H255" s="33">
        <v>0</v>
      </c>
      <c r="I255" s="33">
        <f>ROUND(ROUND(H255,2)*ROUND(G255,3),2)</f>
      </c>
      <c r="O255">
        <f>(I255*21)/100</f>
      </c>
      <c r="P255" t="s">
        <v>23</v>
      </c>
    </row>
    <row r="256" spans="1:5" ht="12.75" customHeight="1">
      <c r="A256" s="34" t="s">
        <v>51</v>
      </c>
      <c r="E256" s="35" t="s">
        <v>48</v>
      </c>
    </row>
    <row r="257" spans="1:5" ht="38.25" customHeight="1">
      <c r="A257" s="36" t="s">
        <v>52</v>
      </c>
      <c r="E257" s="37" t="s">
        <v>404</v>
      </c>
    </row>
    <row r="258" spans="1:5" ht="25.5" customHeight="1">
      <c r="A258" t="s">
        <v>53</v>
      </c>
      <c r="E258" s="35" t="s">
        <v>405</v>
      </c>
    </row>
    <row r="259" spans="1:16" ht="12.75" customHeight="1">
      <c r="A259" s="25" t="s">
        <v>45</v>
      </c>
      <c r="B259" s="29" t="s">
        <v>406</v>
      </c>
      <c r="C259" s="29" t="s">
        <v>60</v>
      </c>
      <c r="D259" s="25" t="s">
        <v>48</v>
      </c>
      <c r="E259" s="30" t="s">
        <v>61</v>
      </c>
      <c r="F259" s="31" t="s">
        <v>50</v>
      </c>
      <c r="G259" s="32">
        <v>9</v>
      </c>
      <c r="H259" s="33">
        <v>0</v>
      </c>
      <c r="I259" s="33">
        <f>ROUND(ROUND(H259,2)*ROUND(G259,3),2)</f>
      </c>
      <c r="O259">
        <f>(I259*21)/100</f>
      </c>
      <c r="P259" t="s">
        <v>23</v>
      </c>
    </row>
    <row r="260" spans="1:5" ht="12.75" customHeight="1">
      <c r="A260" s="34" t="s">
        <v>51</v>
      </c>
      <c r="E260" s="35" t="s">
        <v>48</v>
      </c>
    </row>
    <row r="261" spans="1:5" ht="12.75" customHeight="1">
      <c r="A261" s="36" t="s">
        <v>52</v>
      </c>
      <c r="E261" s="37" t="s">
        <v>407</v>
      </c>
    </row>
    <row r="262" spans="1:5" ht="12.75" customHeight="1">
      <c r="A262" t="s">
        <v>53</v>
      </c>
      <c r="E262" s="35" t="s">
        <v>62</v>
      </c>
    </row>
    <row r="263" spans="1:16" ht="12.75" customHeight="1">
      <c r="A263" s="25" t="s">
        <v>45</v>
      </c>
      <c r="B263" s="29" t="s">
        <v>408</v>
      </c>
      <c r="C263" s="29" t="s">
        <v>409</v>
      </c>
      <c r="D263" s="25" t="s">
        <v>48</v>
      </c>
      <c r="E263" s="30" t="s">
        <v>410</v>
      </c>
      <c r="F263" s="31" t="s">
        <v>50</v>
      </c>
      <c r="G263" s="32">
        <v>6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12.75" customHeight="1">
      <c r="A264" s="34" t="s">
        <v>51</v>
      </c>
      <c r="E264" s="35" t="s">
        <v>48</v>
      </c>
    </row>
    <row r="265" spans="1:5" ht="12.75" customHeight="1">
      <c r="A265" s="36" t="s">
        <v>52</v>
      </c>
      <c r="E265" s="37" t="s">
        <v>411</v>
      </c>
    </row>
    <row r="266" spans="1:5" ht="25.5" customHeight="1">
      <c r="A266" t="s">
        <v>53</v>
      </c>
      <c r="E266" s="35" t="s">
        <v>412</v>
      </c>
    </row>
    <row r="267" spans="1:16" ht="12.75" customHeight="1">
      <c r="A267" s="25" t="s">
        <v>45</v>
      </c>
      <c r="B267" s="29" t="s">
        <v>413</v>
      </c>
      <c r="C267" s="29" t="s">
        <v>414</v>
      </c>
      <c r="D267" s="25" t="s">
        <v>48</v>
      </c>
      <c r="E267" s="30" t="s">
        <v>415</v>
      </c>
      <c r="F267" s="31" t="s">
        <v>50</v>
      </c>
      <c r="G267" s="32">
        <v>7</v>
      </c>
      <c r="H267" s="33">
        <v>0</v>
      </c>
      <c r="I267" s="33">
        <f>ROUND(ROUND(H267,2)*ROUND(G267,3),2)</f>
      </c>
      <c r="O267">
        <f>(I267*21)/100</f>
      </c>
      <c r="P267" t="s">
        <v>23</v>
      </c>
    </row>
    <row r="268" spans="1:5" ht="12.75" customHeight="1">
      <c r="A268" s="34" t="s">
        <v>51</v>
      </c>
      <c r="E268" s="35" t="s">
        <v>48</v>
      </c>
    </row>
    <row r="269" spans="1:5" ht="12.75" customHeight="1">
      <c r="A269" s="36" t="s">
        <v>52</v>
      </c>
      <c r="E269" s="37" t="s">
        <v>416</v>
      </c>
    </row>
    <row r="270" spans="1:5" ht="12.75" customHeight="1">
      <c r="A270" t="s">
        <v>53</v>
      </c>
      <c r="E270" s="35" t="s">
        <v>62</v>
      </c>
    </row>
    <row r="271" spans="1:16" ht="12.75" customHeight="1">
      <c r="A271" s="25" t="s">
        <v>45</v>
      </c>
      <c r="B271" s="29" t="s">
        <v>63</v>
      </c>
      <c r="C271" s="29" t="s">
        <v>417</v>
      </c>
      <c r="D271" s="25" t="s">
        <v>48</v>
      </c>
      <c r="E271" s="30" t="s">
        <v>418</v>
      </c>
      <c r="F271" s="31" t="s">
        <v>277</v>
      </c>
      <c r="G271" s="32">
        <v>307.094</v>
      </c>
      <c r="H271" s="33">
        <v>0</v>
      </c>
      <c r="I271" s="33">
        <f>ROUND(ROUND(H271,2)*ROUND(G271,3),2)</f>
      </c>
      <c r="O271">
        <f>(I271*21)/100</f>
      </c>
      <c r="P271" t="s">
        <v>23</v>
      </c>
    </row>
    <row r="272" spans="1:5" ht="12.75" customHeight="1">
      <c r="A272" s="34" t="s">
        <v>51</v>
      </c>
      <c r="E272" s="35" t="s">
        <v>48</v>
      </c>
    </row>
    <row r="273" spans="1:5" ht="63.75" customHeight="1">
      <c r="A273" s="36" t="s">
        <v>52</v>
      </c>
      <c r="E273" s="37" t="s">
        <v>419</v>
      </c>
    </row>
    <row r="274" spans="1:5" ht="38.25" customHeight="1">
      <c r="A274" t="s">
        <v>53</v>
      </c>
      <c r="E274" s="35" t="s">
        <v>420</v>
      </c>
    </row>
    <row r="275" spans="1:16" ht="12.75" customHeight="1">
      <c r="A275" s="25" t="s">
        <v>45</v>
      </c>
      <c r="B275" s="29" t="s">
        <v>59</v>
      </c>
      <c r="C275" s="29" t="s">
        <v>421</v>
      </c>
      <c r="D275" s="25" t="s">
        <v>48</v>
      </c>
      <c r="E275" s="30" t="s">
        <v>422</v>
      </c>
      <c r="F275" s="31" t="s">
        <v>277</v>
      </c>
      <c r="G275" s="32">
        <v>307.094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 customHeight="1">
      <c r="A276" s="34" t="s">
        <v>51</v>
      </c>
      <c r="E276" s="35" t="s">
        <v>48</v>
      </c>
    </row>
    <row r="277" spans="1:5" ht="63.75" customHeight="1">
      <c r="A277" s="36" t="s">
        <v>52</v>
      </c>
      <c r="E277" s="37" t="s">
        <v>423</v>
      </c>
    </row>
    <row r="278" spans="1:5" ht="38.25" customHeight="1">
      <c r="A278" t="s">
        <v>53</v>
      </c>
      <c r="E278" s="35" t="s">
        <v>420</v>
      </c>
    </row>
    <row r="279" spans="1:16" ht="12.75" customHeight="1">
      <c r="A279" s="25" t="s">
        <v>45</v>
      </c>
      <c r="B279" s="29" t="s">
        <v>42</v>
      </c>
      <c r="C279" s="29" t="s">
        <v>424</v>
      </c>
      <c r="D279" s="25" t="s">
        <v>48</v>
      </c>
      <c r="E279" s="30" t="s">
        <v>425</v>
      </c>
      <c r="F279" s="31" t="s">
        <v>192</v>
      </c>
      <c r="G279" s="32">
        <v>1228.13</v>
      </c>
      <c r="H279" s="33">
        <v>0</v>
      </c>
      <c r="I279" s="33">
        <f>ROUND(ROUND(H279,2)*ROUND(G279,3),2)</f>
      </c>
      <c r="O279">
        <f>(I279*21)/100</f>
      </c>
      <c r="P279" t="s">
        <v>23</v>
      </c>
    </row>
    <row r="280" spans="1:5" ht="12.75" customHeight="1">
      <c r="A280" s="34" t="s">
        <v>51</v>
      </c>
      <c r="E280" s="35" t="s">
        <v>48</v>
      </c>
    </row>
    <row r="281" spans="1:5" ht="12.75" customHeight="1">
      <c r="A281" s="36" t="s">
        <v>52</v>
      </c>
      <c r="E281" s="37" t="s">
        <v>426</v>
      </c>
    </row>
    <row r="282" spans="1:5" ht="38.25" customHeight="1">
      <c r="A282" t="s">
        <v>53</v>
      </c>
      <c r="E282" s="35" t="s">
        <v>427</v>
      </c>
    </row>
    <row r="283" spans="1:16" ht="12.75" customHeight="1">
      <c r="A283" s="25" t="s">
        <v>45</v>
      </c>
      <c r="B283" s="29" t="s">
        <v>428</v>
      </c>
      <c r="C283" s="29" t="s">
        <v>429</v>
      </c>
      <c r="D283" s="25" t="s">
        <v>48</v>
      </c>
      <c r="E283" s="30" t="s">
        <v>430</v>
      </c>
      <c r="F283" s="31" t="s">
        <v>192</v>
      </c>
      <c r="G283" s="32">
        <v>14.23</v>
      </c>
      <c r="H283" s="33">
        <v>0</v>
      </c>
      <c r="I283" s="33">
        <f>ROUND(ROUND(H283,2)*ROUND(G283,3),2)</f>
      </c>
      <c r="O283">
        <f>(I283*21)/100</f>
      </c>
      <c r="P283" t="s">
        <v>23</v>
      </c>
    </row>
    <row r="284" spans="1:5" ht="12.75" customHeight="1">
      <c r="A284" s="34" t="s">
        <v>51</v>
      </c>
      <c r="E284" s="35" t="s">
        <v>48</v>
      </c>
    </row>
    <row r="285" spans="1:5" ht="25.5" customHeight="1">
      <c r="A285" s="36" t="s">
        <v>52</v>
      </c>
      <c r="E285" s="37" t="s">
        <v>431</v>
      </c>
    </row>
    <row r="286" spans="1:5" ht="12.75" customHeight="1">
      <c r="A286" t="s">
        <v>53</v>
      </c>
      <c r="E286" s="35" t="s">
        <v>432</v>
      </c>
    </row>
    <row r="287" spans="1:16" ht="12.75" customHeight="1">
      <c r="A287" s="25" t="s">
        <v>45</v>
      </c>
      <c r="B287" s="29" t="s">
        <v>433</v>
      </c>
      <c r="C287" s="29" t="s">
        <v>434</v>
      </c>
      <c r="D287" s="25" t="s">
        <v>48</v>
      </c>
      <c r="E287" s="30" t="s">
        <v>435</v>
      </c>
      <c r="F287" s="31" t="s">
        <v>147</v>
      </c>
      <c r="G287" s="32">
        <v>0.634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12.75" customHeight="1">
      <c r="A288" s="34" t="s">
        <v>51</v>
      </c>
      <c r="E288" s="35" t="s">
        <v>48</v>
      </c>
    </row>
    <row r="289" spans="1:5" ht="153" customHeight="1">
      <c r="A289" s="36" t="s">
        <v>52</v>
      </c>
      <c r="E289" s="37" t="s">
        <v>436</v>
      </c>
    </row>
    <row r="290" spans="1:5" ht="25.5" customHeight="1">
      <c r="A290" t="s">
        <v>53</v>
      </c>
      <c r="E290" s="35" t="s">
        <v>437</v>
      </c>
    </row>
    <row r="291" spans="1:16" ht="12.75" customHeight="1">
      <c r="A291" s="25" t="s">
        <v>45</v>
      </c>
      <c r="B291" s="29" t="s">
        <v>96</v>
      </c>
      <c r="C291" s="29" t="s">
        <v>438</v>
      </c>
      <c r="D291" s="25" t="s">
        <v>48</v>
      </c>
      <c r="E291" s="30" t="s">
        <v>439</v>
      </c>
      <c r="F291" s="31" t="s">
        <v>277</v>
      </c>
      <c r="G291" s="32">
        <v>168.033</v>
      </c>
      <c r="H291" s="33">
        <v>0</v>
      </c>
      <c r="I291" s="33">
        <f>ROUND(ROUND(H291,2)*ROUND(G291,3),2)</f>
      </c>
      <c r="O291">
        <f>(I291*21)/100</f>
      </c>
      <c r="P291" t="s">
        <v>23</v>
      </c>
    </row>
    <row r="292" spans="1:5" ht="12.75" customHeight="1">
      <c r="A292" s="34" t="s">
        <v>51</v>
      </c>
      <c r="E292" s="35" t="s">
        <v>48</v>
      </c>
    </row>
    <row r="293" spans="1:5" ht="12.75" customHeight="1">
      <c r="A293" s="36" t="s">
        <v>52</v>
      </c>
      <c r="E293" s="37" t="s">
        <v>440</v>
      </c>
    </row>
    <row r="294" spans="1:5" ht="76.5" customHeight="1">
      <c r="A294" t="s">
        <v>53</v>
      </c>
      <c r="E294" s="35" t="s">
        <v>441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442</v>
      </c>
      <c r="I3" s="38">
        <f>0+I8+I41+I110+I135+I144+I149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442</v>
      </c>
      <c r="D4" s="6"/>
      <c r="E4" s="18" t="s">
        <v>443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137</v>
      </c>
      <c r="F8" s="19"/>
      <c r="G8" s="19"/>
      <c r="H8" s="19"/>
      <c r="I8" s="28">
        <f>0+I9+I13+I17+I21+I25+I29+I33+I37</f>
      </c>
    </row>
    <row r="9" spans="1:16" ht="12.75" customHeight="1">
      <c r="A9" s="25" t="s">
        <v>45</v>
      </c>
      <c r="B9" s="29" t="s">
        <v>369</v>
      </c>
      <c r="C9" s="29" t="s">
        <v>139</v>
      </c>
      <c r="D9" s="25" t="s">
        <v>48</v>
      </c>
      <c r="E9" s="30" t="s">
        <v>140</v>
      </c>
      <c r="F9" s="31" t="s">
        <v>141</v>
      </c>
      <c r="G9" s="32">
        <v>67.522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51</v>
      </c>
      <c r="E10" s="35" t="s">
        <v>48</v>
      </c>
    </row>
    <row r="11" spans="1:5" ht="38.25" customHeight="1">
      <c r="A11" s="36" t="s">
        <v>52</v>
      </c>
      <c r="E11" s="37" t="s">
        <v>444</v>
      </c>
    </row>
    <row r="12" spans="1:5" ht="12.75" customHeight="1">
      <c r="A12" t="s">
        <v>53</v>
      </c>
      <c r="E12" s="35" t="s">
        <v>143</v>
      </c>
    </row>
    <row r="13" spans="1:16" ht="12.75" customHeight="1">
      <c r="A13" s="25" t="s">
        <v>45</v>
      </c>
      <c r="B13" s="29" t="s">
        <v>374</v>
      </c>
      <c r="C13" s="29" t="s">
        <v>145</v>
      </c>
      <c r="D13" s="25" t="s">
        <v>48</v>
      </c>
      <c r="E13" s="30" t="s">
        <v>146</v>
      </c>
      <c r="F13" s="31" t="s">
        <v>147</v>
      </c>
      <c r="G13" s="32">
        <v>2435.238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51</v>
      </c>
      <c r="E14" s="35" t="s">
        <v>48</v>
      </c>
    </row>
    <row r="15" spans="1:5" ht="12.75" customHeight="1">
      <c r="A15" s="36" t="s">
        <v>52</v>
      </c>
      <c r="E15" s="37" t="s">
        <v>445</v>
      </c>
    </row>
    <row r="16" spans="1:5" ht="12.75" customHeight="1">
      <c r="A16" t="s">
        <v>53</v>
      </c>
      <c r="E16" s="35" t="s">
        <v>143</v>
      </c>
    </row>
    <row r="17" spans="1:16" ht="12.75" customHeight="1">
      <c r="A17" s="25" t="s">
        <v>45</v>
      </c>
      <c r="B17" s="29" t="s">
        <v>365</v>
      </c>
      <c r="C17" s="29" t="s">
        <v>150</v>
      </c>
      <c r="D17" s="25" t="s">
        <v>48</v>
      </c>
      <c r="E17" s="30" t="s">
        <v>151</v>
      </c>
      <c r="F17" s="31" t="s">
        <v>152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51</v>
      </c>
      <c r="E18" s="35" t="s">
        <v>48</v>
      </c>
    </row>
    <row r="19" spans="1:5" ht="12.75" customHeight="1">
      <c r="A19" s="36" t="s">
        <v>52</v>
      </c>
      <c r="E19" s="37" t="s">
        <v>48</v>
      </c>
    </row>
    <row r="20" spans="1:5" ht="12.75" customHeight="1">
      <c r="A20" t="s">
        <v>53</v>
      </c>
      <c r="E20" s="35" t="s">
        <v>153</v>
      </c>
    </row>
    <row r="21" spans="1:16" ht="12.75" customHeight="1">
      <c r="A21" s="25" t="s">
        <v>45</v>
      </c>
      <c r="B21" s="29" t="s">
        <v>360</v>
      </c>
      <c r="C21" s="29" t="s">
        <v>155</v>
      </c>
      <c r="D21" s="25" t="s">
        <v>48</v>
      </c>
      <c r="E21" s="30" t="s">
        <v>156</v>
      </c>
      <c r="F21" s="31" t="s">
        <v>152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51</v>
      </c>
      <c r="E22" s="35" t="s">
        <v>48</v>
      </c>
    </row>
    <row r="23" spans="1:5" ht="12.75" customHeight="1">
      <c r="A23" s="36" t="s">
        <v>52</v>
      </c>
      <c r="E23" s="37" t="s">
        <v>48</v>
      </c>
    </row>
    <row r="24" spans="1:5" ht="12.75" customHeight="1">
      <c r="A24" t="s">
        <v>53</v>
      </c>
      <c r="E24" s="35" t="s">
        <v>157</v>
      </c>
    </row>
    <row r="25" spans="1:16" ht="12.75" customHeight="1">
      <c r="A25" s="25" t="s">
        <v>45</v>
      </c>
      <c r="B25" s="29" t="s">
        <v>378</v>
      </c>
      <c r="C25" s="29" t="s">
        <v>159</v>
      </c>
      <c r="D25" s="25" t="s">
        <v>48</v>
      </c>
      <c r="E25" s="30" t="s">
        <v>160</v>
      </c>
      <c r="F25" s="31" t="s">
        <v>152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51</v>
      </c>
      <c r="E26" s="35" t="s">
        <v>48</v>
      </c>
    </row>
    <row r="27" spans="1:5" ht="12.75" customHeight="1">
      <c r="A27" s="36" t="s">
        <v>52</v>
      </c>
      <c r="E27" s="37" t="s">
        <v>48</v>
      </c>
    </row>
    <row r="28" spans="1:5" ht="12.75" customHeight="1">
      <c r="A28" t="s">
        <v>53</v>
      </c>
      <c r="E28" s="35" t="s">
        <v>157</v>
      </c>
    </row>
    <row r="29" spans="1:16" ht="12.75" customHeight="1">
      <c r="A29" s="25" t="s">
        <v>45</v>
      </c>
      <c r="B29" s="29" t="s">
        <v>245</v>
      </c>
      <c r="C29" s="29" t="s">
        <v>446</v>
      </c>
      <c r="D29" s="25" t="s">
        <v>48</v>
      </c>
      <c r="E29" s="30" t="s">
        <v>447</v>
      </c>
      <c r="F29" s="31" t="s">
        <v>152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51</v>
      </c>
      <c r="E30" s="35" t="s">
        <v>48</v>
      </c>
    </row>
    <row r="31" spans="1:5" ht="12.75" customHeight="1">
      <c r="A31" s="36" t="s">
        <v>52</v>
      </c>
      <c r="E31" s="37" t="s">
        <v>48</v>
      </c>
    </row>
    <row r="32" spans="1:5" ht="12.75" customHeight="1">
      <c r="A32" t="s">
        <v>53</v>
      </c>
      <c r="E32" s="35" t="s">
        <v>448</v>
      </c>
    </row>
    <row r="33" spans="1:16" ht="12.75" customHeight="1">
      <c r="A33" s="25" t="s">
        <v>45</v>
      </c>
      <c r="B33" s="29" t="s">
        <v>241</v>
      </c>
      <c r="C33" s="29" t="s">
        <v>162</v>
      </c>
      <c r="D33" s="25" t="s">
        <v>48</v>
      </c>
      <c r="E33" s="30" t="s">
        <v>163</v>
      </c>
      <c r="F33" s="31" t="s">
        <v>152</v>
      </c>
      <c r="G33" s="32">
        <v>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51</v>
      </c>
      <c r="E34" s="35" t="s">
        <v>48</v>
      </c>
    </row>
    <row r="35" spans="1:5" ht="12.75" customHeight="1">
      <c r="A35" s="36" t="s">
        <v>52</v>
      </c>
      <c r="E35" s="37" t="s">
        <v>48</v>
      </c>
    </row>
    <row r="36" spans="1:5" ht="76.5" customHeight="1">
      <c r="A36" t="s">
        <v>53</v>
      </c>
      <c r="E36" s="35" t="s">
        <v>164</v>
      </c>
    </row>
    <row r="37" spans="1:16" ht="12.75" customHeight="1">
      <c r="A37" s="25" t="s">
        <v>45</v>
      </c>
      <c r="B37" s="29" t="s">
        <v>232</v>
      </c>
      <c r="C37" s="29" t="s">
        <v>166</v>
      </c>
      <c r="D37" s="25" t="s">
        <v>48</v>
      </c>
      <c r="E37" s="30" t="s">
        <v>167</v>
      </c>
      <c r="F37" s="31" t="s">
        <v>152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 customHeight="1">
      <c r="A38" s="34" t="s">
        <v>51</v>
      </c>
      <c r="E38" s="35" t="s">
        <v>48</v>
      </c>
    </row>
    <row r="39" spans="1:5" ht="12.75" customHeight="1">
      <c r="A39" s="36" t="s">
        <v>52</v>
      </c>
      <c r="E39" s="37" t="s">
        <v>48</v>
      </c>
    </row>
    <row r="40" spans="1:5" ht="12.75" customHeight="1">
      <c r="A40" t="s">
        <v>53</v>
      </c>
      <c r="E40" s="35" t="s">
        <v>168</v>
      </c>
    </row>
    <row r="41" spans="1:9" ht="12.75" customHeight="1">
      <c r="A41" s="6" t="s">
        <v>43</v>
      </c>
      <c r="B41" s="6"/>
      <c r="C41" s="40" t="s">
        <v>29</v>
      </c>
      <c r="D41" s="6"/>
      <c r="E41" s="27" t="s">
        <v>169</v>
      </c>
      <c r="F41" s="6"/>
      <c r="G41" s="6"/>
      <c r="H41" s="6"/>
      <c r="I41" s="41">
        <f>0+I42+I46+I50+I54+I58+I62+I66+I70+I74+I78+I82+I86+I90+I94+I98+I102+I106</f>
      </c>
    </row>
    <row r="42" spans="1:16" ht="12.75" customHeight="1">
      <c r="A42" s="25" t="s">
        <v>45</v>
      </c>
      <c r="B42" s="29" t="s">
        <v>22</v>
      </c>
      <c r="C42" s="29" t="s">
        <v>449</v>
      </c>
      <c r="D42" s="25" t="s">
        <v>48</v>
      </c>
      <c r="E42" s="30" t="s">
        <v>450</v>
      </c>
      <c r="F42" s="31" t="s">
        <v>277</v>
      </c>
      <c r="G42" s="32">
        <v>20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51</v>
      </c>
      <c r="E43" s="35" t="s">
        <v>48</v>
      </c>
    </row>
    <row r="44" spans="1:5" ht="12.75" customHeight="1">
      <c r="A44" s="36" t="s">
        <v>52</v>
      </c>
      <c r="E44" s="37" t="s">
        <v>451</v>
      </c>
    </row>
    <row r="45" spans="1:5" ht="38.25" customHeight="1">
      <c r="A45" t="s">
        <v>53</v>
      </c>
      <c r="E45" s="35" t="s">
        <v>452</v>
      </c>
    </row>
    <row r="46" spans="1:16" ht="12.75" customHeight="1">
      <c r="A46" s="25" t="s">
        <v>45</v>
      </c>
      <c r="B46" s="29" t="s">
        <v>29</v>
      </c>
      <c r="C46" s="29" t="s">
        <v>171</v>
      </c>
      <c r="D46" s="25" t="s">
        <v>48</v>
      </c>
      <c r="E46" s="30" t="s">
        <v>172</v>
      </c>
      <c r="F46" s="31" t="s">
        <v>50</v>
      </c>
      <c r="G46" s="32">
        <v>15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51</v>
      </c>
      <c r="E47" s="35" t="s">
        <v>48</v>
      </c>
    </row>
    <row r="48" spans="1:5" ht="12.75" customHeight="1">
      <c r="A48" s="36" t="s">
        <v>52</v>
      </c>
      <c r="E48" s="37" t="s">
        <v>48</v>
      </c>
    </row>
    <row r="49" spans="1:5" ht="114.75" customHeight="1">
      <c r="A49" t="s">
        <v>53</v>
      </c>
      <c r="E49" s="35" t="s">
        <v>173</v>
      </c>
    </row>
    <row r="50" spans="1:16" ht="12.75" customHeight="1">
      <c r="A50" s="25" t="s">
        <v>45</v>
      </c>
      <c r="B50" s="29" t="s">
        <v>23</v>
      </c>
      <c r="C50" s="29" t="s">
        <v>175</v>
      </c>
      <c r="D50" s="25" t="s">
        <v>48</v>
      </c>
      <c r="E50" s="30" t="s">
        <v>176</v>
      </c>
      <c r="F50" s="31" t="s">
        <v>50</v>
      </c>
      <c r="G50" s="32">
        <v>44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51</v>
      </c>
      <c r="E51" s="35" t="s">
        <v>48</v>
      </c>
    </row>
    <row r="52" spans="1:5" ht="12.75" customHeight="1">
      <c r="A52" s="36" t="s">
        <v>52</v>
      </c>
      <c r="E52" s="37" t="s">
        <v>48</v>
      </c>
    </row>
    <row r="53" spans="1:5" ht="114.75" customHeight="1">
      <c r="A53" t="s">
        <v>53</v>
      </c>
      <c r="E53" s="35" t="s">
        <v>173</v>
      </c>
    </row>
    <row r="54" spans="1:16" ht="12.75" customHeight="1">
      <c r="A54" s="25" t="s">
        <v>45</v>
      </c>
      <c r="B54" s="29" t="s">
        <v>33</v>
      </c>
      <c r="C54" s="29" t="s">
        <v>177</v>
      </c>
      <c r="D54" s="25" t="s">
        <v>48</v>
      </c>
      <c r="E54" s="30" t="s">
        <v>178</v>
      </c>
      <c r="F54" s="31" t="s">
        <v>147</v>
      </c>
      <c r="G54" s="32">
        <v>30.692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 customHeight="1">
      <c r="A55" s="34" t="s">
        <v>51</v>
      </c>
      <c r="E55" s="35" t="s">
        <v>48</v>
      </c>
    </row>
    <row r="56" spans="1:5" ht="51" customHeight="1">
      <c r="A56" s="36" t="s">
        <v>52</v>
      </c>
      <c r="E56" s="37" t="s">
        <v>453</v>
      </c>
    </row>
    <row r="57" spans="1:5" ht="12.75" customHeight="1">
      <c r="A57" t="s">
        <v>53</v>
      </c>
      <c r="E57" s="35" t="s">
        <v>180</v>
      </c>
    </row>
    <row r="58" spans="1:16" ht="12.75" customHeight="1">
      <c r="A58" s="25" t="s">
        <v>45</v>
      </c>
      <c r="B58" s="29" t="s">
        <v>35</v>
      </c>
      <c r="C58" s="29" t="s">
        <v>181</v>
      </c>
      <c r="D58" s="25" t="s">
        <v>48</v>
      </c>
      <c r="E58" s="30" t="s">
        <v>182</v>
      </c>
      <c r="F58" s="31" t="s">
        <v>147</v>
      </c>
      <c r="G58" s="32">
        <v>58.618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 customHeight="1">
      <c r="A59" s="34" t="s">
        <v>51</v>
      </c>
      <c r="E59" s="35" t="s">
        <v>48</v>
      </c>
    </row>
    <row r="60" spans="1:5" ht="38.25" customHeight="1">
      <c r="A60" s="36" t="s">
        <v>52</v>
      </c>
      <c r="E60" s="37" t="s">
        <v>454</v>
      </c>
    </row>
    <row r="61" spans="1:5" ht="12.75" customHeight="1">
      <c r="A61" t="s">
        <v>53</v>
      </c>
      <c r="E61" s="35" t="s">
        <v>180</v>
      </c>
    </row>
    <row r="62" spans="1:16" ht="12.75" customHeight="1">
      <c r="A62" s="25" t="s">
        <v>45</v>
      </c>
      <c r="B62" s="29" t="s">
        <v>37</v>
      </c>
      <c r="C62" s="29" t="s">
        <v>184</v>
      </c>
      <c r="D62" s="25" t="s">
        <v>48</v>
      </c>
      <c r="E62" s="30" t="s">
        <v>185</v>
      </c>
      <c r="F62" s="31" t="s">
        <v>147</v>
      </c>
      <c r="G62" s="32">
        <v>98.213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 customHeight="1">
      <c r="A63" s="34" t="s">
        <v>51</v>
      </c>
      <c r="E63" s="35" t="s">
        <v>48</v>
      </c>
    </row>
    <row r="64" spans="1:5" ht="38.25" customHeight="1">
      <c r="A64" s="36" t="s">
        <v>52</v>
      </c>
      <c r="E64" s="37" t="s">
        <v>455</v>
      </c>
    </row>
    <row r="65" spans="1:5" ht="12.75" customHeight="1">
      <c r="A65" t="s">
        <v>53</v>
      </c>
      <c r="E65" s="35" t="s">
        <v>180</v>
      </c>
    </row>
    <row r="66" spans="1:16" ht="12.75" customHeight="1">
      <c r="A66" s="25" t="s">
        <v>45</v>
      </c>
      <c r="B66" s="29" t="s">
        <v>110</v>
      </c>
      <c r="C66" s="29" t="s">
        <v>187</v>
      </c>
      <c r="D66" s="25" t="s">
        <v>48</v>
      </c>
      <c r="E66" s="30" t="s">
        <v>188</v>
      </c>
      <c r="F66" s="31" t="s">
        <v>147</v>
      </c>
      <c r="G66" s="32">
        <v>83.78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 customHeight="1">
      <c r="A67" s="34" t="s">
        <v>51</v>
      </c>
      <c r="E67" s="35" t="s">
        <v>48</v>
      </c>
    </row>
    <row r="68" spans="1:5" ht="38.25" customHeight="1">
      <c r="A68" s="36" t="s">
        <v>52</v>
      </c>
      <c r="E68" s="37" t="s">
        <v>456</v>
      </c>
    </row>
    <row r="69" spans="1:5" ht="12.75" customHeight="1">
      <c r="A69" t="s">
        <v>53</v>
      </c>
      <c r="E69" s="35" t="s">
        <v>180</v>
      </c>
    </row>
    <row r="70" spans="1:16" ht="12.75" customHeight="1">
      <c r="A70" s="25" t="s">
        <v>45</v>
      </c>
      <c r="B70" s="29" t="s">
        <v>107</v>
      </c>
      <c r="C70" s="29" t="s">
        <v>200</v>
      </c>
      <c r="D70" s="25" t="s">
        <v>48</v>
      </c>
      <c r="E70" s="30" t="s">
        <v>201</v>
      </c>
      <c r="F70" s="31" t="s">
        <v>147</v>
      </c>
      <c r="G70" s="32">
        <v>1050.38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 customHeight="1">
      <c r="A71" s="34" t="s">
        <v>51</v>
      </c>
      <c r="E71" s="35" t="s">
        <v>48</v>
      </c>
    </row>
    <row r="72" spans="1:5" ht="114.75" customHeight="1">
      <c r="A72" s="36" t="s">
        <v>52</v>
      </c>
      <c r="E72" s="37" t="s">
        <v>457</v>
      </c>
    </row>
    <row r="73" spans="1:5" ht="293.25" customHeight="1">
      <c r="A73" t="s">
        <v>53</v>
      </c>
      <c r="E73" s="35" t="s">
        <v>203</v>
      </c>
    </row>
    <row r="74" spans="1:16" ht="12.75" customHeight="1">
      <c r="A74" s="25" t="s">
        <v>45</v>
      </c>
      <c r="B74" s="29" t="s">
        <v>96</v>
      </c>
      <c r="C74" s="29" t="s">
        <v>205</v>
      </c>
      <c r="D74" s="25" t="s">
        <v>48</v>
      </c>
      <c r="E74" s="30" t="s">
        <v>206</v>
      </c>
      <c r="F74" s="31" t="s">
        <v>147</v>
      </c>
      <c r="G74" s="32">
        <v>1050.38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 customHeight="1">
      <c r="A75" s="34" t="s">
        <v>51</v>
      </c>
      <c r="E75" s="35" t="s">
        <v>48</v>
      </c>
    </row>
    <row r="76" spans="1:5" ht="102" customHeight="1">
      <c r="A76" s="36" t="s">
        <v>52</v>
      </c>
      <c r="E76" s="37" t="s">
        <v>458</v>
      </c>
    </row>
    <row r="77" spans="1:5" ht="293.25" customHeight="1">
      <c r="A77" t="s">
        <v>53</v>
      </c>
      <c r="E77" s="35" t="s">
        <v>208</v>
      </c>
    </row>
    <row r="78" spans="1:16" ht="12.75" customHeight="1">
      <c r="A78" s="25" t="s">
        <v>45</v>
      </c>
      <c r="B78" s="29" t="s">
        <v>174</v>
      </c>
      <c r="C78" s="29" t="s">
        <v>218</v>
      </c>
      <c r="D78" s="25" t="s">
        <v>48</v>
      </c>
      <c r="E78" s="30" t="s">
        <v>219</v>
      </c>
      <c r="F78" s="31" t="s">
        <v>147</v>
      </c>
      <c r="G78" s="32">
        <v>1181.227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 customHeight="1">
      <c r="A79" s="34" t="s">
        <v>51</v>
      </c>
      <c r="E79" s="35" t="s">
        <v>48</v>
      </c>
    </row>
    <row r="80" spans="1:5" ht="89.25" customHeight="1">
      <c r="A80" s="36" t="s">
        <v>52</v>
      </c>
      <c r="E80" s="37" t="s">
        <v>459</v>
      </c>
    </row>
    <row r="81" spans="1:5" ht="267.75" customHeight="1">
      <c r="A81" t="s">
        <v>53</v>
      </c>
      <c r="E81" s="35" t="s">
        <v>221</v>
      </c>
    </row>
    <row r="82" spans="1:16" ht="12.75" customHeight="1">
      <c r="A82" s="25" t="s">
        <v>45</v>
      </c>
      <c r="B82" s="29" t="s">
        <v>63</v>
      </c>
      <c r="C82" s="29" t="s">
        <v>238</v>
      </c>
      <c r="D82" s="25" t="s">
        <v>48</v>
      </c>
      <c r="E82" s="30" t="s">
        <v>239</v>
      </c>
      <c r="F82" s="31" t="s">
        <v>147</v>
      </c>
      <c r="G82" s="32">
        <v>23.288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 customHeight="1">
      <c r="A83" s="34" t="s">
        <v>51</v>
      </c>
      <c r="E83" s="35" t="s">
        <v>48</v>
      </c>
    </row>
    <row r="84" spans="1:5" ht="89.25" customHeight="1">
      <c r="A84" s="36" t="s">
        <v>52</v>
      </c>
      <c r="E84" s="37" t="s">
        <v>460</v>
      </c>
    </row>
    <row r="85" spans="1:5" ht="255" customHeight="1">
      <c r="A85" t="s">
        <v>53</v>
      </c>
      <c r="E85" s="35" t="s">
        <v>231</v>
      </c>
    </row>
    <row r="86" spans="1:16" ht="12.75" customHeight="1">
      <c r="A86" s="25" t="s">
        <v>45</v>
      </c>
      <c r="B86" s="29" t="s">
        <v>46</v>
      </c>
      <c r="C86" s="29" t="s">
        <v>242</v>
      </c>
      <c r="D86" s="25" t="s">
        <v>48</v>
      </c>
      <c r="E86" s="30" t="s">
        <v>243</v>
      </c>
      <c r="F86" s="31" t="s">
        <v>147</v>
      </c>
      <c r="G86" s="32">
        <v>23.288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 customHeight="1">
      <c r="A87" s="34" t="s">
        <v>51</v>
      </c>
      <c r="E87" s="35" t="s">
        <v>48</v>
      </c>
    </row>
    <row r="88" spans="1:5" ht="89.25" customHeight="1">
      <c r="A88" s="36" t="s">
        <v>52</v>
      </c>
      <c r="E88" s="37" t="s">
        <v>461</v>
      </c>
    </row>
    <row r="89" spans="1:5" ht="255" customHeight="1">
      <c r="A89" t="s">
        <v>53</v>
      </c>
      <c r="E89" s="35" t="s">
        <v>236</v>
      </c>
    </row>
    <row r="90" spans="1:16" ht="12.75" customHeight="1">
      <c r="A90" s="25" t="s">
        <v>45</v>
      </c>
      <c r="B90" s="29" t="s">
        <v>59</v>
      </c>
      <c r="C90" s="29" t="s">
        <v>255</v>
      </c>
      <c r="D90" s="25" t="s">
        <v>48</v>
      </c>
      <c r="E90" s="30" t="s">
        <v>256</v>
      </c>
      <c r="F90" s="31" t="s">
        <v>147</v>
      </c>
      <c r="G90" s="32">
        <v>2194.626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 customHeight="1">
      <c r="A91" s="34" t="s">
        <v>51</v>
      </c>
      <c r="E91" s="35" t="s">
        <v>48</v>
      </c>
    </row>
    <row r="92" spans="1:5" ht="165.75" customHeight="1">
      <c r="A92" s="36" t="s">
        <v>52</v>
      </c>
      <c r="E92" s="37" t="s">
        <v>462</v>
      </c>
    </row>
    <row r="93" spans="1:5" ht="165.75" customHeight="1">
      <c r="A93" t="s">
        <v>53</v>
      </c>
      <c r="E93" s="35" t="s">
        <v>258</v>
      </c>
    </row>
    <row r="94" spans="1:16" ht="12.75" customHeight="1">
      <c r="A94" s="25" t="s">
        <v>45</v>
      </c>
      <c r="B94" s="29" t="s">
        <v>55</v>
      </c>
      <c r="C94" s="29" t="s">
        <v>265</v>
      </c>
      <c r="D94" s="25" t="s">
        <v>48</v>
      </c>
      <c r="E94" s="30" t="s">
        <v>266</v>
      </c>
      <c r="F94" s="31" t="s">
        <v>147</v>
      </c>
      <c r="G94" s="32">
        <v>850.22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 customHeight="1">
      <c r="A95" s="34" t="s">
        <v>51</v>
      </c>
      <c r="E95" s="35" t="s">
        <v>48</v>
      </c>
    </row>
    <row r="96" spans="1:5" ht="63.75" customHeight="1">
      <c r="A96" s="36" t="s">
        <v>52</v>
      </c>
      <c r="E96" s="37" t="s">
        <v>463</v>
      </c>
    </row>
    <row r="97" spans="1:5" ht="191.25" customHeight="1">
      <c r="A97" t="s">
        <v>53</v>
      </c>
      <c r="E97" s="35" t="s">
        <v>268</v>
      </c>
    </row>
    <row r="98" spans="1:16" ht="12.75" customHeight="1">
      <c r="A98" s="25" t="s">
        <v>45</v>
      </c>
      <c r="B98" s="29" t="s">
        <v>75</v>
      </c>
      <c r="C98" s="29" t="s">
        <v>270</v>
      </c>
      <c r="D98" s="25" t="s">
        <v>48</v>
      </c>
      <c r="E98" s="30" t="s">
        <v>271</v>
      </c>
      <c r="F98" s="31" t="s">
        <v>147</v>
      </c>
      <c r="G98" s="32">
        <v>213.596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 customHeight="1">
      <c r="A99" s="34" t="s">
        <v>51</v>
      </c>
      <c r="E99" s="35" t="s">
        <v>48</v>
      </c>
    </row>
    <row r="100" spans="1:5" ht="38.25" customHeight="1">
      <c r="A100" s="36" t="s">
        <v>52</v>
      </c>
      <c r="E100" s="37" t="s">
        <v>464</v>
      </c>
    </row>
    <row r="101" spans="1:5" ht="242.25" customHeight="1">
      <c r="A101" t="s">
        <v>53</v>
      </c>
      <c r="E101" s="35" t="s">
        <v>273</v>
      </c>
    </row>
    <row r="102" spans="1:16" ht="12.75" customHeight="1">
      <c r="A102" s="25" t="s">
        <v>45</v>
      </c>
      <c r="B102" s="29" t="s">
        <v>413</v>
      </c>
      <c r="C102" s="29" t="s">
        <v>290</v>
      </c>
      <c r="D102" s="25" t="s">
        <v>48</v>
      </c>
      <c r="E102" s="30" t="s">
        <v>291</v>
      </c>
      <c r="F102" s="31" t="s">
        <v>277</v>
      </c>
      <c r="G102" s="32">
        <v>759.41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 customHeight="1">
      <c r="A103" s="34" t="s">
        <v>51</v>
      </c>
      <c r="E103" s="35" t="s">
        <v>48</v>
      </c>
    </row>
    <row r="104" spans="1:5" ht="140.25" customHeight="1">
      <c r="A104" s="36" t="s">
        <v>52</v>
      </c>
      <c r="E104" s="37" t="s">
        <v>465</v>
      </c>
    </row>
    <row r="105" spans="1:5" ht="38.25" customHeight="1">
      <c r="A105" t="s">
        <v>53</v>
      </c>
      <c r="E105" s="35" t="s">
        <v>293</v>
      </c>
    </row>
    <row r="106" spans="1:16" ht="12.75" customHeight="1">
      <c r="A106" s="25" t="s">
        <v>45</v>
      </c>
      <c r="B106" s="29" t="s">
        <v>170</v>
      </c>
      <c r="C106" s="29" t="s">
        <v>300</v>
      </c>
      <c r="D106" s="25" t="s">
        <v>48</v>
      </c>
      <c r="E106" s="30" t="s">
        <v>301</v>
      </c>
      <c r="F106" s="31" t="s">
        <v>277</v>
      </c>
      <c r="G106" s="32">
        <v>759.41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 customHeight="1">
      <c r="A107" s="34" t="s">
        <v>51</v>
      </c>
      <c r="E107" s="35" t="s">
        <v>48</v>
      </c>
    </row>
    <row r="108" spans="1:5" ht="89.25" customHeight="1">
      <c r="A108" s="36" t="s">
        <v>52</v>
      </c>
      <c r="E108" s="37" t="s">
        <v>466</v>
      </c>
    </row>
    <row r="109" spans="1:5" ht="12.75" customHeight="1">
      <c r="A109" t="s">
        <v>53</v>
      </c>
      <c r="E109" s="35" t="s">
        <v>303</v>
      </c>
    </row>
    <row r="110" spans="1:9" ht="12.75" customHeight="1">
      <c r="A110" s="6" t="s">
        <v>43</v>
      </c>
      <c r="B110" s="6"/>
      <c r="C110" s="40" t="s">
        <v>23</v>
      </c>
      <c r="D110" s="6"/>
      <c r="E110" s="27" t="s">
        <v>304</v>
      </c>
      <c r="F110" s="6"/>
      <c r="G110" s="6"/>
      <c r="H110" s="6"/>
      <c r="I110" s="41">
        <f>0+I111+I115+I119+I123+I127+I131</f>
      </c>
    </row>
    <row r="111" spans="1:16" ht="12.75" customHeight="1">
      <c r="A111" s="25" t="s">
        <v>45</v>
      </c>
      <c r="B111" s="29" t="s">
        <v>122</v>
      </c>
      <c r="C111" s="29" t="s">
        <v>310</v>
      </c>
      <c r="D111" s="25" t="s">
        <v>48</v>
      </c>
      <c r="E111" s="30" t="s">
        <v>311</v>
      </c>
      <c r="F111" s="31" t="s">
        <v>192</v>
      </c>
      <c r="G111" s="32">
        <v>125.235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 customHeight="1">
      <c r="A112" s="34" t="s">
        <v>51</v>
      </c>
      <c r="E112" s="35" t="s">
        <v>48</v>
      </c>
    </row>
    <row r="113" spans="1:5" ht="76.5" customHeight="1">
      <c r="A113" s="36" t="s">
        <v>52</v>
      </c>
      <c r="E113" s="37" t="s">
        <v>467</v>
      </c>
    </row>
    <row r="114" spans="1:5" ht="114.75" customHeight="1">
      <c r="A114" t="s">
        <v>53</v>
      </c>
      <c r="E114" s="35" t="s">
        <v>313</v>
      </c>
    </row>
    <row r="115" spans="1:16" ht="12.75" customHeight="1">
      <c r="A115" s="25" t="s">
        <v>45</v>
      </c>
      <c r="B115" s="29" t="s">
        <v>125</v>
      </c>
      <c r="C115" s="29" t="s">
        <v>314</v>
      </c>
      <c r="D115" s="25" t="s">
        <v>48</v>
      </c>
      <c r="E115" s="30" t="s">
        <v>315</v>
      </c>
      <c r="F115" s="31" t="s">
        <v>192</v>
      </c>
      <c r="G115" s="32">
        <v>125.236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 customHeight="1">
      <c r="A116" s="34" t="s">
        <v>51</v>
      </c>
      <c r="E116" s="35" t="s">
        <v>48</v>
      </c>
    </row>
    <row r="117" spans="1:5" ht="76.5" customHeight="1">
      <c r="A117" s="36" t="s">
        <v>52</v>
      </c>
      <c r="E117" s="37" t="s">
        <v>468</v>
      </c>
    </row>
    <row r="118" spans="1:5" ht="114.75" customHeight="1">
      <c r="A118" t="s">
        <v>53</v>
      </c>
      <c r="E118" s="35" t="s">
        <v>313</v>
      </c>
    </row>
    <row r="119" spans="1:16" ht="12.75" customHeight="1">
      <c r="A119" s="25" t="s">
        <v>45</v>
      </c>
      <c r="B119" s="29" t="s">
        <v>88</v>
      </c>
      <c r="C119" s="29" t="s">
        <v>469</v>
      </c>
      <c r="D119" s="25" t="s">
        <v>48</v>
      </c>
      <c r="E119" s="30" t="s">
        <v>470</v>
      </c>
      <c r="F119" s="31" t="s">
        <v>192</v>
      </c>
      <c r="G119" s="32">
        <v>840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 customHeight="1">
      <c r="A120" s="34" t="s">
        <v>51</v>
      </c>
      <c r="E120" s="35" t="s">
        <v>48</v>
      </c>
    </row>
    <row r="121" spans="1:5" ht="38.25" customHeight="1">
      <c r="A121" s="36" t="s">
        <v>52</v>
      </c>
      <c r="E121" s="37" t="s">
        <v>471</v>
      </c>
    </row>
    <row r="122" spans="1:5" ht="12.75" customHeight="1">
      <c r="A122" t="s">
        <v>53</v>
      </c>
      <c r="E122" s="35" t="s">
        <v>472</v>
      </c>
    </row>
    <row r="123" spans="1:16" ht="12.75" customHeight="1">
      <c r="A123" s="25" t="s">
        <v>45</v>
      </c>
      <c r="B123" s="29" t="s">
        <v>92</v>
      </c>
      <c r="C123" s="29" t="s">
        <v>473</v>
      </c>
      <c r="D123" s="25" t="s">
        <v>48</v>
      </c>
      <c r="E123" s="30" t="s">
        <v>474</v>
      </c>
      <c r="F123" s="31" t="s">
        <v>192</v>
      </c>
      <c r="G123" s="32">
        <v>700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 customHeight="1">
      <c r="A124" s="34" t="s">
        <v>51</v>
      </c>
      <c r="E124" s="35" t="s">
        <v>48</v>
      </c>
    </row>
    <row r="125" spans="1:5" ht="38.25" customHeight="1">
      <c r="A125" s="36" t="s">
        <v>52</v>
      </c>
      <c r="E125" s="37" t="s">
        <v>475</v>
      </c>
    </row>
    <row r="126" spans="1:5" ht="153" customHeight="1">
      <c r="A126" t="s">
        <v>53</v>
      </c>
      <c r="E126" s="35" t="s">
        <v>476</v>
      </c>
    </row>
    <row r="127" spans="1:16" ht="12.75" customHeight="1">
      <c r="A127" s="25" t="s">
        <v>45</v>
      </c>
      <c r="B127" s="29" t="s">
        <v>119</v>
      </c>
      <c r="C127" s="29" t="s">
        <v>477</v>
      </c>
      <c r="D127" s="25" t="s">
        <v>48</v>
      </c>
      <c r="E127" s="30" t="s">
        <v>478</v>
      </c>
      <c r="F127" s="31" t="s">
        <v>147</v>
      </c>
      <c r="G127" s="32">
        <v>1001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 customHeight="1">
      <c r="A128" s="34" t="s">
        <v>51</v>
      </c>
      <c r="E128" s="35" t="s">
        <v>48</v>
      </c>
    </row>
    <row r="129" spans="1:5" ht="76.5" customHeight="1">
      <c r="A129" s="36" t="s">
        <v>52</v>
      </c>
      <c r="E129" s="37" t="s">
        <v>479</v>
      </c>
    </row>
    <row r="130" spans="1:5" ht="25.5" customHeight="1">
      <c r="A130" t="s">
        <v>53</v>
      </c>
      <c r="E130" s="35" t="s">
        <v>480</v>
      </c>
    </row>
    <row r="131" spans="1:16" ht="12.75" customHeight="1">
      <c r="A131" s="25" t="s">
        <v>45</v>
      </c>
      <c r="B131" s="29" t="s">
        <v>72</v>
      </c>
      <c r="C131" s="29" t="s">
        <v>481</v>
      </c>
      <c r="D131" s="25" t="s">
        <v>48</v>
      </c>
      <c r="E131" s="30" t="s">
        <v>482</v>
      </c>
      <c r="F131" s="31" t="s">
        <v>147</v>
      </c>
      <c r="G131" s="32">
        <v>37.309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 customHeight="1">
      <c r="A132" s="34" t="s">
        <v>51</v>
      </c>
      <c r="E132" s="35" t="s">
        <v>48</v>
      </c>
    </row>
    <row r="133" spans="1:5" ht="89.25" customHeight="1">
      <c r="A133" s="36" t="s">
        <v>52</v>
      </c>
      <c r="E133" s="37" t="s">
        <v>483</v>
      </c>
    </row>
    <row r="134" spans="1:5" ht="25.5" customHeight="1">
      <c r="A134" t="s">
        <v>53</v>
      </c>
      <c r="E134" s="35" t="s">
        <v>326</v>
      </c>
    </row>
    <row r="135" spans="1:9" ht="12.75" customHeight="1">
      <c r="A135" s="6" t="s">
        <v>43</v>
      </c>
      <c r="B135" s="6"/>
      <c r="C135" s="40" t="s">
        <v>33</v>
      </c>
      <c r="D135" s="6"/>
      <c r="E135" s="27" t="s">
        <v>317</v>
      </c>
      <c r="F135" s="6"/>
      <c r="G135" s="6"/>
      <c r="H135" s="6"/>
      <c r="I135" s="41">
        <f>0+I136+I140</f>
      </c>
    </row>
    <row r="136" spans="1:16" ht="12.75" customHeight="1">
      <c r="A136" s="25" t="s">
        <v>45</v>
      </c>
      <c r="B136" s="29" t="s">
        <v>406</v>
      </c>
      <c r="C136" s="29" t="s">
        <v>323</v>
      </c>
      <c r="D136" s="25" t="s">
        <v>48</v>
      </c>
      <c r="E136" s="30" t="s">
        <v>324</v>
      </c>
      <c r="F136" s="31" t="s">
        <v>147</v>
      </c>
      <c r="G136" s="32">
        <v>6.21</v>
      </c>
      <c r="H136" s="33">
        <v>0</v>
      </c>
      <c r="I136" s="33">
        <f>ROUND(ROUND(H136,2)*ROUND(G136,3),2)</f>
      </c>
      <c r="O136">
        <f>(I136*21)/100</f>
      </c>
      <c r="P136" t="s">
        <v>23</v>
      </c>
    </row>
    <row r="137" spans="1:5" ht="12.75" customHeight="1">
      <c r="A137" s="34" t="s">
        <v>51</v>
      </c>
      <c r="E137" s="35" t="s">
        <v>48</v>
      </c>
    </row>
    <row r="138" spans="1:5" ht="38.25" customHeight="1">
      <c r="A138" s="36" t="s">
        <v>52</v>
      </c>
      <c r="E138" s="37" t="s">
        <v>484</v>
      </c>
    </row>
    <row r="139" spans="1:5" ht="25.5" customHeight="1">
      <c r="A139" t="s">
        <v>53</v>
      </c>
      <c r="E139" s="35" t="s">
        <v>326</v>
      </c>
    </row>
    <row r="140" spans="1:16" ht="12.75" customHeight="1">
      <c r="A140" s="25" t="s">
        <v>45</v>
      </c>
      <c r="B140" s="29" t="s">
        <v>408</v>
      </c>
      <c r="C140" s="29" t="s">
        <v>485</v>
      </c>
      <c r="D140" s="25" t="s">
        <v>48</v>
      </c>
      <c r="E140" s="30" t="s">
        <v>486</v>
      </c>
      <c r="F140" s="31" t="s">
        <v>147</v>
      </c>
      <c r="G140" s="32">
        <v>36.225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 customHeight="1">
      <c r="A141" s="34" t="s">
        <v>51</v>
      </c>
      <c r="E141" s="35" t="s">
        <v>48</v>
      </c>
    </row>
    <row r="142" spans="1:5" ht="38.25" customHeight="1">
      <c r="A142" s="36" t="s">
        <v>52</v>
      </c>
      <c r="E142" s="37" t="s">
        <v>487</v>
      </c>
    </row>
    <row r="143" spans="1:5" ht="76.5" customHeight="1">
      <c r="A143" t="s">
        <v>53</v>
      </c>
      <c r="E143" s="35" t="s">
        <v>488</v>
      </c>
    </row>
    <row r="144" spans="1:9" ht="12.75" customHeight="1">
      <c r="A144" s="6" t="s">
        <v>43</v>
      </c>
      <c r="B144" s="6"/>
      <c r="C144" s="40" t="s">
        <v>113</v>
      </c>
      <c r="D144" s="6"/>
      <c r="E144" s="27" t="s">
        <v>359</v>
      </c>
      <c r="F144" s="6"/>
      <c r="G144" s="6"/>
      <c r="H144" s="6"/>
      <c r="I144" s="41">
        <f>0+I145</f>
      </c>
    </row>
    <row r="145" spans="1:16" ht="12.75" customHeight="1">
      <c r="A145" s="25" t="s">
        <v>45</v>
      </c>
      <c r="B145" s="29" t="s">
        <v>69</v>
      </c>
      <c r="C145" s="29" t="s">
        <v>489</v>
      </c>
      <c r="D145" s="25" t="s">
        <v>48</v>
      </c>
      <c r="E145" s="30" t="s">
        <v>490</v>
      </c>
      <c r="F145" s="31" t="s">
        <v>192</v>
      </c>
      <c r="G145" s="32">
        <v>276.5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 customHeight="1">
      <c r="A146" s="34" t="s">
        <v>51</v>
      </c>
      <c r="E146" s="35" t="s">
        <v>48</v>
      </c>
    </row>
    <row r="147" spans="1:5" ht="38.25" customHeight="1">
      <c r="A147" s="36" t="s">
        <v>52</v>
      </c>
      <c r="E147" s="37" t="s">
        <v>491</v>
      </c>
    </row>
    <row r="148" spans="1:5" ht="153" customHeight="1">
      <c r="A148" t="s">
        <v>53</v>
      </c>
      <c r="E148" s="35" t="s">
        <v>492</v>
      </c>
    </row>
    <row r="149" spans="1:9" ht="12.75" customHeight="1">
      <c r="A149" s="6" t="s">
        <v>43</v>
      </c>
      <c r="B149" s="6"/>
      <c r="C149" s="40" t="s">
        <v>40</v>
      </c>
      <c r="D149" s="6"/>
      <c r="E149" s="27" t="s">
        <v>44</v>
      </c>
      <c r="F149" s="6"/>
      <c r="G149" s="6"/>
      <c r="H149" s="6"/>
      <c r="I149" s="41">
        <f>0+I150+I154+I158+I162</f>
      </c>
    </row>
    <row r="150" spans="1:16" ht="12.75" customHeight="1">
      <c r="A150" s="25" t="s">
        <v>45</v>
      </c>
      <c r="B150" s="29" t="s">
        <v>113</v>
      </c>
      <c r="C150" s="29" t="s">
        <v>387</v>
      </c>
      <c r="D150" s="25" t="s">
        <v>48</v>
      </c>
      <c r="E150" s="30" t="s">
        <v>388</v>
      </c>
      <c r="F150" s="31" t="s">
        <v>192</v>
      </c>
      <c r="G150" s="32">
        <v>276.5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 customHeight="1">
      <c r="A151" s="34" t="s">
        <v>51</v>
      </c>
      <c r="E151" s="35" t="s">
        <v>48</v>
      </c>
    </row>
    <row r="152" spans="1:5" ht="12.75" customHeight="1">
      <c r="A152" s="36" t="s">
        <v>52</v>
      </c>
      <c r="E152" s="37" t="s">
        <v>493</v>
      </c>
    </row>
    <row r="153" spans="1:5" ht="38.25" customHeight="1">
      <c r="A153" t="s">
        <v>53</v>
      </c>
      <c r="E153" s="35" t="s">
        <v>390</v>
      </c>
    </row>
    <row r="154" spans="1:16" ht="12.75" customHeight="1">
      <c r="A154" s="25" t="s">
        <v>45</v>
      </c>
      <c r="B154" s="29" t="s">
        <v>40</v>
      </c>
      <c r="C154" s="29" t="s">
        <v>395</v>
      </c>
      <c r="D154" s="25" t="s">
        <v>48</v>
      </c>
      <c r="E154" s="30" t="s">
        <v>396</v>
      </c>
      <c r="F154" s="31" t="s">
        <v>50</v>
      </c>
      <c r="G154" s="32">
        <v>23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 customHeight="1">
      <c r="A155" s="34" t="s">
        <v>51</v>
      </c>
      <c r="E155" s="35" t="s">
        <v>48</v>
      </c>
    </row>
    <row r="156" spans="1:5" ht="12.75" customHeight="1">
      <c r="A156" s="36" t="s">
        <v>52</v>
      </c>
      <c r="E156" s="37" t="s">
        <v>48</v>
      </c>
    </row>
    <row r="157" spans="1:5" ht="12.75" customHeight="1">
      <c r="A157" t="s">
        <v>53</v>
      </c>
      <c r="E157" s="35" t="s">
        <v>398</v>
      </c>
    </row>
    <row r="158" spans="1:16" ht="12.75" customHeight="1">
      <c r="A158" s="25" t="s">
        <v>45</v>
      </c>
      <c r="B158" s="29" t="s">
        <v>42</v>
      </c>
      <c r="C158" s="29" t="s">
        <v>60</v>
      </c>
      <c r="D158" s="25" t="s">
        <v>48</v>
      </c>
      <c r="E158" s="30" t="s">
        <v>61</v>
      </c>
      <c r="F158" s="31" t="s">
        <v>50</v>
      </c>
      <c r="G158" s="32">
        <v>3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12.75" customHeight="1">
      <c r="A159" s="34" t="s">
        <v>51</v>
      </c>
      <c r="E159" s="35" t="s">
        <v>48</v>
      </c>
    </row>
    <row r="160" spans="1:5" ht="12.75" customHeight="1">
      <c r="A160" s="36" t="s">
        <v>52</v>
      </c>
      <c r="E160" s="37" t="s">
        <v>48</v>
      </c>
    </row>
    <row r="161" spans="1:5" ht="12.75" customHeight="1">
      <c r="A161" t="s">
        <v>53</v>
      </c>
      <c r="E161" s="35" t="s">
        <v>62</v>
      </c>
    </row>
    <row r="162" spans="1:16" ht="12.75" customHeight="1">
      <c r="A162" s="25" t="s">
        <v>45</v>
      </c>
      <c r="B162" s="29" t="s">
        <v>104</v>
      </c>
      <c r="C162" s="29" t="s">
        <v>414</v>
      </c>
      <c r="D162" s="25" t="s">
        <v>48</v>
      </c>
      <c r="E162" s="30" t="s">
        <v>415</v>
      </c>
      <c r="F162" s="31" t="s">
        <v>50</v>
      </c>
      <c r="G162" s="32">
        <v>2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12.75" customHeight="1">
      <c r="A163" s="34" t="s">
        <v>51</v>
      </c>
      <c r="E163" s="35" t="s">
        <v>48</v>
      </c>
    </row>
    <row r="164" spans="1:5" ht="12.75" customHeight="1">
      <c r="A164" s="36" t="s">
        <v>52</v>
      </c>
      <c r="E164" s="37" t="s">
        <v>48</v>
      </c>
    </row>
    <row r="165" spans="1:5" ht="12.75" customHeight="1">
      <c r="A165" t="s">
        <v>53</v>
      </c>
      <c r="E165" s="35" t="s">
        <v>62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