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27495" windowHeight="13485" activeTab="2"/>
  </bookViews>
  <sheets>
    <sheet name="Rekapitulace stavby" sheetId="1" r:id="rId1"/>
    <sheet name="Kuchyně - Kuchyně" sheetId="2" r:id="rId2"/>
    <sheet name="Sklad - Sklad u kuchyně" sheetId="3" r:id="rId3"/>
  </sheets>
  <definedNames>
    <definedName name="_xlnm._FilterDatabase" localSheetId="1" hidden="1">'Kuchyně - Kuchyně'!$C$95:$K$179</definedName>
    <definedName name="_xlnm._FilterDatabase" localSheetId="2" hidden="1">'Sklad - Sklad u kuchyně'!$C$88:$K$132</definedName>
    <definedName name="_xlnm.Print_Titles" localSheetId="1">'Kuchyně - Kuchyně'!$95:$95</definedName>
    <definedName name="_xlnm.Print_Titles" localSheetId="0">'Rekapitulace stavby'!$52:$52</definedName>
    <definedName name="_xlnm.Print_Titles" localSheetId="2">'Sklad - Sklad u kuchyně'!$88:$88</definedName>
    <definedName name="_xlnm.Print_Area" localSheetId="1">'Kuchyně - Kuchyně'!$C$4:$J$39,'Kuchyně - Kuchyně'!$C$45:$J$77,'Kuchyně - Kuchyně'!$C$83:$K$179</definedName>
    <definedName name="_xlnm.Print_Area" localSheetId="0">'Rekapitulace stavby'!$D$4:$AO$36,'Rekapitulace stavby'!$C$42:$AQ$57</definedName>
    <definedName name="_xlnm.Print_Area" localSheetId="2">'Sklad - Sklad u kuchyně'!$C$4:$J$39,'Sklad - Sklad u kuchyně'!$C$45:$J$70,'Sklad - Sklad u kuchyně'!$C$76:$K$132</definedName>
  </definedNames>
  <calcPr calcId="145621"/>
</workbook>
</file>

<file path=xl/calcChain.xml><?xml version="1.0" encoding="utf-8"?>
<calcChain xmlns="http://schemas.openxmlformats.org/spreadsheetml/2006/main">
  <c r="J37" i="3" l="1"/>
  <c r="J36" i="3"/>
  <c r="AY56" i="1" s="1"/>
  <c r="J35" i="3"/>
  <c r="AX56" i="1" s="1"/>
  <c r="BI132" i="3"/>
  <c r="BH132" i="3"/>
  <c r="BG132" i="3"/>
  <c r="BE132" i="3"/>
  <c r="BK132" i="3"/>
  <c r="J132" i="3" s="1"/>
  <c r="BF132" i="3" s="1"/>
  <c r="BI131" i="3"/>
  <c r="BH131" i="3"/>
  <c r="BG131" i="3"/>
  <c r="BE131" i="3"/>
  <c r="BK131" i="3"/>
  <c r="J131" i="3"/>
  <c r="BF131" i="3" s="1"/>
  <c r="BI130" i="3"/>
  <c r="BH130" i="3"/>
  <c r="BG130" i="3"/>
  <c r="BE130" i="3"/>
  <c r="BK130" i="3"/>
  <c r="BI128" i="3"/>
  <c r="BH128" i="3"/>
  <c r="BG128" i="3"/>
  <c r="BE128" i="3"/>
  <c r="T128" i="3"/>
  <c r="R128" i="3"/>
  <c r="P128" i="3"/>
  <c r="BK128" i="3"/>
  <c r="J128" i="3"/>
  <c r="BF128" i="3" s="1"/>
  <c r="BI127" i="3"/>
  <c r="BH127" i="3"/>
  <c r="BG127" i="3"/>
  <c r="BE127" i="3"/>
  <c r="T127" i="3"/>
  <c r="R127" i="3"/>
  <c r="P127" i="3"/>
  <c r="BK127" i="3"/>
  <c r="J127" i="3"/>
  <c r="BF127" i="3" s="1"/>
  <c r="BI126" i="3"/>
  <c r="BH126" i="3"/>
  <c r="BG126" i="3"/>
  <c r="BE126" i="3"/>
  <c r="T126" i="3"/>
  <c r="R126" i="3"/>
  <c r="R125" i="3" s="1"/>
  <c r="P126" i="3"/>
  <c r="BK126" i="3"/>
  <c r="BK125" i="3" s="1"/>
  <c r="J125" i="3" s="1"/>
  <c r="J68" i="3" s="1"/>
  <c r="J126" i="3"/>
  <c r="BF126" i="3"/>
  <c r="BI124" i="3"/>
  <c r="BH124" i="3"/>
  <c r="BG124" i="3"/>
  <c r="BE124" i="3"/>
  <c r="T124" i="3"/>
  <c r="R124" i="3"/>
  <c r="P124" i="3"/>
  <c r="BK124" i="3"/>
  <c r="J124" i="3"/>
  <c r="BF124" i="3" s="1"/>
  <c r="BI123" i="3"/>
  <c r="BH123" i="3"/>
  <c r="BG123" i="3"/>
  <c r="BE123" i="3"/>
  <c r="T123" i="3"/>
  <c r="R123" i="3"/>
  <c r="P123" i="3"/>
  <c r="BK123" i="3"/>
  <c r="J123" i="3"/>
  <c r="BF123" i="3" s="1"/>
  <c r="BI122" i="3"/>
  <c r="BH122" i="3"/>
  <c r="BG122" i="3"/>
  <c r="BE122" i="3"/>
  <c r="T122" i="3"/>
  <c r="R122" i="3"/>
  <c r="P122" i="3"/>
  <c r="BK122" i="3"/>
  <c r="J122" i="3"/>
  <c r="BF122" i="3" s="1"/>
  <c r="BI121" i="3"/>
  <c r="BH121" i="3"/>
  <c r="BG121" i="3"/>
  <c r="BE121" i="3"/>
  <c r="T121" i="3"/>
  <c r="R121" i="3"/>
  <c r="P121" i="3"/>
  <c r="BK121" i="3"/>
  <c r="J121" i="3"/>
  <c r="BF121" i="3" s="1"/>
  <c r="BI120" i="3"/>
  <c r="BH120" i="3"/>
  <c r="BG120" i="3"/>
  <c r="BE120" i="3"/>
  <c r="T120" i="3"/>
  <c r="R120" i="3"/>
  <c r="P120" i="3"/>
  <c r="BK120" i="3"/>
  <c r="J120" i="3"/>
  <c r="BF120" i="3" s="1"/>
  <c r="BI119" i="3"/>
  <c r="BH119" i="3"/>
  <c r="BG119" i="3"/>
  <c r="BE119" i="3"/>
  <c r="T119" i="3"/>
  <c r="R119" i="3"/>
  <c r="P119" i="3"/>
  <c r="BK119" i="3"/>
  <c r="J119" i="3"/>
  <c r="BF119" i="3" s="1"/>
  <c r="BI118" i="3"/>
  <c r="BH118" i="3"/>
  <c r="BG118" i="3"/>
  <c r="BE118" i="3"/>
  <c r="T118" i="3"/>
  <c r="T117" i="3" s="1"/>
  <c r="R118" i="3"/>
  <c r="R117" i="3" s="1"/>
  <c r="P118" i="3"/>
  <c r="P117" i="3" s="1"/>
  <c r="BK118" i="3"/>
  <c r="BK117" i="3" s="1"/>
  <c r="J117" i="3"/>
  <c r="J67" i="3" s="1"/>
  <c r="J118" i="3"/>
  <c r="BF118" i="3"/>
  <c r="BI116" i="3"/>
  <c r="BH116" i="3"/>
  <c r="BG116" i="3"/>
  <c r="BE116" i="3"/>
  <c r="T116" i="3"/>
  <c r="R116" i="3"/>
  <c r="P116" i="3"/>
  <c r="BK116" i="3"/>
  <c r="J116" i="3"/>
  <c r="BF116" i="3" s="1"/>
  <c r="BI115" i="3"/>
  <c r="BH115" i="3"/>
  <c r="BG115" i="3"/>
  <c r="BE115" i="3"/>
  <c r="T115" i="3"/>
  <c r="R115" i="3"/>
  <c r="P115" i="3"/>
  <c r="BK115" i="3"/>
  <c r="J115" i="3"/>
  <c r="BF115" i="3" s="1"/>
  <c r="BI114" i="3"/>
  <c r="BH114" i="3"/>
  <c r="BG114" i="3"/>
  <c r="BE114" i="3"/>
  <c r="T114" i="3"/>
  <c r="R114" i="3"/>
  <c r="P114" i="3"/>
  <c r="BK114" i="3"/>
  <c r="J114" i="3"/>
  <c r="BF114" i="3" s="1"/>
  <c r="BI113" i="3"/>
  <c r="BH113" i="3"/>
  <c r="BG113" i="3"/>
  <c r="BE113" i="3"/>
  <c r="T113" i="3"/>
  <c r="R113" i="3"/>
  <c r="P113" i="3"/>
  <c r="BK113" i="3"/>
  <c r="J113" i="3"/>
  <c r="BF113" i="3" s="1"/>
  <c r="BI112" i="3"/>
  <c r="BH112" i="3"/>
  <c r="BG112" i="3"/>
  <c r="BE112" i="3"/>
  <c r="T112" i="3"/>
  <c r="R112" i="3"/>
  <c r="R111" i="3"/>
  <c r="R110" i="3" s="1"/>
  <c r="P112" i="3"/>
  <c r="BK112" i="3"/>
  <c r="BK111" i="3"/>
  <c r="J111" i="3" s="1"/>
  <c r="J66" i="3" s="1"/>
  <c r="J112" i="3"/>
  <c r="BF112" i="3" s="1"/>
  <c r="BI109" i="3"/>
  <c r="BH109" i="3"/>
  <c r="BG109" i="3"/>
  <c r="BE109" i="3"/>
  <c r="T109" i="3"/>
  <c r="T108" i="3" s="1"/>
  <c r="R109" i="3"/>
  <c r="R108" i="3" s="1"/>
  <c r="P109" i="3"/>
  <c r="P108" i="3" s="1"/>
  <c r="BK109" i="3"/>
  <c r="BK108" i="3" s="1"/>
  <c r="J108" i="3"/>
  <c r="J64" i="3" s="1"/>
  <c r="J109" i="3"/>
  <c r="BF109" i="3"/>
  <c r="BI107" i="3"/>
  <c r="BH107" i="3"/>
  <c r="BG107" i="3"/>
  <c r="BE107" i="3"/>
  <c r="T107" i="3"/>
  <c r="R107" i="3"/>
  <c r="P107" i="3"/>
  <c r="BK107" i="3"/>
  <c r="J107" i="3"/>
  <c r="BF107" i="3" s="1"/>
  <c r="BI106" i="3"/>
  <c r="BH106" i="3"/>
  <c r="BG106" i="3"/>
  <c r="BE106" i="3"/>
  <c r="T106" i="3"/>
  <c r="R106" i="3"/>
  <c r="P106" i="3"/>
  <c r="BK106" i="3"/>
  <c r="J106" i="3"/>
  <c r="BF106" i="3" s="1"/>
  <c r="BI105" i="3"/>
  <c r="BH105" i="3"/>
  <c r="BG105" i="3"/>
  <c r="BE105" i="3"/>
  <c r="T105" i="3"/>
  <c r="R105" i="3"/>
  <c r="P105" i="3"/>
  <c r="BK105" i="3"/>
  <c r="J105" i="3"/>
  <c r="BF105" i="3" s="1"/>
  <c r="BI104" i="3"/>
  <c r="BH104" i="3"/>
  <c r="BG104" i="3"/>
  <c r="BE104" i="3"/>
  <c r="T104" i="3"/>
  <c r="T103" i="3" s="1"/>
  <c r="R104" i="3"/>
  <c r="R103" i="3" s="1"/>
  <c r="P104" i="3"/>
  <c r="P103" i="3" s="1"/>
  <c r="BK104" i="3"/>
  <c r="BK103" i="3" s="1"/>
  <c r="J103" i="3"/>
  <c r="J63" i="3" s="1"/>
  <c r="J104" i="3"/>
  <c r="BF104" i="3"/>
  <c r="BI102" i="3"/>
  <c r="BH102" i="3"/>
  <c r="BG102" i="3"/>
  <c r="BE102" i="3"/>
  <c r="T102" i="3"/>
  <c r="R102" i="3"/>
  <c r="P102" i="3"/>
  <c r="BK102" i="3"/>
  <c r="J102" i="3"/>
  <c r="BF102" i="3" s="1"/>
  <c r="BI101" i="3"/>
  <c r="BH101" i="3"/>
  <c r="BG101" i="3"/>
  <c r="BE101" i="3"/>
  <c r="T101" i="3"/>
  <c r="R101" i="3"/>
  <c r="P101" i="3"/>
  <c r="BK101" i="3"/>
  <c r="J101" i="3"/>
  <c r="BF101" i="3" s="1"/>
  <c r="BI100" i="3"/>
  <c r="BH100" i="3"/>
  <c r="BG100" i="3"/>
  <c r="BE100" i="3"/>
  <c r="T100" i="3"/>
  <c r="R100" i="3"/>
  <c r="P100" i="3"/>
  <c r="BK100" i="3"/>
  <c r="J100" i="3"/>
  <c r="BF100" i="3" s="1"/>
  <c r="BI99" i="3"/>
  <c r="BH99" i="3"/>
  <c r="BG99" i="3"/>
  <c r="BE99" i="3"/>
  <c r="T99" i="3"/>
  <c r="R99" i="3"/>
  <c r="P99" i="3"/>
  <c r="BK99" i="3"/>
  <c r="J99" i="3"/>
  <c r="BF99" i="3" s="1"/>
  <c r="BI98" i="3"/>
  <c r="BH98" i="3"/>
  <c r="BG98" i="3"/>
  <c r="BE98" i="3"/>
  <c r="T98" i="3"/>
  <c r="R98" i="3"/>
  <c r="P98" i="3"/>
  <c r="BK98" i="3"/>
  <c r="J98" i="3"/>
  <c r="BF98" i="3" s="1"/>
  <c r="BI97" i="3"/>
  <c r="BH97" i="3"/>
  <c r="BG97" i="3"/>
  <c r="BE97" i="3"/>
  <c r="T97" i="3"/>
  <c r="T96" i="3" s="1"/>
  <c r="R97" i="3"/>
  <c r="R96" i="3" s="1"/>
  <c r="P97" i="3"/>
  <c r="P96" i="3" s="1"/>
  <c r="BK97" i="3"/>
  <c r="BK96" i="3" s="1"/>
  <c r="J96" i="3"/>
  <c r="J62" i="3" s="1"/>
  <c r="J97" i="3"/>
  <c r="BF97" i="3"/>
  <c r="BI95" i="3"/>
  <c r="BH95" i="3"/>
  <c r="BG95" i="3"/>
  <c r="BE95" i="3"/>
  <c r="T95" i="3"/>
  <c r="R95" i="3"/>
  <c r="P95" i="3"/>
  <c r="BK95" i="3"/>
  <c r="J95" i="3"/>
  <c r="BF95" i="3" s="1"/>
  <c r="BI94" i="3"/>
  <c r="BH94" i="3"/>
  <c r="BG94" i="3"/>
  <c r="BE94" i="3"/>
  <c r="T94" i="3"/>
  <c r="R94" i="3"/>
  <c r="P94" i="3"/>
  <c r="BK94" i="3"/>
  <c r="J94" i="3"/>
  <c r="BF94" i="3" s="1"/>
  <c r="BI93" i="3"/>
  <c r="BH93" i="3"/>
  <c r="BG93" i="3"/>
  <c r="BE93" i="3"/>
  <c r="T93" i="3"/>
  <c r="R93" i="3"/>
  <c r="P93" i="3"/>
  <c r="BK93" i="3"/>
  <c r="J93" i="3"/>
  <c r="BF93" i="3" s="1"/>
  <c r="BI92" i="3"/>
  <c r="F37" i="3" s="1"/>
  <c r="BD56" i="1" s="1"/>
  <c r="BH92" i="3"/>
  <c r="F36" i="3"/>
  <c r="BC56" i="1" s="1"/>
  <c r="BG92" i="3"/>
  <c r="F35" i="3" s="1"/>
  <c r="BB56" i="1" s="1"/>
  <c r="BE92" i="3"/>
  <c r="J33" i="3"/>
  <c r="AV56" i="1" s="1"/>
  <c r="F33" i="3"/>
  <c r="AZ56" i="1" s="1"/>
  <c r="T92" i="3"/>
  <c r="R92" i="3"/>
  <c r="R91" i="3" s="1"/>
  <c r="R90" i="3"/>
  <c r="R89" i="3" s="1"/>
  <c r="P92" i="3"/>
  <c r="BK92" i="3"/>
  <c r="BK91" i="3"/>
  <c r="J91" i="3" s="1"/>
  <c r="J61" i="3" s="1"/>
  <c r="BK90" i="3"/>
  <c r="J90" i="3" s="1"/>
  <c r="J92" i="3"/>
  <c r="BF92" i="3"/>
  <c r="J60" i="3"/>
  <c r="F85" i="3"/>
  <c r="F83" i="3"/>
  <c r="E81" i="3"/>
  <c r="F54" i="3"/>
  <c r="F52" i="3"/>
  <c r="E50" i="3"/>
  <c r="J24" i="3"/>
  <c r="E24" i="3"/>
  <c r="J86" i="3"/>
  <c r="J55" i="3"/>
  <c r="J23" i="3"/>
  <c r="J21" i="3"/>
  <c r="E21" i="3"/>
  <c r="J85" i="3" s="1"/>
  <c r="J54" i="3"/>
  <c r="J20" i="3"/>
  <c r="J18" i="3"/>
  <c r="E18" i="3"/>
  <c r="F86" i="3"/>
  <c r="F55" i="3"/>
  <c r="J17" i="3"/>
  <c r="J12" i="3"/>
  <c r="J83" i="3"/>
  <c r="J52" i="3"/>
  <c r="E7" i="3"/>
  <c r="E79" i="3" s="1"/>
  <c r="J37" i="2"/>
  <c r="J36" i="2"/>
  <c r="AY55" i="1" s="1"/>
  <c r="J35" i="2"/>
  <c r="AX55" i="1" s="1"/>
  <c r="BI179" i="2"/>
  <c r="BH179" i="2"/>
  <c r="BG179" i="2"/>
  <c r="BE179" i="2"/>
  <c r="BK179" i="2"/>
  <c r="J179" i="2"/>
  <c r="BF179" i="2" s="1"/>
  <c r="BI178" i="2"/>
  <c r="BH178" i="2"/>
  <c r="BG178" i="2"/>
  <c r="BE178" i="2"/>
  <c r="BK178" i="2"/>
  <c r="J178" i="2" s="1"/>
  <c r="BF178" i="2" s="1"/>
  <c r="BI177" i="2"/>
  <c r="BH177" i="2"/>
  <c r="BG177" i="2"/>
  <c r="BE177" i="2"/>
  <c r="BK177" i="2"/>
  <c r="BK176" i="2"/>
  <c r="J176" i="2" s="1"/>
  <c r="J76" i="2" s="1"/>
  <c r="J177" i="2"/>
  <c r="BF177" i="2" s="1"/>
  <c r="BI175" i="2"/>
  <c r="BH175" i="2"/>
  <c r="BG175" i="2"/>
  <c r="BE175" i="2"/>
  <c r="T175" i="2"/>
  <c r="R175" i="2"/>
  <c r="P175" i="2"/>
  <c r="BK175" i="2"/>
  <c r="J175" i="2"/>
  <c r="BF175" i="2"/>
  <c r="BI174" i="2"/>
  <c r="BH174" i="2"/>
  <c r="BG174" i="2"/>
  <c r="BE174" i="2"/>
  <c r="T174" i="2"/>
  <c r="R174" i="2"/>
  <c r="P174" i="2"/>
  <c r="BK174" i="2"/>
  <c r="J174" i="2"/>
  <c r="BF174" i="2"/>
  <c r="BI173" i="2"/>
  <c r="BH173" i="2"/>
  <c r="BG173" i="2"/>
  <c r="BE173" i="2"/>
  <c r="T173" i="2"/>
  <c r="T172" i="2"/>
  <c r="R173" i="2"/>
  <c r="R172" i="2"/>
  <c r="P173" i="2"/>
  <c r="P172" i="2"/>
  <c r="BK173" i="2"/>
  <c r="BK172" i="2"/>
  <c r="J172" i="2" s="1"/>
  <c r="J75" i="2" s="1"/>
  <c r="J173" i="2"/>
  <c r="BF173" i="2" s="1"/>
  <c r="BI171" i="2"/>
  <c r="BH171" i="2"/>
  <c r="BG171" i="2"/>
  <c r="BE171" i="2"/>
  <c r="T171" i="2"/>
  <c r="R171" i="2"/>
  <c r="P171" i="2"/>
  <c r="BK171" i="2"/>
  <c r="J171" i="2"/>
  <c r="BF171" i="2"/>
  <c r="BI170" i="2"/>
  <c r="BH170" i="2"/>
  <c r="BG170" i="2"/>
  <c r="BE170" i="2"/>
  <c r="T170" i="2"/>
  <c r="R170" i="2"/>
  <c r="P170" i="2"/>
  <c r="BK170" i="2"/>
  <c r="J170" i="2"/>
  <c r="BF170" i="2"/>
  <c r="BI169" i="2"/>
  <c r="BH169" i="2"/>
  <c r="BG169" i="2"/>
  <c r="BE169" i="2"/>
  <c r="T169" i="2"/>
  <c r="R169" i="2"/>
  <c r="P169" i="2"/>
  <c r="BK169" i="2"/>
  <c r="J169" i="2"/>
  <c r="BF169" i="2"/>
  <c r="BI168" i="2"/>
  <c r="BH168" i="2"/>
  <c r="BG168" i="2"/>
  <c r="BE168" i="2"/>
  <c r="T168" i="2"/>
  <c r="T167" i="2"/>
  <c r="R168" i="2"/>
  <c r="R167" i="2"/>
  <c r="P168" i="2"/>
  <c r="P167" i="2"/>
  <c r="BK168" i="2"/>
  <c r="BK167" i="2"/>
  <c r="J167" i="2" s="1"/>
  <c r="J74" i="2" s="1"/>
  <c r="J168" i="2"/>
  <c r="BF168" i="2" s="1"/>
  <c r="BI166" i="2"/>
  <c r="BH166" i="2"/>
  <c r="BG166" i="2"/>
  <c r="BE166" i="2"/>
  <c r="T166" i="2"/>
  <c r="R166" i="2"/>
  <c r="P166" i="2"/>
  <c r="BK166" i="2"/>
  <c r="J166" i="2"/>
  <c r="BF166" i="2"/>
  <c r="BI165" i="2"/>
  <c r="BH165" i="2"/>
  <c r="BG165" i="2"/>
  <c r="BE165" i="2"/>
  <c r="T165" i="2"/>
  <c r="R165" i="2"/>
  <c r="P165" i="2"/>
  <c r="BK165" i="2"/>
  <c r="J165" i="2"/>
  <c r="BF165" i="2"/>
  <c r="BI164" i="2"/>
  <c r="BH164" i="2"/>
  <c r="BG164" i="2"/>
  <c r="BE164" i="2"/>
  <c r="T164" i="2"/>
  <c r="R164" i="2"/>
  <c r="P164" i="2"/>
  <c r="BK164" i="2"/>
  <c r="J164" i="2"/>
  <c r="BF164" i="2"/>
  <c r="BI163" i="2"/>
  <c r="BH163" i="2"/>
  <c r="BG163" i="2"/>
  <c r="BE163" i="2"/>
  <c r="T163" i="2"/>
  <c r="R163" i="2"/>
  <c r="P163" i="2"/>
  <c r="BK163" i="2"/>
  <c r="J163" i="2"/>
  <c r="BF163" i="2"/>
  <c r="BI162" i="2"/>
  <c r="BH162" i="2"/>
  <c r="BG162" i="2"/>
  <c r="BE162" i="2"/>
  <c r="T162" i="2"/>
  <c r="T161" i="2"/>
  <c r="R162" i="2"/>
  <c r="R161" i="2"/>
  <c r="P162" i="2"/>
  <c r="P161" i="2"/>
  <c r="BK162" i="2"/>
  <c r="BK161" i="2"/>
  <c r="J161" i="2" s="1"/>
  <c r="J73" i="2" s="1"/>
  <c r="J162" i="2"/>
  <c r="BF162" i="2" s="1"/>
  <c r="BI160" i="2"/>
  <c r="BH160" i="2"/>
  <c r="BG160" i="2"/>
  <c r="BE160" i="2"/>
  <c r="T160" i="2"/>
  <c r="R160" i="2"/>
  <c r="P160" i="2"/>
  <c r="BK160" i="2"/>
  <c r="J160" i="2"/>
  <c r="BF160" i="2"/>
  <c r="BI159" i="2"/>
  <c r="BH159" i="2"/>
  <c r="BG159" i="2"/>
  <c r="BE159" i="2"/>
  <c r="T159" i="2"/>
  <c r="T158" i="2"/>
  <c r="R159" i="2"/>
  <c r="R158" i="2"/>
  <c r="P159" i="2"/>
  <c r="P158" i="2"/>
  <c r="BK159" i="2"/>
  <c r="BK158" i="2"/>
  <c r="J158" i="2" s="1"/>
  <c r="J72" i="2" s="1"/>
  <c r="J159" i="2"/>
  <c r="BF159" i="2" s="1"/>
  <c r="BI157" i="2"/>
  <c r="BH157" i="2"/>
  <c r="BG157" i="2"/>
  <c r="BE157" i="2"/>
  <c r="T157" i="2"/>
  <c r="T156" i="2"/>
  <c r="R157" i="2"/>
  <c r="R156" i="2"/>
  <c r="P157" i="2"/>
  <c r="P156" i="2"/>
  <c r="BK157" i="2"/>
  <c r="BK156" i="2"/>
  <c r="J156" i="2" s="1"/>
  <c r="J71" i="2" s="1"/>
  <c r="J157" i="2"/>
  <c r="BF157" i="2" s="1"/>
  <c r="BI155" i="2"/>
  <c r="BH155" i="2"/>
  <c r="BG155" i="2"/>
  <c r="BE155" i="2"/>
  <c r="T155" i="2"/>
  <c r="R155" i="2"/>
  <c r="P155" i="2"/>
  <c r="BK155" i="2"/>
  <c r="J155" i="2"/>
  <c r="BF155" i="2"/>
  <c r="BI154" i="2"/>
  <c r="BH154" i="2"/>
  <c r="BG154" i="2"/>
  <c r="BE154" i="2"/>
  <c r="T154" i="2"/>
  <c r="R154" i="2"/>
  <c r="P154" i="2"/>
  <c r="BK154" i="2"/>
  <c r="J154" i="2"/>
  <c r="BF154" i="2"/>
  <c r="BI153" i="2"/>
  <c r="BH153" i="2"/>
  <c r="BG153" i="2"/>
  <c r="BE153" i="2"/>
  <c r="T153" i="2"/>
  <c r="R153" i="2"/>
  <c r="P153" i="2"/>
  <c r="BK153" i="2"/>
  <c r="J153" i="2"/>
  <c r="BF153" i="2"/>
  <c r="BI152" i="2"/>
  <c r="BH152" i="2"/>
  <c r="BG152" i="2"/>
  <c r="BE152" i="2"/>
  <c r="T152" i="2"/>
  <c r="T151" i="2"/>
  <c r="R152" i="2"/>
  <c r="R151" i="2"/>
  <c r="P152" i="2"/>
  <c r="P151" i="2"/>
  <c r="BK152" i="2"/>
  <c r="BK151" i="2"/>
  <c r="J151" i="2" s="1"/>
  <c r="J70" i="2" s="1"/>
  <c r="J152" i="2"/>
  <c r="BF152" i="2" s="1"/>
  <c r="BI150" i="2"/>
  <c r="BH150" i="2"/>
  <c r="BG150" i="2"/>
  <c r="BE150" i="2"/>
  <c r="T150" i="2"/>
  <c r="R150" i="2"/>
  <c r="P150" i="2"/>
  <c r="BK150" i="2"/>
  <c r="J150" i="2"/>
  <c r="BF150" i="2"/>
  <c r="BI149" i="2"/>
  <c r="BH149" i="2"/>
  <c r="BG149" i="2"/>
  <c r="BE149" i="2"/>
  <c r="T149" i="2"/>
  <c r="R149" i="2"/>
  <c r="P149" i="2"/>
  <c r="BK149" i="2"/>
  <c r="J149" i="2"/>
  <c r="BF149" i="2"/>
  <c r="BI148" i="2"/>
  <c r="BH148" i="2"/>
  <c r="BG148" i="2"/>
  <c r="BE148" i="2"/>
  <c r="T148" i="2"/>
  <c r="R148" i="2"/>
  <c r="P148" i="2"/>
  <c r="BK148" i="2"/>
  <c r="J148" i="2"/>
  <c r="BF148" i="2"/>
  <c r="BI147" i="2"/>
  <c r="BH147" i="2"/>
  <c r="BG147" i="2"/>
  <c r="BE147" i="2"/>
  <c r="T147" i="2"/>
  <c r="R147" i="2"/>
  <c r="P147" i="2"/>
  <c r="BK147" i="2"/>
  <c r="J147" i="2"/>
  <c r="BF147" i="2"/>
  <c r="BI146" i="2"/>
  <c r="BH146" i="2"/>
  <c r="BG146" i="2"/>
  <c r="BE146" i="2"/>
  <c r="T146" i="2"/>
  <c r="R146" i="2"/>
  <c r="P146" i="2"/>
  <c r="BK146" i="2"/>
  <c r="J146" i="2"/>
  <c r="BF146" i="2"/>
  <c r="BI145" i="2"/>
  <c r="BH145" i="2"/>
  <c r="BG145" i="2"/>
  <c r="BE145" i="2"/>
  <c r="T145" i="2"/>
  <c r="R145" i="2"/>
  <c r="P145" i="2"/>
  <c r="BK145" i="2"/>
  <c r="J145" i="2"/>
  <c r="BF145" i="2"/>
  <c r="BI144" i="2"/>
  <c r="BH144" i="2"/>
  <c r="BG144" i="2"/>
  <c r="BE144" i="2"/>
  <c r="T144" i="2"/>
  <c r="R144" i="2"/>
  <c r="P144" i="2"/>
  <c r="BK144" i="2"/>
  <c r="J144" i="2"/>
  <c r="BF144" i="2"/>
  <c r="BI143" i="2"/>
  <c r="BH143" i="2"/>
  <c r="BG143" i="2"/>
  <c r="BE143" i="2"/>
  <c r="T143" i="2"/>
  <c r="R143" i="2"/>
  <c r="P143" i="2"/>
  <c r="BK143" i="2"/>
  <c r="J143" i="2"/>
  <c r="BF143" i="2"/>
  <c r="BI142" i="2"/>
  <c r="BH142" i="2"/>
  <c r="BG142" i="2"/>
  <c r="BE142" i="2"/>
  <c r="T142" i="2"/>
  <c r="R142" i="2"/>
  <c r="P142" i="2"/>
  <c r="BK142" i="2"/>
  <c r="J142" i="2"/>
  <c r="BF142" i="2"/>
  <c r="BI141" i="2"/>
  <c r="BH141" i="2"/>
  <c r="BG141" i="2"/>
  <c r="BE141" i="2"/>
  <c r="T141" i="2"/>
  <c r="R141" i="2"/>
  <c r="P141" i="2"/>
  <c r="BK141" i="2"/>
  <c r="J141" i="2"/>
  <c r="BF141" i="2"/>
  <c r="BI140" i="2"/>
  <c r="BH140" i="2"/>
  <c r="BG140" i="2"/>
  <c r="BE140" i="2"/>
  <c r="T140" i="2"/>
  <c r="R140" i="2"/>
  <c r="P140" i="2"/>
  <c r="BK140" i="2"/>
  <c r="J140" i="2"/>
  <c r="BF140" i="2"/>
  <c r="BI139" i="2"/>
  <c r="BH139" i="2"/>
  <c r="BG139" i="2"/>
  <c r="BE139" i="2"/>
  <c r="T139" i="2"/>
  <c r="R139" i="2"/>
  <c r="P139" i="2"/>
  <c r="BK139" i="2"/>
  <c r="J139" i="2"/>
  <c r="BF139" i="2"/>
  <c r="BI138" i="2"/>
  <c r="BH138" i="2"/>
  <c r="BG138" i="2"/>
  <c r="BE138" i="2"/>
  <c r="T138" i="2"/>
  <c r="R138" i="2"/>
  <c r="P138" i="2"/>
  <c r="BK138" i="2"/>
  <c r="J138" i="2"/>
  <c r="BF138" i="2"/>
  <c r="BI137" i="2"/>
  <c r="BH137" i="2"/>
  <c r="BG137" i="2"/>
  <c r="BE137" i="2"/>
  <c r="T137" i="2"/>
  <c r="R137" i="2"/>
  <c r="P137" i="2"/>
  <c r="BK137" i="2"/>
  <c r="J137" i="2"/>
  <c r="BF137" i="2"/>
  <c r="BI136" i="2"/>
  <c r="BH136" i="2"/>
  <c r="BG136" i="2"/>
  <c r="BE136" i="2"/>
  <c r="T136" i="2"/>
  <c r="R136" i="2"/>
  <c r="P136" i="2"/>
  <c r="BK136" i="2"/>
  <c r="J136" i="2"/>
  <c r="BF136" i="2"/>
  <c r="BI135" i="2"/>
  <c r="BH135" i="2"/>
  <c r="BG135" i="2"/>
  <c r="BE135" i="2"/>
  <c r="T135" i="2"/>
  <c r="R135" i="2"/>
  <c r="P135" i="2"/>
  <c r="BK135" i="2"/>
  <c r="J135" i="2"/>
  <c r="BF135" i="2"/>
  <c r="BI134" i="2"/>
  <c r="BH134" i="2"/>
  <c r="BG134" i="2"/>
  <c r="BE134" i="2"/>
  <c r="T134" i="2"/>
  <c r="R134" i="2"/>
  <c r="P134" i="2"/>
  <c r="BK134" i="2"/>
  <c r="J134" i="2"/>
  <c r="BF134" i="2"/>
  <c r="BI133" i="2"/>
  <c r="BH133" i="2"/>
  <c r="BG133" i="2"/>
  <c r="BE133" i="2"/>
  <c r="T133" i="2"/>
  <c r="R133" i="2"/>
  <c r="P133" i="2"/>
  <c r="BK133" i="2"/>
  <c r="J133" i="2"/>
  <c r="BF133" i="2"/>
  <c r="BI132" i="2"/>
  <c r="BH132" i="2"/>
  <c r="BG132" i="2"/>
  <c r="BE132" i="2"/>
  <c r="T132" i="2"/>
  <c r="R132" i="2"/>
  <c r="P132" i="2"/>
  <c r="BK132" i="2"/>
  <c r="J132" i="2"/>
  <c r="BF132" i="2"/>
  <c r="BI131" i="2"/>
  <c r="BH131" i="2"/>
  <c r="BG131" i="2"/>
  <c r="BE131" i="2"/>
  <c r="T131" i="2"/>
  <c r="R131" i="2"/>
  <c r="P131" i="2"/>
  <c r="BK131" i="2"/>
  <c r="J131" i="2"/>
  <c r="BF131" i="2"/>
  <c r="BI130" i="2"/>
  <c r="BH130" i="2"/>
  <c r="BG130" i="2"/>
  <c r="BE130" i="2"/>
  <c r="T130" i="2"/>
  <c r="R130" i="2"/>
  <c r="P130" i="2"/>
  <c r="BK130" i="2"/>
  <c r="J130" i="2"/>
  <c r="BF130" i="2"/>
  <c r="BI129" i="2"/>
  <c r="BH129" i="2"/>
  <c r="BG129" i="2"/>
  <c r="BE129" i="2"/>
  <c r="T129" i="2"/>
  <c r="R129" i="2"/>
  <c r="P129" i="2"/>
  <c r="BK129" i="2"/>
  <c r="J129" i="2"/>
  <c r="BF129" i="2"/>
  <c r="BI128" i="2"/>
  <c r="BH128" i="2"/>
  <c r="BG128" i="2"/>
  <c r="BE128" i="2"/>
  <c r="T128" i="2"/>
  <c r="R128" i="2"/>
  <c r="P128" i="2"/>
  <c r="BK128" i="2"/>
  <c r="J128" i="2"/>
  <c r="BF128" i="2"/>
  <c r="BI127" i="2"/>
  <c r="BH127" i="2"/>
  <c r="BG127" i="2"/>
  <c r="BE127" i="2"/>
  <c r="T127" i="2"/>
  <c r="T126" i="2"/>
  <c r="R127" i="2"/>
  <c r="R126" i="2"/>
  <c r="P127" i="2"/>
  <c r="P126" i="2"/>
  <c r="BK127" i="2"/>
  <c r="BK126" i="2"/>
  <c r="J126" i="2" s="1"/>
  <c r="J69" i="2" s="1"/>
  <c r="J127" i="2"/>
  <c r="BF127" i="2" s="1"/>
  <c r="BI125" i="2"/>
  <c r="BH125" i="2"/>
  <c r="BG125" i="2"/>
  <c r="BE125" i="2"/>
  <c r="T125" i="2"/>
  <c r="R125" i="2"/>
  <c r="P125" i="2"/>
  <c r="BK125" i="2"/>
  <c r="J125" i="2"/>
  <c r="BF125" i="2"/>
  <c r="BI124" i="2"/>
  <c r="BH124" i="2"/>
  <c r="BG124" i="2"/>
  <c r="BE124" i="2"/>
  <c r="T124" i="2"/>
  <c r="T123" i="2"/>
  <c r="R124" i="2"/>
  <c r="R123" i="2"/>
  <c r="P124" i="2"/>
  <c r="P123" i="2"/>
  <c r="BK124" i="2"/>
  <c r="BK123" i="2"/>
  <c r="J123" i="2" s="1"/>
  <c r="J68" i="2" s="1"/>
  <c r="J124" i="2"/>
  <c r="BF124" i="2" s="1"/>
  <c r="BI122" i="2"/>
  <c r="BH122" i="2"/>
  <c r="BG122" i="2"/>
  <c r="BE122" i="2"/>
  <c r="T122" i="2"/>
  <c r="T121" i="2"/>
  <c r="T120" i="2" s="1"/>
  <c r="R122" i="2"/>
  <c r="R121" i="2" s="1"/>
  <c r="R120" i="2" s="1"/>
  <c r="P122" i="2"/>
  <c r="P121" i="2"/>
  <c r="P120" i="2" s="1"/>
  <c r="BK122" i="2"/>
  <c r="BK121" i="2" s="1"/>
  <c r="J122" i="2"/>
  <c r="BF122" i="2"/>
  <c r="BI119" i="2"/>
  <c r="BH119" i="2"/>
  <c r="BG119" i="2"/>
  <c r="BE119" i="2"/>
  <c r="T119" i="2"/>
  <c r="T118" i="2"/>
  <c r="R119" i="2"/>
  <c r="R118" i="2"/>
  <c r="P119" i="2"/>
  <c r="P118" i="2"/>
  <c r="BK119" i="2"/>
  <c r="BK118" i="2"/>
  <c r="J118" i="2" s="1"/>
  <c r="J65" i="2" s="1"/>
  <c r="J119" i="2"/>
  <c r="BF119" i="2" s="1"/>
  <c r="BI117" i="2"/>
  <c r="BH117" i="2"/>
  <c r="BG117" i="2"/>
  <c r="BE117" i="2"/>
  <c r="T117" i="2"/>
  <c r="R117" i="2"/>
  <c r="P117" i="2"/>
  <c r="BK117" i="2"/>
  <c r="J117" i="2"/>
  <c r="BF117" i="2"/>
  <c r="BI116" i="2"/>
  <c r="BH116" i="2"/>
  <c r="BG116" i="2"/>
  <c r="BE116" i="2"/>
  <c r="T116" i="2"/>
  <c r="R116" i="2"/>
  <c r="P116" i="2"/>
  <c r="BK116" i="2"/>
  <c r="J116" i="2"/>
  <c r="BF116" i="2"/>
  <c r="BI115" i="2"/>
  <c r="BH115" i="2"/>
  <c r="BG115" i="2"/>
  <c r="BE115" i="2"/>
  <c r="T115" i="2"/>
  <c r="R115" i="2"/>
  <c r="P115" i="2"/>
  <c r="BK115" i="2"/>
  <c r="J115" i="2"/>
  <c r="BF115" i="2"/>
  <c r="BI114" i="2"/>
  <c r="BH114" i="2"/>
  <c r="BG114" i="2"/>
  <c r="BE114" i="2"/>
  <c r="T114" i="2"/>
  <c r="T113" i="2"/>
  <c r="R114" i="2"/>
  <c r="R113" i="2"/>
  <c r="P114" i="2"/>
  <c r="P113" i="2"/>
  <c r="BK114" i="2"/>
  <c r="BK113" i="2"/>
  <c r="J113" i="2" s="1"/>
  <c r="J64" i="2" s="1"/>
  <c r="J114" i="2"/>
  <c r="BF114" i="2" s="1"/>
  <c r="BI112" i="2"/>
  <c r="BH112" i="2"/>
  <c r="BG112" i="2"/>
  <c r="BE112" i="2"/>
  <c r="T112" i="2"/>
  <c r="R112" i="2"/>
  <c r="P112" i="2"/>
  <c r="BK112" i="2"/>
  <c r="J112" i="2"/>
  <c r="BF112" i="2"/>
  <c r="BI111" i="2"/>
  <c r="BH111" i="2"/>
  <c r="BG111" i="2"/>
  <c r="BE111" i="2"/>
  <c r="T111" i="2"/>
  <c r="R111" i="2"/>
  <c r="P111" i="2"/>
  <c r="BK111" i="2"/>
  <c r="J111" i="2"/>
  <c r="BF111" i="2"/>
  <c r="BI110" i="2"/>
  <c r="BH110" i="2"/>
  <c r="BG110" i="2"/>
  <c r="BE110" i="2"/>
  <c r="T110" i="2"/>
  <c r="R110" i="2"/>
  <c r="P110" i="2"/>
  <c r="BK110" i="2"/>
  <c r="J110" i="2"/>
  <c r="BF110" i="2"/>
  <c r="BI109" i="2"/>
  <c r="BH109" i="2"/>
  <c r="BG109" i="2"/>
  <c r="BE109" i="2"/>
  <c r="T109" i="2"/>
  <c r="T108" i="2"/>
  <c r="R109" i="2"/>
  <c r="R108" i="2"/>
  <c r="P109" i="2"/>
  <c r="P108" i="2"/>
  <c r="BK109" i="2"/>
  <c r="BK108" i="2"/>
  <c r="J108" i="2" s="1"/>
  <c r="J63" i="2" s="1"/>
  <c r="J109" i="2"/>
  <c r="BF109" i="2" s="1"/>
  <c r="BI107" i="2"/>
  <c r="BH107" i="2"/>
  <c r="BG107" i="2"/>
  <c r="BE107" i="2"/>
  <c r="T107" i="2"/>
  <c r="R107" i="2"/>
  <c r="P107" i="2"/>
  <c r="BK107" i="2"/>
  <c r="J107" i="2"/>
  <c r="BF107" i="2"/>
  <c r="BI106" i="2"/>
  <c r="BH106" i="2"/>
  <c r="BG106" i="2"/>
  <c r="BE106" i="2"/>
  <c r="T106" i="2"/>
  <c r="R106" i="2"/>
  <c r="P106" i="2"/>
  <c r="BK106" i="2"/>
  <c r="J106" i="2"/>
  <c r="BF106" i="2"/>
  <c r="BI105" i="2"/>
  <c r="BH105" i="2"/>
  <c r="BG105" i="2"/>
  <c r="BE105" i="2"/>
  <c r="T105" i="2"/>
  <c r="R105" i="2"/>
  <c r="P105" i="2"/>
  <c r="BK105" i="2"/>
  <c r="J105" i="2"/>
  <c r="BF105" i="2"/>
  <c r="BI104" i="2"/>
  <c r="BH104" i="2"/>
  <c r="BG104" i="2"/>
  <c r="BE104" i="2"/>
  <c r="T104" i="2"/>
  <c r="R104" i="2"/>
  <c r="P104" i="2"/>
  <c r="BK104" i="2"/>
  <c r="J104" i="2"/>
  <c r="BF104" i="2"/>
  <c r="BI103" i="2"/>
  <c r="BH103" i="2"/>
  <c r="BG103" i="2"/>
  <c r="BE103" i="2"/>
  <c r="T103" i="2"/>
  <c r="R103" i="2"/>
  <c r="P103" i="2"/>
  <c r="BK103" i="2"/>
  <c r="J103" i="2"/>
  <c r="BF103" i="2"/>
  <c r="BI102" i="2"/>
  <c r="BH102" i="2"/>
  <c r="BG102" i="2"/>
  <c r="BE102" i="2"/>
  <c r="T102" i="2"/>
  <c r="R102" i="2"/>
  <c r="P102" i="2"/>
  <c r="BK102" i="2"/>
  <c r="J102" i="2"/>
  <c r="BF102" i="2"/>
  <c r="BI101" i="2"/>
  <c r="BH101" i="2"/>
  <c r="BG101" i="2"/>
  <c r="BE101" i="2"/>
  <c r="T101" i="2"/>
  <c r="T100" i="2"/>
  <c r="R101" i="2"/>
  <c r="R100" i="2"/>
  <c r="P101" i="2"/>
  <c r="P100" i="2"/>
  <c r="BK101" i="2"/>
  <c r="BK100" i="2"/>
  <c r="J100" i="2" s="1"/>
  <c r="J62" i="2" s="1"/>
  <c r="J101" i="2"/>
  <c r="BF101" i="2" s="1"/>
  <c r="BI99" i="2"/>
  <c r="F37" i="2"/>
  <c r="BD55" i="1" s="1"/>
  <c r="BD54" i="1" s="1"/>
  <c r="W33" i="1" s="1"/>
  <c r="BH99" i="2"/>
  <c r="F36" i="2" s="1"/>
  <c r="BC55" i="1" s="1"/>
  <c r="BC54" i="1" s="1"/>
  <c r="BG99" i="2"/>
  <c r="F35" i="2"/>
  <c r="BB55" i="1" s="1"/>
  <c r="BE99" i="2"/>
  <c r="J33" i="2" s="1"/>
  <c r="AV55" i="1" s="1"/>
  <c r="T99" i="2"/>
  <c r="T98" i="2"/>
  <c r="T97" i="2" s="1"/>
  <c r="T96" i="2" s="1"/>
  <c r="R99" i="2"/>
  <c r="R98" i="2"/>
  <c r="R97" i="2" s="1"/>
  <c r="R96" i="2" s="1"/>
  <c r="P99" i="2"/>
  <c r="P98" i="2"/>
  <c r="P97" i="2" s="1"/>
  <c r="P96" i="2" s="1"/>
  <c r="AU55" i="1" s="1"/>
  <c r="BK99" i="2"/>
  <c r="BK98" i="2" s="1"/>
  <c r="J99" i="2"/>
  <c r="BF99" i="2" s="1"/>
  <c r="F92" i="2"/>
  <c r="F90" i="2"/>
  <c r="E88" i="2"/>
  <c r="F54" i="2"/>
  <c r="F52" i="2"/>
  <c r="E50" i="2"/>
  <c r="J24" i="2"/>
  <c r="E24" i="2"/>
  <c r="J93" i="2" s="1"/>
  <c r="J55" i="2"/>
  <c r="J23" i="2"/>
  <c r="J21" i="2"/>
  <c r="E21" i="2"/>
  <c r="J92" i="2"/>
  <c r="J54" i="2"/>
  <c r="J20" i="2"/>
  <c r="J18" i="2"/>
  <c r="E18" i="2"/>
  <c r="F93" i="2" s="1"/>
  <c r="F55" i="2"/>
  <c r="J17" i="2"/>
  <c r="J12" i="2"/>
  <c r="J90" i="2" s="1"/>
  <c r="J52" i="2"/>
  <c r="E7" i="2"/>
  <c r="E86" i="2"/>
  <c r="E48" i="2"/>
  <c r="AS54" i="1"/>
  <c r="L50" i="1"/>
  <c r="AM50" i="1"/>
  <c r="AM49" i="1"/>
  <c r="L49" i="1"/>
  <c r="AM47" i="1"/>
  <c r="L47" i="1"/>
  <c r="L45" i="1"/>
  <c r="L44" i="1"/>
  <c r="J34" i="2" l="1"/>
  <c r="AW55" i="1" s="1"/>
  <c r="F34" i="2"/>
  <c r="BA55" i="1" s="1"/>
  <c r="BA54" i="1" s="1"/>
  <c r="AT55" i="1"/>
  <c r="BK120" i="2"/>
  <c r="J120" i="2" s="1"/>
  <c r="J66" i="2" s="1"/>
  <c r="J121" i="2"/>
  <c r="J67" i="2" s="1"/>
  <c r="BK97" i="2"/>
  <c r="J98" i="2"/>
  <c r="J61" i="2" s="1"/>
  <c r="BB54" i="1"/>
  <c r="W32" i="1"/>
  <c r="AY54" i="1"/>
  <c r="BK129" i="3"/>
  <c r="J129" i="3" s="1"/>
  <c r="J69" i="3" s="1"/>
  <c r="J130" i="3"/>
  <c r="BF130" i="3" s="1"/>
  <c r="F33" i="2"/>
  <c r="AZ55" i="1" s="1"/>
  <c r="AZ54" i="1" s="1"/>
  <c r="E48" i="3"/>
  <c r="J34" i="3"/>
  <c r="AW56" i="1" s="1"/>
  <c r="AT56" i="1" s="1"/>
  <c r="F34" i="3"/>
  <c r="BA56" i="1" s="1"/>
  <c r="BK89" i="3"/>
  <c r="J89" i="3" s="1"/>
  <c r="P91" i="3"/>
  <c r="P90" i="3" s="1"/>
  <c r="T91" i="3"/>
  <c r="T90" i="3" s="1"/>
  <c r="BK110" i="3"/>
  <c r="J110" i="3" s="1"/>
  <c r="J65" i="3" s="1"/>
  <c r="P111" i="3"/>
  <c r="T111" i="3"/>
  <c r="P125" i="3"/>
  <c r="T125" i="3"/>
  <c r="P110" i="3" l="1"/>
  <c r="T89" i="3"/>
  <c r="J30" i="3"/>
  <c r="J59" i="3"/>
  <c r="W29" i="1"/>
  <c r="AV54" i="1"/>
  <c r="W30" i="1"/>
  <c r="AW54" i="1"/>
  <c r="AK30" i="1" s="1"/>
  <c r="T110" i="3"/>
  <c r="P89" i="3"/>
  <c r="AU56" i="1" s="1"/>
  <c r="AU54" i="1" s="1"/>
  <c r="W31" i="1"/>
  <c r="AX54" i="1"/>
  <c r="BK96" i="2"/>
  <c r="J96" i="2" s="1"/>
  <c r="J97" i="2"/>
  <c r="J60" i="2" s="1"/>
  <c r="AK29" i="1" l="1"/>
  <c r="AT54" i="1"/>
  <c r="J59" i="2"/>
  <c r="J30" i="2"/>
  <c r="J39" i="3"/>
  <c r="AG56" i="1"/>
  <c r="AN56" i="1" s="1"/>
  <c r="AG55" i="1" l="1"/>
  <c r="J39" i="2"/>
  <c r="AG54" i="1" l="1"/>
  <c r="AN55" i="1"/>
  <c r="AN54" i="1" l="1"/>
  <c r="AK26" i="1"/>
  <c r="AK35" i="1" s="1"/>
</calcChain>
</file>

<file path=xl/sharedStrings.xml><?xml version="1.0" encoding="utf-8"?>
<sst xmlns="http://schemas.openxmlformats.org/spreadsheetml/2006/main" count="1986" uniqueCount="485">
  <si>
    <t>Export Komplet</t>
  </si>
  <si>
    <t/>
  </si>
  <si>
    <t>2.0</t>
  </si>
  <si>
    <t>ZAMOK</t>
  </si>
  <si>
    <t>False</t>
  </si>
  <si>
    <t>{3fb8564d-11c8-4023-a9ab-01c73087227b}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</si>
  <si>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</si>
  <si>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</si>
  <si>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</si>
  <si>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</si>
  <si>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</si>
  <si>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</si>
  <si>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</si>
  <si>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</si>
  <si>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Voj2019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</si>
  <si>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</si>
  <si>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</si>
  <si>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Stavební opravy v kuchyňském provozu DS Vojkov</t>
  </si>
  <si>
    <t>KSO:</t>
  </si>
  <si>
    <t>CC-CZ:</t>
  </si>
  <si>
    <t>Místo:</t>
  </si>
  <si>
    <t>Vojkov</t>
  </si>
  <si>
    <t>Datum:</t>
  </si>
  <si>
    <t>24. 1. 2019</t>
  </si>
  <si>
    <t>Zadavatel:</t>
  </si>
  <si>
    <t>IČ:</t>
  </si>
  <si>
    <t>Domov seniorů Vojkov, Vojkov 1, 257 53 Vrch.Janovi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</si>
  <si>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</si>
  <si>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</si>
  <si>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</si>
  <si>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</si>
  <si>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</si>
  <si>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</si>
  <si>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</si>
  <si>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</si>
  <si>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</si>
  <si>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</si>
  <si>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</si>
  <si>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</si>
  <si>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</si>
  <si>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</si>
  <si>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</si>
  <si>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</si>
  <si>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</si>
  <si>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</si>
  <si>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</si>
  <si>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</si>
  <si>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</si>
  <si>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</si>
  <si>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</si>
  <si>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</si>
  <si>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</si>
  <si>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</si>
  <si>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</si>
  <si>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</si>
  <si>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</si>
  <si>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</si>
  <si>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</si>
  <si>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</si>
  <si>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</si>
  <si>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</si>
  <si>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</si>
  <si>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</si>
  <si>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</si>
  <si>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</si>
  <si>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</si>
  <si>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</si>
  <si>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</si>
  <si>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</si>
  <si>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</si>
  <si>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</si>
  <si>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</si>
  <si>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</si>
  <si>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</si>
  <si>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Kuchyně</t>
  </si>
  <si>
    <t>STA</t>
  </si>
  <si>
    <t>1</t>
  </si>
  <si>
    <t>{2363091b-cdf3-489c-8467-6d4a3dea752b}</t>
  </si>
  <si>
    <t>Sklad</t>
  </si>
  <si>
    <t>Sklad u kuchyně</t>
  </si>
  <si>
    <t>{e42e5bea-9bb6-4f8d-82f0-09f30b10f47d}</t>
  </si>
  <si>
    <t>KRYCÍ LIST SOUPISU PRACÍ</t>
  </si>
  <si>
    <t>Objekt:</t>
  </si>
  <si>
    <t>Kuchyně - Kuchyně</t>
  </si>
  <si>
    <t>Domov seniorů Vojkov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</si>
  <si>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</si>
  <si>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</si>
  <si>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</si>
  <si>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</si>
  <si>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</si>
  <si>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</si>
  <si>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</si>
  <si>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</si>
  <si>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</si>
  <si>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</si>
  <si>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</si>
  <si>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</si>
  <si>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722 - Zdravotechnika </t>
  </si>
  <si>
    <t xml:space="preserve">    735 - Ústřední vytápění - otopná tělesa</t>
  </si>
  <si>
    <t xml:space="preserve">    741 - Elektroinstalace - silnoproud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</si>
  <si>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</si>
  <si>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</si>
  <si>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</si>
  <si>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</si>
  <si>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</si>
  <si>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</si>
  <si>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VP -   Vícepráce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</si>
  <si>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</si>
  <si>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</si>
  <si>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</si>
  <si>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</si>
  <si>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</si>
  <si>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</si>
  <si>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</si>
  <si>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</si>
  <si>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</si>
  <si>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</si>
  <si>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</si>
  <si>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</si>
  <si>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</si>
  <si>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</si>
  <si>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</si>
  <si>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</si>
  <si>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</si>
  <si>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</si>
  <si>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</si>
  <si>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340239211</t>
  </si>
  <si>
    <t>Zazdívka otvorů v příčkách nebo stěnách plochy do 4 m2 cihlami plnými tl do 100 mm</t>
  </si>
  <si>
    <t>m2</t>
  </si>
  <si>
    <t>CS ÚRS 2019 01</t>
  </si>
  <si>
    <t>4</t>
  </si>
  <si>
    <t>2</t>
  </si>
  <si>
    <t>-479200865</t>
  </si>
  <si>
    <t>6</t>
  </si>
  <si>
    <t>Úpravy povrchů, podlahy a osazování výplní</t>
  </si>
  <si>
    <t>612325121</t>
  </si>
  <si>
    <t>Vápenocementová štuková omítka rýh ve stěnách šířky do 150 mm</t>
  </si>
  <si>
    <t>-151054437</t>
  </si>
  <si>
    <t>611325215</t>
  </si>
  <si>
    <t>Vápenocementová hladká omítka malých ploch do 4,0 m2 na stropech</t>
  </si>
  <si>
    <t>kus</t>
  </si>
  <si>
    <t>-1347020508</t>
  </si>
  <si>
    <t>612135001</t>
  </si>
  <si>
    <t>Vyrovnání podkladu vnitřních stěn maltou vápenocementovou tl do 10 mm</t>
  </si>
  <si>
    <t>-1503751139</t>
  </si>
  <si>
    <t>5</t>
  </si>
  <si>
    <t>612135091</t>
  </si>
  <si>
    <t>Příplatek k vyrovnání vnitřních stěn maltou vápenocementovou za každých dalších 5 mm tl</t>
  </si>
  <si>
    <t>-1343009566</t>
  </si>
  <si>
    <t>619995001</t>
  </si>
  <si>
    <t>Začištění omítek kolem oken, dveří, podlah nebo obkladů</t>
  </si>
  <si>
    <t>m</t>
  </si>
  <si>
    <t>-729608621</t>
  </si>
  <si>
    <t>7</t>
  </si>
  <si>
    <t>642942111</t>
  </si>
  <si>
    <t>Osazování zárubní nebo rámů dveřních kovových do 2,5 m2 na MC</t>
  </si>
  <si>
    <t>354742620</t>
  </si>
  <si>
    <t>8</t>
  </si>
  <si>
    <t>M</t>
  </si>
  <si>
    <t>55331117</t>
  </si>
  <si>
    <t>zárubeň ocelová pro běžné zdění hranatý profil 110 800 levá,pravá</t>
  </si>
  <si>
    <t>1950119850</t>
  </si>
  <si>
    <t>9</t>
  </si>
  <si>
    <t>Ostatní konstrukce a práce, bourání</t>
  </si>
  <si>
    <t>952901111</t>
  </si>
  <si>
    <t>Vyčištění budov bytové a občanské výstavby při výšce podlaží do 4 m</t>
  </si>
  <si>
    <t>-751196400</t>
  </si>
  <si>
    <t>10</t>
  </si>
  <si>
    <t>962031132</t>
  </si>
  <si>
    <t>Bourání příček z cihel pálených na MVC tl do 100 mm</t>
  </si>
  <si>
    <t>1742304633</t>
  </si>
  <si>
    <t>11</t>
  </si>
  <si>
    <t>968072455</t>
  </si>
  <si>
    <t>Vybourání kovových dveřních zárubní pl do 2 m2</t>
  </si>
  <si>
    <t>2041068358</t>
  </si>
  <si>
    <t>12</t>
  </si>
  <si>
    <t>978059541</t>
  </si>
  <si>
    <t>Odsekání a odebrání obkladů stěn z vnitřních obkládaček plochy přes 1 m2</t>
  </si>
  <si>
    <t>-1041605949</t>
  </si>
  <si>
    <t>997</t>
  </si>
  <si>
    <t>Přesun sutě</t>
  </si>
  <si>
    <t>13</t>
  </si>
  <si>
    <t>997013211</t>
  </si>
  <si>
    <t>Vnitrostaveništní doprava suti a vybouraných hmot pro budovy v do 6 m ručně</t>
  </si>
  <si>
    <t>t</t>
  </si>
  <si>
    <t>-1613631144</t>
  </si>
  <si>
    <t>14</t>
  </si>
  <si>
    <t>997013501</t>
  </si>
  <si>
    <t>Odvoz suti a vybouraných hmot na skládku nebo meziskládku do 1 km se složením</t>
  </si>
  <si>
    <t>-1930790234</t>
  </si>
  <si>
    <t>997013509</t>
  </si>
  <si>
    <t>Příplatek k odvozu suti a vybouraných hmot na skládku ZKD 1 km přes 1 km</t>
  </si>
  <si>
    <t>-1505243703</t>
  </si>
  <si>
    <t>16</t>
  </si>
  <si>
    <t>997013831</t>
  </si>
  <si>
    <t>Poplatek za uložení na skládce (skládkovné) stavebního odpadu směsného kód odpadu 170 904</t>
  </si>
  <si>
    <t>-11959770</t>
  </si>
  <si>
    <t>998</t>
  </si>
  <si>
    <t>Přesun hmot</t>
  </si>
  <si>
    <t>17</t>
  </si>
  <si>
    <t>998018001</t>
  </si>
  <si>
    <t>Přesun hmot ruční pro budovy v do 6 m</t>
  </si>
  <si>
    <t>-2064356476</t>
  </si>
  <si>
    <t>PSV</t>
  </si>
  <si>
    <t>Práce a dodávky PSV</t>
  </si>
  <si>
    <t>722</t>
  </si>
  <si>
    <t xml:space="preserve">Zdravotechnika </t>
  </si>
  <si>
    <t>18</t>
  </si>
  <si>
    <t>722222</t>
  </si>
  <si>
    <t>Zdravotní instalace, připojení myčky, odpady</t>
  </si>
  <si>
    <t>kpl</t>
  </si>
  <si>
    <t>-115499446</t>
  </si>
  <si>
    <t>735</t>
  </si>
  <si>
    <t>Ústřední vytápění - otopná tělesa</t>
  </si>
  <si>
    <t>19</t>
  </si>
  <si>
    <t>735151811</t>
  </si>
  <si>
    <t>Demontáž otopného tělesa panelového jednořadého délka do 1500 mm</t>
  </si>
  <si>
    <t>1146109890</t>
  </si>
  <si>
    <t>20</t>
  </si>
  <si>
    <t>735159110</t>
  </si>
  <si>
    <t>Montáž otopných těles panelových jednořadých délky do 1500 mm</t>
  </si>
  <si>
    <t>-1993703010</t>
  </si>
  <si>
    <t>741</t>
  </si>
  <si>
    <t>Elektroinstalace - silnoproud</t>
  </si>
  <si>
    <t>2100010712M</t>
  </si>
  <si>
    <t>osazení hmoždinky HM8</t>
  </si>
  <si>
    <t>ks</t>
  </si>
  <si>
    <t>1360683903</t>
  </si>
  <si>
    <t>22</t>
  </si>
  <si>
    <t>210010105M</t>
  </si>
  <si>
    <t>lišta vkládací úplná pevně uložená do š.40mm</t>
  </si>
  <si>
    <t>1770512168</t>
  </si>
  <si>
    <t>23</t>
  </si>
  <si>
    <t>210100002M</t>
  </si>
  <si>
    <t>ukončení vč. zapojení vodiče do 6mm2</t>
  </si>
  <si>
    <t>70647592</t>
  </si>
  <si>
    <t>24</t>
  </si>
  <si>
    <t>210100259M</t>
  </si>
  <si>
    <t>ukončení kabelu smršťovací trubicí do 5x4</t>
  </si>
  <si>
    <t>-1766028159</t>
  </si>
  <si>
    <t>25</t>
  </si>
  <si>
    <t>210111106M</t>
  </si>
  <si>
    <t>zásuvka/přívodka průmyslová vč. zapojení 3P+N+Z/16A</t>
  </si>
  <si>
    <t>450156822</t>
  </si>
  <si>
    <t>26</t>
  </si>
  <si>
    <t>210120451M</t>
  </si>
  <si>
    <t>jistič vč. zapojení 3pól/25A</t>
  </si>
  <si>
    <t>155058920</t>
  </si>
  <si>
    <t>27</t>
  </si>
  <si>
    <t>210800006M</t>
  </si>
  <si>
    <t>vodič Cu(-CY) pod omítki / volně do 1 x 16</t>
  </si>
  <si>
    <t>171115622</t>
  </si>
  <si>
    <t>28</t>
  </si>
  <si>
    <t>210800112M</t>
  </si>
  <si>
    <t>kabel Cu(-CYKY) pod omítkou/  volnědo 5x6</t>
  </si>
  <si>
    <t>1493758638</t>
  </si>
  <si>
    <t>29</t>
  </si>
  <si>
    <t>210990001M</t>
  </si>
  <si>
    <t>úprava stáv. rozvaděče pro nový jistič</t>
  </si>
  <si>
    <t>hod</t>
  </si>
  <si>
    <t>-854181718</t>
  </si>
  <si>
    <t>30</t>
  </si>
  <si>
    <t>219001214</t>
  </si>
  <si>
    <t>vybourání otvoru ve zdi/cihla/ do pr.60mm/ tl.. do 0,6m</t>
  </si>
  <si>
    <t>118742311</t>
  </si>
  <si>
    <t>31</t>
  </si>
  <si>
    <t>219005011</t>
  </si>
  <si>
    <t>řezání rýhy pro kabel stěna / podlaha / strop</t>
  </si>
  <si>
    <t>-806589665</t>
  </si>
  <si>
    <t>32</t>
  </si>
  <si>
    <t>741-1</t>
  </si>
  <si>
    <t>prořez</t>
  </si>
  <si>
    <t>%</t>
  </si>
  <si>
    <t>-412295281</t>
  </si>
  <si>
    <t>33</t>
  </si>
  <si>
    <t>000171108</t>
  </si>
  <si>
    <t>vodič CY 6 /HO7V-U/</t>
  </si>
  <si>
    <t>-1258286959</t>
  </si>
  <si>
    <t>34</t>
  </si>
  <si>
    <t>000101306</t>
  </si>
  <si>
    <t>kabel CYKY 5x2,5</t>
  </si>
  <si>
    <t>2063930314</t>
  </si>
  <si>
    <t>35</t>
  </si>
  <si>
    <t>000000125</t>
  </si>
  <si>
    <t>smršťovací trubice RPK 30/8</t>
  </si>
  <si>
    <t>-1378248240</t>
  </si>
  <si>
    <t>36</t>
  </si>
  <si>
    <t>000333031</t>
  </si>
  <si>
    <t>lišta vkládací 24x22</t>
  </si>
  <si>
    <t>-1642782918</t>
  </si>
  <si>
    <t>37</t>
  </si>
  <si>
    <t>000425223</t>
  </si>
  <si>
    <t>zásuvka nástěnná 5pol/16A/400V/IP44</t>
  </si>
  <si>
    <t>-1042459864</t>
  </si>
  <si>
    <t>38</t>
  </si>
  <si>
    <t>000135233</t>
  </si>
  <si>
    <t>jistič 3pól/ch.B/10kA/ 16A</t>
  </si>
  <si>
    <t>-1448957497</t>
  </si>
  <si>
    <t>39</t>
  </si>
  <si>
    <t>000000302</t>
  </si>
  <si>
    <t>hmoždinka plastová HM8/8x40mm</t>
  </si>
  <si>
    <t>1069136888</t>
  </si>
  <si>
    <t>40</t>
  </si>
  <si>
    <t>741-2</t>
  </si>
  <si>
    <t>materiál podružný</t>
  </si>
  <si>
    <t>1030758263</t>
  </si>
  <si>
    <t>41</t>
  </si>
  <si>
    <t>741-3</t>
  </si>
  <si>
    <t>PPV pro elektromontáže</t>
  </si>
  <si>
    <t>-1768295736</t>
  </si>
  <si>
    <t>42</t>
  </si>
  <si>
    <t>741-4</t>
  </si>
  <si>
    <t>revize</t>
  </si>
  <si>
    <t>296417726</t>
  </si>
  <si>
    <t>43</t>
  </si>
  <si>
    <t>741-5</t>
  </si>
  <si>
    <t>zařízení staveniště pro elektro</t>
  </si>
  <si>
    <t>-1294178912</t>
  </si>
  <si>
    <t>44</t>
  </si>
  <si>
    <t>741-6</t>
  </si>
  <si>
    <t>úprava světel a vypínače výlevka vč. materiálů</t>
  </si>
  <si>
    <t>-1278179869</t>
  </si>
  <si>
    <t>766</t>
  </si>
  <si>
    <t>Konstrukce truhlářské</t>
  </si>
  <si>
    <t>45</t>
  </si>
  <si>
    <t>766660001</t>
  </si>
  <si>
    <t>Montáž dveřních křídel otvíravých jednokřídlových š do 0,8 m do ocelové zárubně</t>
  </si>
  <si>
    <t>-1625188393</t>
  </si>
  <si>
    <t>46</t>
  </si>
  <si>
    <t>61160192</t>
  </si>
  <si>
    <t>dveře dřevěné vnitřní hladké plné 1křídlé bílé 800x1970mm</t>
  </si>
  <si>
    <t>979011360</t>
  </si>
  <si>
    <t>47</t>
  </si>
  <si>
    <t>766691914</t>
  </si>
  <si>
    <t>Vyvěšení nebo zavěšení dřevěných křídel dveří pl do 2 m2</t>
  </si>
  <si>
    <t>-1052976563</t>
  </si>
  <si>
    <t>48</t>
  </si>
  <si>
    <t>766699999</t>
  </si>
  <si>
    <t>Repase dřevěných vchodových dveří dvoukřídlových 117/225</t>
  </si>
  <si>
    <t>312747227</t>
  </si>
  <si>
    <t>767</t>
  </si>
  <si>
    <t>Konstrukce zámečnické</t>
  </si>
  <si>
    <t>49</t>
  </si>
  <si>
    <t>767510188</t>
  </si>
  <si>
    <t>Demontáž podlahových roštů, dodávka a montáž nových podlahových roštů NEREZ vel. 300x30 cm  a 380x30 cm (před výrobou nutno přeměřit)</t>
  </si>
  <si>
    <t>-1679896804</t>
  </si>
  <si>
    <t>771</t>
  </si>
  <si>
    <t>Podlahy z dlaždic</t>
  </si>
  <si>
    <t>50</t>
  </si>
  <si>
    <t>771573914</t>
  </si>
  <si>
    <t>Oprava podlah z keramických lepených do 19 ks/m2</t>
  </si>
  <si>
    <t>-380784447</t>
  </si>
  <si>
    <t>51</t>
  </si>
  <si>
    <t>771-1</t>
  </si>
  <si>
    <t>Dodávka dlaždic keramických</t>
  </si>
  <si>
    <t>176730831</t>
  </si>
  <si>
    <t>781</t>
  </si>
  <si>
    <t>Dokončovací práce - obklady</t>
  </si>
  <si>
    <t>52</t>
  </si>
  <si>
    <t>781121011</t>
  </si>
  <si>
    <t>Nátěr penetrační na stěnu</t>
  </si>
  <si>
    <t>-497709810</t>
  </si>
  <si>
    <t>53</t>
  </si>
  <si>
    <t>781131112</t>
  </si>
  <si>
    <t>Izolace pod obklad nátěrem nebo stěrkou ve dvou vrstvách</t>
  </si>
  <si>
    <t>793695287</t>
  </si>
  <si>
    <t>54</t>
  </si>
  <si>
    <t>781474113</t>
  </si>
  <si>
    <t>Montáž obkladů vnitřních keramických hladkých do 19 ks/m2 lepených flexibilním lepidlem</t>
  </si>
  <si>
    <t>-2147286671</t>
  </si>
  <si>
    <t>55</t>
  </si>
  <si>
    <t>59761071</t>
  </si>
  <si>
    <t>obklad keramický hladký přes 12 do 19ks/m2</t>
  </si>
  <si>
    <t>457285193</t>
  </si>
  <si>
    <t>56</t>
  </si>
  <si>
    <t>998781201</t>
  </si>
  <si>
    <t>Přesun hmot procentní pro obklady keramické v objektech v do 6 m</t>
  </si>
  <si>
    <t>1901659511</t>
  </si>
  <si>
    <t>783</t>
  </si>
  <si>
    <t>Dokončovací práce - nátěry</t>
  </si>
  <si>
    <t>57</t>
  </si>
  <si>
    <t>783301311</t>
  </si>
  <si>
    <t>Odmaštění zámečnických konstrukcí vodou ředitelným odmašťovačem</t>
  </si>
  <si>
    <t>-3820187</t>
  </si>
  <si>
    <t>58</t>
  </si>
  <si>
    <t>783314203</t>
  </si>
  <si>
    <t>Základní antikorozní jednonásobný syntetický samozákladující nátěr zámečnických konstrukcí</t>
  </si>
  <si>
    <t>-1115275869</t>
  </si>
  <si>
    <t>59</t>
  </si>
  <si>
    <t>783315103</t>
  </si>
  <si>
    <t>Mezinátěr jednonásobný syntetický samozákladující zámečnických konstrukcí</t>
  </si>
  <si>
    <t>-484917092</t>
  </si>
  <si>
    <t>60</t>
  </si>
  <si>
    <t>783317105</t>
  </si>
  <si>
    <t>Krycí jednonásobný syntetický samozákladující nátěr zámečnických konstrukcí</t>
  </si>
  <si>
    <t>-1133358993</t>
  </si>
  <si>
    <t>784</t>
  </si>
  <si>
    <t>Dokončovací práce - malby a tapety</t>
  </si>
  <si>
    <t>61</t>
  </si>
  <si>
    <t>784111041</t>
  </si>
  <si>
    <t>Omytí podkladu s odmaštěním v místnostech výšky do 3,80 m</t>
  </si>
  <si>
    <t>1485016157</t>
  </si>
  <si>
    <t>62</t>
  </si>
  <si>
    <t>784181111</t>
  </si>
  <si>
    <t>Základní silikátová jednonásobná penetrace podkladu v místnostech výšky do 3,80m</t>
  </si>
  <si>
    <t>-1311630917</t>
  </si>
  <si>
    <t>63</t>
  </si>
  <si>
    <t>784211101</t>
  </si>
  <si>
    <t>Dvojnásobné bílé malby ze směsí za mokra výborně otěruvzdorných v místnostech výšky do 3,80 m</t>
  </si>
  <si>
    <t>-690060222</t>
  </si>
  <si>
    <t>VP</t>
  </si>
  <si>
    <t xml:space="preserve">  Vícepráce</t>
  </si>
  <si>
    <t>PN</t>
  </si>
  <si>
    <t>Sklad - Sklad u kuchyně</t>
  </si>
  <si>
    <t>612315423</t>
  </si>
  <si>
    <t>Oprava vnitřní vápenné štukové omítky stěn v rozsahu plochy do 50%</t>
  </si>
  <si>
    <t>-1196399068</t>
  </si>
  <si>
    <t>612315453</t>
  </si>
  <si>
    <t>Příplatek k cenám opravy vápenné omítky stěn za dalších 10 mm v rozsahu do 50%</t>
  </si>
  <si>
    <t>-1640817551</t>
  </si>
  <si>
    <t>612821002</t>
  </si>
  <si>
    <t>Vnitřní sanační štuková omítka pro vlhké zdivo prováděná ručně</t>
  </si>
  <si>
    <t>-775019489</t>
  </si>
  <si>
    <t>612821031</t>
  </si>
  <si>
    <t>Vnitřní vyrovnávací sanační omítka prováděná ručně</t>
  </si>
  <si>
    <t>1627400577</t>
  </si>
  <si>
    <t>-28345408</t>
  </si>
  <si>
    <t>953941212</t>
  </si>
  <si>
    <t>Osazovaní kovových mříží v rámu nebo z jednotlivých tyčí bez jejich dodání</t>
  </si>
  <si>
    <t>-838006409</t>
  </si>
  <si>
    <t>962081131</t>
  </si>
  <si>
    <t>Bourání příček ze skleněných tvárnic tl do 100 mm</t>
  </si>
  <si>
    <t>791096306</t>
  </si>
  <si>
    <t>973042241</t>
  </si>
  <si>
    <t>Vysekání kapes ve zdivu z betonu pl do 0,10 m2 hl do 150 mm</t>
  </si>
  <si>
    <t>1917297769</t>
  </si>
  <si>
    <t>976082121R</t>
  </si>
  <si>
    <t>Vybourání  stávajících mříží - k dalšímu použití</t>
  </si>
  <si>
    <t>-1195010517</t>
  </si>
  <si>
    <t>978013161</t>
  </si>
  <si>
    <t>Otlučení (osekání) vnitřní vápenné nebo vápenocementové omítky stěn v rozsahu do 50 %</t>
  </si>
  <si>
    <t>583174826</t>
  </si>
  <si>
    <t>-49346595</t>
  </si>
  <si>
    <t>-1243385695</t>
  </si>
  <si>
    <t>-1809123547</t>
  </si>
  <si>
    <t>1998787787</t>
  </si>
  <si>
    <t>-1566211262</t>
  </si>
  <si>
    <t>766621602</t>
  </si>
  <si>
    <t>Montáž dřevěných oken plochy do 1 m2 jednoduchých pevných do zdiva</t>
  </si>
  <si>
    <t>-2028250732</t>
  </si>
  <si>
    <t>766-1</t>
  </si>
  <si>
    <t>Dodávka okno EURO dřevěné dvoukřídlové OS vel. 80x105 cm úprava dle stávajících oken - před výrobou přeměřit</t>
  </si>
  <si>
    <t>221945354</t>
  </si>
  <si>
    <t>766663916</t>
  </si>
  <si>
    <t>Oprava dveřních křídel z tvrdého dřeva seříznutí křídla</t>
  </si>
  <si>
    <t>-597865355</t>
  </si>
  <si>
    <t>439119940</t>
  </si>
  <si>
    <t>998766201</t>
  </si>
  <si>
    <t>Přesun hmot procentní pro konstrukce truhlářské v objektech v do 6 m</t>
  </si>
  <si>
    <t>1356224237</t>
  </si>
  <si>
    <t>771121011</t>
  </si>
  <si>
    <t>Nátěr penetrační na podlahu</t>
  </si>
  <si>
    <t>-2127250514</t>
  </si>
  <si>
    <t>771151016.LSS</t>
  </si>
  <si>
    <t>Samonivelační stěrka podlah pevnosti 20 tl do 15 mm LE 20</t>
  </si>
  <si>
    <t>1322460041</t>
  </si>
  <si>
    <t>771474113</t>
  </si>
  <si>
    <t>Montáž soklů z dlaždic keramických rovných flexibilní lepidlo v do 120 mm</t>
  </si>
  <si>
    <t>-1436600505</t>
  </si>
  <si>
    <t>771-2</t>
  </si>
  <si>
    <t>Dodávka soklíků keramických - cena dle dodávky a výběru investora</t>
  </si>
  <si>
    <t>376680291</t>
  </si>
  <si>
    <t>771574114</t>
  </si>
  <si>
    <t>Montáž podlah keramických hladkých lepených flexibilním lepidlem do 22 ks/m2</t>
  </si>
  <si>
    <t>-1789920805</t>
  </si>
  <si>
    <t>Dodávka dlažby keramické cena dle dodávky a výběru zákazníka</t>
  </si>
  <si>
    <t>-1771703801</t>
  </si>
  <si>
    <t>998771201</t>
  </si>
  <si>
    <t>Přesun hmot procentní pro podlahy z dlaždic v objektech v do 6 m</t>
  </si>
  <si>
    <t>-799774139</t>
  </si>
  <si>
    <t>784111001</t>
  </si>
  <si>
    <t>Oprášení (ometení ) podkladu v místnostech výšky do 3,80 m</t>
  </si>
  <si>
    <t>656102371</t>
  </si>
  <si>
    <t>-12431348</t>
  </si>
  <si>
    <t>-1358070864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</si>
</sst>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8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25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6" fillId="4" borderId="0" xfId="0" applyFont="1" applyFill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4" fontId="1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5" fillId="0" borderId="14" xfId="0" applyNumberFormat="1" applyFont="1" applyBorder="1" applyAlignment="1" applyProtection="1">
      <alignment vertical="center"/>
    </xf>
    <xf numFmtId="4" fontId="15" fillId="0" borderId="0" xfId="0" applyNumberFormat="1" applyFont="1" applyBorder="1" applyAlignment="1" applyProtection="1">
      <alignment vertical="center"/>
    </xf>
    <xf numFmtId="166" fontId="15" fillId="0" borderId="0" xfId="0" applyNumberFormat="1" applyFont="1" applyBorder="1" applyAlignment="1" applyProtection="1">
      <alignment vertical="center"/>
    </xf>
    <xf numFmtId="4" fontId="15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3" fillId="0" borderId="19" xfId="0" applyNumberFormat="1" applyFont="1" applyBorder="1" applyAlignment="1" applyProtection="1">
      <alignment vertical="center"/>
    </xf>
    <xf numFmtId="4" fontId="23" fillId="0" borderId="20" xfId="0" applyNumberFormat="1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4" fontId="23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right" vertical="center"/>
    </xf>
    <xf numFmtId="0" fontId="24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  <protection locked="0"/>
    </xf>
    <xf numFmtId="4" fontId="5" fillId="0" borderId="0" xfId="0" applyNumberFormat="1" applyFont="1" applyAlignment="1" applyProtection="1"/>
    <xf numFmtId="0" fontId="0" fillId="0" borderId="3" xfId="0" applyFont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16" fillId="4" borderId="18" xfId="0" applyFont="1" applyFill="1" applyBorder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18" fillId="0" borderId="0" xfId="0" applyNumberFormat="1" applyFont="1" applyAlignment="1" applyProtection="1"/>
    <xf numFmtId="166" fontId="25" fillId="0" borderId="12" xfId="0" applyNumberFormat="1" applyFont="1" applyBorder="1" applyAlignment="1" applyProtection="1"/>
    <xf numFmtId="166" fontId="25" fillId="0" borderId="13" xfId="0" applyNumberFormat="1" applyFont="1" applyBorder="1" applyAlignment="1" applyProtection="1"/>
    <xf numFmtId="4" fontId="14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26" fillId="0" borderId="22" xfId="0" applyFont="1" applyBorder="1" applyAlignment="1" applyProtection="1">
      <alignment horizontal="center" vertical="center"/>
    </xf>
    <xf numFmtId="49" fontId="26" fillId="0" borderId="22" xfId="0" applyNumberFormat="1" applyFont="1" applyBorder="1" applyAlignment="1" applyProtection="1">
      <alignment horizontal="left" vertical="center" wrapText="1"/>
    </xf>
    <xf numFmtId="0" fontId="26" fillId="0" borderId="22" xfId="0" applyFont="1" applyBorder="1" applyAlignment="1" applyProtection="1">
      <alignment horizontal="left" vertical="center" wrapText="1"/>
    </xf>
    <xf numFmtId="0" fontId="26" fillId="0" borderId="22" xfId="0" applyFont="1" applyBorder="1" applyAlignment="1" applyProtection="1">
      <alignment horizontal="center" vertical="center" wrapText="1"/>
    </xf>
    <xf numFmtId="167" fontId="26" fillId="0" borderId="22" xfId="0" applyNumberFormat="1" applyFont="1" applyBorder="1" applyAlignment="1" applyProtection="1">
      <alignment vertical="center"/>
    </xf>
    <xf numFmtId="4" fontId="26" fillId="2" borderId="22" xfId="0" applyNumberFormat="1" applyFont="1" applyFill="1" applyBorder="1" applyAlignment="1" applyProtection="1">
      <alignment vertical="center"/>
      <protection locked="0"/>
    </xf>
    <xf numFmtId="4" fontId="26" fillId="0" borderId="22" xfId="0" applyNumberFormat="1" applyFont="1" applyBorder="1" applyAlignment="1" applyProtection="1">
      <alignment vertical="center"/>
    </xf>
    <xf numFmtId="0" fontId="26" fillId="0" borderId="3" xfId="0" applyFont="1" applyBorder="1" applyAlignment="1">
      <alignment vertical="center"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vertical="center"/>
    </xf>
    <xf numFmtId="0" fontId="1" fillId="2" borderId="22" xfId="0" applyFont="1" applyFill="1" applyBorder="1" applyAlignment="1" applyProtection="1">
      <alignment horizontal="left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4" fontId="12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4" fontId="13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right" vertical="center"/>
    </xf>
    <xf numFmtId="0" fontId="16" fillId="4" borderId="6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left" vertical="center"/>
    </xf>
    <xf numFmtId="0" fontId="16" fillId="4" borderId="7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right" vertical="center"/>
    </xf>
    <xf numFmtId="0" fontId="16" fillId="4" borderId="8" xfId="0" applyFont="1" applyFill="1" applyBorder="1" applyAlignment="1" applyProtection="1">
      <alignment horizontal="left" vertical="center"/>
    </xf>
    <xf numFmtId="4" fontId="22" fillId="0" borderId="0" xfId="0" applyNumberFormat="1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left" vertical="center" wrapText="1"/>
    </xf>
    <xf numFmtId="4" fontId="18" fillId="0" borderId="0" xfId="0" applyNumberFormat="1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opLeftCell="B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1" t="s">
        <v>0</v>
      </c>
      <c r="AZ1" s="11" t="s">
        <v>1</v>
      </c>
      <c r="BA1" s="11" t="s">
        <v>2</v>
      </c>
      <c r="BB1" s="11" t="s">
        <v>3</v>
      </c>
      <c r="BT1" s="11" t="s">
        <v>4</v>
      </c>
      <c r="BU1" s="11" t="s">
        <v>4</v>
      </c>
      <c r="BV1" s="11" t="s">
        <v>5</v>
      </c>
    </row>
    <row r="2" spans="1:74" ht="36.950000000000003" customHeight="1"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S2" s="12" t="s">
        <v>6</v>
      </c>
      <c r="BT2" s="12" t="s">
        <v>7</v>
      </c>
    </row>
    <row r="3" spans="1:74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1:74" ht="24.95" customHeight="1">
      <c r="B4" s="16"/>
      <c r="C4" s="17"/>
      <c r="D4" s="18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5"/>
      <c r="AS4" s="19" t="s">
        <v>10</v>
      </c>
      <c r="BE4" s="20" t="s">
        <v>11</v>
      </c>
      <c r="BS4" s="12" t="s">
        <v>12</v>
      </c>
    </row>
    <row r="5" spans="1:74" ht="12" customHeight="1">
      <c r="B5" s="16"/>
      <c r="C5" s="17"/>
      <c r="D5" s="21" t="s">
        <v>13</v>
      </c>
      <c r="E5" s="17"/>
      <c r="F5" s="17"/>
      <c r="G5" s="17"/>
      <c r="H5" s="17"/>
      <c r="I5" s="17"/>
      <c r="J5" s="17"/>
      <c r="K5" s="227" t="s">
        <v>14</v>
      </c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17"/>
      <c r="AQ5" s="17"/>
      <c r="AR5" s="15"/>
      <c r="BE5" s="207" t="s">
        <v>15</v>
      </c>
      <c r="BS5" s="12" t="s">
        <v>6</v>
      </c>
    </row>
    <row r="6" spans="1:74" ht="36.950000000000003" customHeight="1">
      <c r="B6" s="16"/>
      <c r="C6" s="17"/>
      <c r="D6" s="23" t="s">
        <v>16</v>
      </c>
      <c r="E6" s="17"/>
      <c r="F6" s="17"/>
      <c r="G6" s="17"/>
      <c r="H6" s="17"/>
      <c r="I6" s="17"/>
      <c r="J6" s="17"/>
      <c r="K6" s="229" t="s">
        <v>17</v>
      </c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17"/>
      <c r="AQ6" s="17"/>
      <c r="AR6" s="15"/>
      <c r="BE6" s="208"/>
      <c r="BS6" s="12" t="s">
        <v>6</v>
      </c>
    </row>
    <row r="7" spans="1:74" ht="12" customHeight="1">
      <c r="B7" s="16"/>
      <c r="C7" s="17"/>
      <c r="D7" s="24" t="s">
        <v>18</v>
      </c>
      <c r="E7" s="17"/>
      <c r="F7" s="17"/>
      <c r="G7" s="17"/>
      <c r="H7" s="17"/>
      <c r="I7" s="17"/>
      <c r="J7" s="17"/>
      <c r="K7" s="22" t="s">
        <v>1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4" t="s">
        <v>19</v>
      </c>
      <c r="AL7" s="17"/>
      <c r="AM7" s="17"/>
      <c r="AN7" s="22" t="s">
        <v>1</v>
      </c>
      <c r="AO7" s="17"/>
      <c r="AP7" s="17"/>
      <c r="AQ7" s="17"/>
      <c r="AR7" s="15"/>
      <c r="BE7" s="208"/>
      <c r="BS7" s="12" t="s">
        <v>6</v>
      </c>
    </row>
    <row r="8" spans="1:74" ht="12" customHeight="1">
      <c r="B8" s="16"/>
      <c r="C8" s="17"/>
      <c r="D8" s="24" t="s">
        <v>20</v>
      </c>
      <c r="E8" s="17"/>
      <c r="F8" s="17"/>
      <c r="G8" s="17"/>
      <c r="H8" s="17"/>
      <c r="I8" s="17"/>
      <c r="J8" s="17"/>
      <c r="K8" s="22" t="s">
        <v>21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4" t="s">
        <v>22</v>
      </c>
      <c r="AL8" s="17"/>
      <c r="AM8" s="17"/>
      <c r="AN8" s="25" t="s">
        <v>23</v>
      </c>
      <c r="AO8" s="17"/>
      <c r="AP8" s="17"/>
      <c r="AQ8" s="17"/>
      <c r="AR8" s="15"/>
      <c r="BE8" s="208"/>
      <c r="BS8" s="12" t="s">
        <v>6</v>
      </c>
    </row>
    <row r="9" spans="1:74" ht="14.45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5"/>
      <c r="BE9" s="208"/>
      <c r="BS9" s="12" t="s">
        <v>6</v>
      </c>
    </row>
    <row r="10" spans="1:74" ht="12" customHeight="1">
      <c r="B10" s="16"/>
      <c r="C10" s="17"/>
      <c r="D10" s="24" t="s">
        <v>24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4" t="s">
        <v>25</v>
      </c>
      <c r="AL10" s="17"/>
      <c r="AM10" s="17"/>
      <c r="AN10" s="22" t="s">
        <v>1</v>
      </c>
      <c r="AO10" s="17"/>
      <c r="AP10" s="17"/>
      <c r="AQ10" s="17"/>
      <c r="AR10" s="15"/>
      <c r="BE10" s="208"/>
      <c r="BS10" s="12" t="s">
        <v>6</v>
      </c>
    </row>
    <row r="11" spans="1:74" ht="18.399999999999999" customHeight="1">
      <c r="B11" s="16"/>
      <c r="C11" s="17"/>
      <c r="D11" s="17"/>
      <c r="E11" s="22" t="s">
        <v>26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4" t="s">
        <v>27</v>
      </c>
      <c r="AL11" s="17"/>
      <c r="AM11" s="17"/>
      <c r="AN11" s="22" t="s">
        <v>1</v>
      </c>
      <c r="AO11" s="17"/>
      <c r="AP11" s="17"/>
      <c r="AQ11" s="17"/>
      <c r="AR11" s="15"/>
      <c r="BE11" s="208"/>
      <c r="BS11" s="12" t="s">
        <v>6</v>
      </c>
    </row>
    <row r="12" spans="1:74" ht="6.95" customHeigh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5"/>
      <c r="BE12" s="208"/>
      <c r="BS12" s="12" t="s">
        <v>6</v>
      </c>
    </row>
    <row r="13" spans="1:74" ht="12" customHeight="1">
      <c r="B13" s="16"/>
      <c r="C13" s="17"/>
      <c r="D13" s="24" t="s">
        <v>28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4" t="s">
        <v>25</v>
      </c>
      <c r="AL13" s="17"/>
      <c r="AM13" s="17"/>
      <c r="AN13" s="26" t="s">
        <v>29</v>
      </c>
      <c r="AO13" s="17"/>
      <c r="AP13" s="17"/>
      <c r="AQ13" s="17"/>
      <c r="AR13" s="15"/>
      <c r="BE13" s="208"/>
      <c r="BS13" s="12" t="s">
        <v>6</v>
      </c>
    </row>
    <row r="14" spans="1:74" ht="11.25">
      <c r="B14" s="16"/>
      <c r="C14" s="17"/>
      <c r="D14" s="17"/>
      <c r="E14" s="230" t="s">
        <v>29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4" t="s">
        <v>27</v>
      </c>
      <c r="AL14" s="17"/>
      <c r="AM14" s="17"/>
      <c r="AN14" s="26" t="s">
        <v>29</v>
      </c>
      <c r="AO14" s="17"/>
      <c r="AP14" s="17"/>
      <c r="AQ14" s="17"/>
      <c r="AR14" s="15"/>
      <c r="BE14" s="208"/>
      <c r="BS14" s="12" t="s">
        <v>6</v>
      </c>
    </row>
    <row r="15" spans="1:74" ht="6.9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BE15" s="208"/>
      <c r="BS15" s="12" t="s">
        <v>4</v>
      </c>
    </row>
    <row r="16" spans="1:74" ht="12" customHeight="1">
      <c r="B16" s="16"/>
      <c r="C16" s="17"/>
      <c r="D16" s="24" t="s">
        <v>30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4" t="s">
        <v>25</v>
      </c>
      <c r="AL16" s="17"/>
      <c r="AM16" s="17"/>
      <c r="AN16" s="22" t="s">
        <v>1</v>
      </c>
      <c r="AO16" s="17"/>
      <c r="AP16" s="17"/>
      <c r="AQ16" s="17"/>
      <c r="AR16" s="15"/>
      <c r="BE16" s="208"/>
      <c r="BS16" s="12" t="s">
        <v>4</v>
      </c>
    </row>
    <row r="17" spans="2:71" ht="18.399999999999999" customHeight="1">
      <c r="B17" s="16"/>
      <c r="C17" s="17"/>
      <c r="D17" s="17"/>
      <c r="E17" s="22" t="s">
        <v>31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4" t="s">
        <v>27</v>
      </c>
      <c r="AL17" s="17"/>
      <c r="AM17" s="17"/>
      <c r="AN17" s="22" t="s">
        <v>1</v>
      </c>
      <c r="AO17" s="17"/>
      <c r="AP17" s="17"/>
      <c r="AQ17" s="17"/>
      <c r="AR17" s="15"/>
      <c r="BE17" s="208"/>
      <c r="BS17" s="12" t="s">
        <v>32</v>
      </c>
    </row>
    <row r="18" spans="2:71" ht="6.95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5"/>
      <c r="BE18" s="208"/>
      <c r="BS18" s="12" t="s">
        <v>6</v>
      </c>
    </row>
    <row r="19" spans="2:71" ht="12" customHeight="1">
      <c r="B19" s="16"/>
      <c r="C19" s="17"/>
      <c r="D19" s="24" t="s">
        <v>33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4" t="s">
        <v>25</v>
      </c>
      <c r="AL19" s="17"/>
      <c r="AM19" s="17"/>
      <c r="AN19" s="22" t="s">
        <v>1</v>
      </c>
      <c r="AO19" s="17"/>
      <c r="AP19" s="17"/>
      <c r="AQ19" s="17"/>
      <c r="AR19" s="15"/>
      <c r="BE19" s="208"/>
      <c r="BS19" s="12" t="s">
        <v>6</v>
      </c>
    </row>
    <row r="20" spans="2:71" ht="18.399999999999999" customHeight="1">
      <c r="B20" s="16"/>
      <c r="C20" s="17"/>
      <c r="D20" s="17"/>
      <c r="E20" s="22" t="s">
        <v>31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4" t="s">
        <v>27</v>
      </c>
      <c r="AL20" s="17"/>
      <c r="AM20" s="17"/>
      <c r="AN20" s="22" t="s">
        <v>1</v>
      </c>
      <c r="AO20" s="17"/>
      <c r="AP20" s="17"/>
      <c r="AQ20" s="17"/>
      <c r="AR20" s="15"/>
      <c r="BE20" s="208"/>
      <c r="BS20" s="12" t="s">
        <v>32</v>
      </c>
    </row>
    <row r="21" spans="2:71" ht="6.95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5"/>
      <c r="BE21" s="208"/>
    </row>
    <row r="22" spans="2:71" ht="12" customHeight="1">
      <c r="B22" s="16"/>
      <c r="C22" s="17"/>
      <c r="D22" s="24" t="s">
        <v>34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/>
      <c r="BE22" s="208"/>
    </row>
    <row r="23" spans="2:71" ht="16.5" customHeight="1">
      <c r="B23" s="16"/>
      <c r="C23" s="17"/>
      <c r="D23" s="17"/>
      <c r="E23" s="232" t="s">
        <v>1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17"/>
      <c r="AP23" s="17"/>
      <c r="AQ23" s="17"/>
      <c r="AR23" s="15"/>
      <c r="BE23" s="208"/>
    </row>
    <row r="24" spans="2:71" ht="6.95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5"/>
      <c r="BE24" s="208"/>
    </row>
    <row r="25" spans="2:71" ht="6.95" customHeight="1">
      <c r="B25" s="16"/>
      <c r="C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7"/>
      <c r="AQ25" s="17"/>
      <c r="AR25" s="15"/>
      <c r="BE25" s="208"/>
    </row>
    <row r="26" spans="2:71" s="1" customFormat="1" ht="25.9" customHeight="1">
      <c r="B26" s="29"/>
      <c r="C26" s="30"/>
      <c r="D26" s="31" t="s">
        <v>35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9">
        <f>ROUND(AG54,2)</f>
        <v>0</v>
      </c>
      <c r="AL26" s="210"/>
      <c r="AM26" s="210"/>
      <c r="AN26" s="210"/>
      <c r="AO26" s="210"/>
      <c r="AP26" s="30"/>
      <c r="AQ26" s="30"/>
      <c r="AR26" s="33"/>
      <c r="BE26" s="208"/>
    </row>
    <row r="27" spans="2:71" s="1" customFormat="1" ht="6.95" customHeight="1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3"/>
      <c r="BE27" s="208"/>
    </row>
    <row r="28" spans="2:71" s="1" customFormat="1" ht="11.25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233" t="s">
        <v>36</v>
      </c>
      <c r="M28" s="233"/>
      <c r="N28" s="233"/>
      <c r="O28" s="233"/>
      <c r="P28" s="233"/>
      <c r="Q28" s="30"/>
      <c r="R28" s="30"/>
      <c r="S28" s="30"/>
      <c r="T28" s="30"/>
      <c r="U28" s="30"/>
      <c r="V28" s="30"/>
      <c r="W28" s="233" t="s">
        <v>37</v>
      </c>
      <c r="X28" s="233"/>
      <c r="Y28" s="233"/>
      <c r="Z28" s="233"/>
      <c r="AA28" s="233"/>
      <c r="AB28" s="233"/>
      <c r="AC28" s="233"/>
      <c r="AD28" s="233"/>
      <c r="AE28" s="233"/>
      <c r="AF28" s="30"/>
      <c r="AG28" s="30"/>
      <c r="AH28" s="30"/>
      <c r="AI28" s="30"/>
      <c r="AJ28" s="30"/>
      <c r="AK28" s="233" t="s">
        <v>38</v>
      </c>
      <c r="AL28" s="233"/>
      <c r="AM28" s="233"/>
      <c r="AN28" s="233"/>
      <c r="AO28" s="233"/>
      <c r="AP28" s="30"/>
      <c r="AQ28" s="30"/>
      <c r="AR28" s="33"/>
      <c r="BE28" s="208"/>
    </row>
    <row r="29" spans="2:71" s="2" customFormat="1" ht="14.45" customHeight="1">
      <c r="B29" s="34"/>
      <c r="C29" s="35"/>
      <c r="D29" s="24" t="s">
        <v>39</v>
      </c>
      <c r="E29" s="35"/>
      <c r="F29" s="24" t="s">
        <v>40</v>
      </c>
      <c r="G29" s="35"/>
      <c r="H29" s="35"/>
      <c r="I29" s="35"/>
      <c r="J29" s="35"/>
      <c r="K29" s="35"/>
      <c r="L29" s="234">
        <v>0.21</v>
      </c>
      <c r="M29" s="206"/>
      <c r="N29" s="206"/>
      <c r="O29" s="206"/>
      <c r="P29" s="206"/>
      <c r="Q29" s="35"/>
      <c r="R29" s="35"/>
      <c r="S29" s="35"/>
      <c r="T29" s="35"/>
      <c r="U29" s="35"/>
      <c r="V29" s="35"/>
      <c r="W29" s="205">
        <f>ROUND(AZ54, 2)</f>
        <v>0</v>
      </c>
      <c r="X29" s="206"/>
      <c r="Y29" s="206"/>
      <c r="Z29" s="206"/>
      <c r="AA29" s="206"/>
      <c r="AB29" s="206"/>
      <c r="AC29" s="206"/>
      <c r="AD29" s="206"/>
      <c r="AE29" s="206"/>
      <c r="AF29" s="35"/>
      <c r="AG29" s="35"/>
      <c r="AH29" s="35"/>
      <c r="AI29" s="35"/>
      <c r="AJ29" s="35"/>
      <c r="AK29" s="205">
        <f>ROUND(AV54, 2)</f>
        <v>0</v>
      </c>
      <c r="AL29" s="206"/>
      <c r="AM29" s="206"/>
      <c r="AN29" s="206"/>
      <c r="AO29" s="206"/>
      <c r="AP29" s="35"/>
      <c r="AQ29" s="35"/>
      <c r="AR29" s="36"/>
      <c r="BE29" s="208"/>
    </row>
    <row r="30" spans="2:71" s="2" customFormat="1" ht="14.45" customHeight="1">
      <c r="B30" s="34"/>
      <c r="C30" s="35"/>
      <c r="D30" s="35"/>
      <c r="E30" s="35"/>
      <c r="F30" s="24" t="s">
        <v>41</v>
      </c>
      <c r="G30" s="35"/>
      <c r="H30" s="35"/>
      <c r="I30" s="35"/>
      <c r="J30" s="35"/>
      <c r="K30" s="35"/>
      <c r="L30" s="234">
        <v>0.15</v>
      </c>
      <c r="M30" s="206"/>
      <c r="N30" s="206"/>
      <c r="O30" s="206"/>
      <c r="P30" s="206"/>
      <c r="Q30" s="35"/>
      <c r="R30" s="35"/>
      <c r="S30" s="35"/>
      <c r="T30" s="35"/>
      <c r="U30" s="35"/>
      <c r="V30" s="35"/>
      <c r="W30" s="205">
        <f>ROUND(BA54, 2)</f>
        <v>0</v>
      </c>
      <c r="X30" s="206"/>
      <c r="Y30" s="206"/>
      <c r="Z30" s="206"/>
      <c r="AA30" s="206"/>
      <c r="AB30" s="206"/>
      <c r="AC30" s="206"/>
      <c r="AD30" s="206"/>
      <c r="AE30" s="206"/>
      <c r="AF30" s="35"/>
      <c r="AG30" s="35"/>
      <c r="AH30" s="35"/>
      <c r="AI30" s="35"/>
      <c r="AJ30" s="35"/>
      <c r="AK30" s="205">
        <f>ROUND(AW54, 2)</f>
        <v>0</v>
      </c>
      <c r="AL30" s="206"/>
      <c r="AM30" s="206"/>
      <c r="AN30" s="206"/>
      <c r="AO30" s="206"/>
      <c r="AP30" s="35"/>
      <c r="AQ30" s="35"/>
      <c r="AR30" s="36"/>
      <c r="BE30" s="208"/>
    </row>
    <row r="31" spans="2:71" s="2" customFormat="1" ht="14.45" hidden="1" customHeight="1">
      <c r="B31" s="34"/>
      <c r="C31" s="35"/>
      <c r="D31" s="35"/>
      <c r="E31" s="35"/>
      <c r="F31" s="24" t="s">
        <v>42</v>
      </c>
      <c r="G31" s="35"/>
      <c r="H31" s="35"/>
      <c r="I31" s="35"/>
      <c r="J31" s="35"/>
      <c r="K31" s="35"/>
      <c r="L31" s="234">
        <v>0.21</v>
      </c>
      <c r="M31" s="206"/>
      <c r="N31" s="206"/>
      <c r="O31" s="206"/>
      <c r="P31" s="206"/>
      <c r="Q31" s="35"/>
      <c r="R31" s="35"/>
      <c r="S31" s="35"/>
      <c r="T31" s="35"/>
      <c r="U31" s="35"/>
      <c r="V31" s="35"/>
      <c r="W31" s="205">
        <f>ROUND(BB54, 2)</f>
        <v>0</v>
      </c>
      <c r="X31" s="206"/>
      <c r="Y31" s="206"/>
      <c r="Z31" s="206"/>
      <c r="AA31" s="206"/>
      <c r="AB31" s="206"/>
      <c r="AC31" s="206"/>
      <c r="AD31" s="206"/>
      <c r="AE31" s="206"/>
      <c r="AF31" s="35"/>
      <c r="AG31" s="35"/>
      <c r="AH31" s="35"/>
      <c r="AI31" s="35"/>
      <c r="AJ31" s="35"/>
      <c r="AK31" s="205">
        <v>0</v>
      </c>
      <c r="AL31" s="206"/>
      <c r="AM31" s="206"/>
      <c r="AN31" s="206"/>
      <c r="AO31" s="206"/>
      <c r="AP31" s="35"/>
      <c r="AQ31" s="35"/>
      <c r="AR31" s="36"/>
      <c r="BE31" s="208"/>
    </row>
    <row r="32" spans="2:71" s="2" customFormat="1" ht="14.45" hidden="1" customHeight="1">
      <c r="B32" s="34"/>
      <c r="C32" s="35"/>
      <c r="D32" s="35"/>
      <c r="E32" s="35"/>
      <c r="F32" s="24" t="s">
        <v>43</v>
      </c>
      <c r="G32" s="35"/>
      <c r="H32" s="35"/>
      <c r="I32" s="35"/>
      <c r="J32" s="35"/>
      <c r="K32" s="35"/>
      <c r="L32" s="234">
        <v>0.15</v>
      </c>
      <c r="M32" s="206"/>
      <c r="N32" s="206"/>
      <c r="O32" s="206"/>
      <c r="P32" s="206"/>
      <c r="Q32" s="35"/>
      <c r="R32" s="35"/>
      <c r="S32" s="35"/>
      <c r="T32" s="35"/>
      <c r="U32" s="35"/>
      <c r="V32" s="35"/>
      <c r="W32" s="205">
        <f>ROUND(BC54, 2)</f>
        <v>0</v>
      </c>
      <c r="X32" s="206"/>
      <c r="Y32" s="206"/>
      <c r="Z32" s="206"/>
      <c r="AA32" s="206"/>
      <c r="AB32" s="206"/>
      <c r="AC32" s="206"/>
      <c r="AD32" s="206"/>
      <c r="AE32" s="206"/>
      <c r="AF32" s="35"/>
      <c r="AG32" s="35"/>
      <c r="AH32" s="35"/>
      <c r="AI32" s="35"/>
      <c r="AJ32" s="35"/>
      <c r="AK32" s="205">
        <v>0</v>
      </c>
      <c r="AL32" s="206"/>
      <c r="AM32" s="206"/>
      <c r="AN32" s="206"/>
      <c r="AO32" s="206"/>
      <c r="AP32" s="35"/>
      <c r="AQ32" s="35"/>
      <c r="AR32" s="36"/>
      <c r="BE32" s="208"/>
    </row>
    <row r="33" spans="2:57" s="2" customFormat="1" ht="14.45" hidden="1" customHeight="1">
      <c r="B33" s="34"/>
      <c r="C33" s="35"/>
      <c r="D33" s="35"/>
      <c r="E33" s="35"/>
      <c r="F33" s="24" t="s">
        <v>44</v>
      </c>
      <c r="G33" s="35"/>
      <c r="H33" s="35"/>
      <c r="I33" s="35"/>
      <c r="J33" s="35"/>
      <c r="K33" s="35"/>
      <c r="L33" s="234">
        <v>0</v>
      </c>
      <c r="M33" s="206"/>
      <c r="N33" s="206"/>
      <c r="O33" s="206"/>
      <c r="P33" s="206"/>
      <c r="Q33" s="35"/>
      <c r="R33" s="35"/>
      <c r="S33" s="35"/>
      <c r="T33" s="35"/>
      <c r="U33" s="35"/>
      <c r="V33" s="35"/>
      <c r="W33" s="205">
        <f>ROUND(BD54, 2)</f>
        <v>0</v>
      </c>
      <c r="X33" s="206"/>
      <c r="Y33" s="206"/>
      <c r="Z33" s="206"/>
      <c r="AA33" s="206"/>
      <c r="AB33" s="206"/>
      <c r="AC33" s="206"/>
      <c r="AD33" s="206"/>
      <c r="AE33" s="206"/>
      <c r="AF33" s="35"/>
      <c r="AG33" s="35"/>
      <c r="AH33" s="35"/>
      <c r="AI33" s="35"/>
      <c r="AJ33" s="35"/>
      <c r="AK33" s="205">
        <v>0</v>
      </c>
      <c r="AL33" s="206"/>
      <c r="AM33" s="206"/>
      <c r="AN33" s="206"/>
      <c r="AO33" s="206"/>
      <c r="AP33" s="35"/>
      <c r="AQ33" s="35"/>
      <c r="AR33" s="36"/>
      <c r="BE33" s="208"/>
    </row>
    <row r="34" spans="2:57" s="1" customFormat="1" ht="6.95" customHeight="1"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3"/>
      <c r="BE34" s="208"/>
    </row>
    <row r="35" spans="2:57" s="1" customFormat="1" ht="25.9" customHeight="1">
      <c r="B35" s="29"/>
      <c r="C35" s="37"/>
      <c r="D35" s="38" t="s">
        <v>45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46</v>
      </c>
      <c r="U35" s="39"/>
      <c r="V35" s="39"/>
      <c r="W35" s="39"/>
      <c r="X35" s="211" t="s">
        <v>47</v>
      </c>
      <c r="Y35" s="212"/>
      <c r="Z35" s="212"/>
      <c r="AA35" s="212"/>
      <c r="AB35" s="212"/>
      <c r="AC35" s="39"/>
      <c r="AD35" s="39"/>
      <c r="AE35" s="39"/>
      <c r="AF35" s="39"/>
      <c r="AG35" s="39"/>
      <c r="AH35" s="39"/>
      <c r="AI35" s="39"/>
      <c r="AJ35" s="39"/>
      <c r="AK35" s="213">
        <f>SUM(AK26:AK33)</f>
        <v>0</v>
      </c>
      <c r="AL35" s="212"/>
      <c r="AM35" s="212"/>
      <c r="AN35" s="212"/>
      <c r="AO35" s="214"/>
      <c r="AP35" s="37"/>
      <c r="AQ35" s="37"/>
      <c r="AR35" s="33"/>
    </row>
    <row r="36" spans="2:57" s="1" customFormat="1" ht="6.95" customHeight="1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3"/>
    </row>
    <row r="37" spans="2:57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3"/>
    </row>
    <row r="41" spans="2:57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3"/>
    </row>
    <row r="42" spans="2:57" s="1" customFormat="1" ht="24.95" customHeight="1">
      <c r="B42" s="29"/>
      <c r="C42" s="18" t="s">
        <v>48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3"/>
    </row>
    <row r="43" spans="2:57" s="1" customFormat="1" ht="6.95" customHeight="1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3"/>
    </row>
    <row r="44" spans="2:57" s="1" customFormat="1" ht="12" customHeight="1">
      <c r="B44" s="29"/>
      <c r="C44" s="24" t="s">
        <v>13</v>
      </c>
      <c r="D44" s="30"/>
      <c r="E44" s="30"/>
      <c r="F44" s="30"/>
      <c r="G44" s="30"/>
      <c r="H44" s="30"/>
      <c r="I44" s="30"/>
      <c r="J44" s="30"/>
      <c r="K44" s="30"/>
      <c r="L44" s="30" t="str">
        <f>K5</f>
        <v>Voj2019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3"/>
    </row>
    <row r="45" spans="2:57" s="3" customFormat="1" ht="36.950000000000003" customHeight="1">
      <c r="B45" s="45"/>
      <c r="C45" s="46" t="s">
        <v>16</v>
      </c>
      <c r="D45" s="47"/>
      <c r="E45" s="47"/>
      <c r="F45" s="47"/>
      <c r="G45" s="47"/>
      <c r="H45" s="47"/>
      <c r="I45" s="47"/>
      <c r="J45" s="47"/>
      <c r="K45" s="47"/>
      <c r="L45" s="224" t="str">
        <f>K6</f>
        <v>Stavební opravy v kuchyňském provozu DS Vojkov</v>
      </c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47"/>
      <c r="AQ45" s="47"/>
      <c r="AR45" s="48"/>
    </row>
    <row r="46" spans="2:57" s="1" customFormat="1" ht="6.95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3"/>
    </row>
    <row r="47" spans="2:57" s="1" customFormat="1" ht="12" customHeight="1">
      <c r="B47" s="29"/>
      <c r="C47" s="24" t="s">
        <v>20</v>
      </c>
      <c r="D47" s="30"/>
      <c r="E47" s="30"/>
      <c r="F47" s="30"/>
      <c r="G47" s="30"/>
      <c r="H47" s="30"/>
      <c r="I47" s="30"/>
      <c r="J47" s="30"/>
      <c r="K47" s="30"/>
      <c r="L47" s="49" t="str">
        <f>IF(K8="","",K8)</f>
        <v>Vojkov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24" t="s">
        <v>22</v>
      </c>
      <c r="AJ47" s="30"/>
      <c r="AK47" s="30"/>
      <c r="AL47" s="30"/>
      <c r="AM47" s="226" t="str">
        <f>IF(AN8= "","",AN8)</f>
        <v>24. 1. 2019</v>
      </c>
      <c r="AN47" s="226"/>
      <c r="AO47" s="30"/>
      <c r="AP47" s="30"/>
      <c r="AQ47" s="30"/>
      <c r="AR47" s="33"/>
    </row>
    <row r="48" spans="2:57" s="1" customFormat="1" ht="6.95" customHeight="1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3"/>
    </row>
    <row r="49" spans="1:91" s="1" customFormat="1" ht="13.7" customHeight="1">
      <c r="B49" s="29"/>
      <c r="C49" s="24" t="s">
        <v>24</v>
      </c>
      <c r="D49" s="30"/>
      <c r="E49" s="30"/>
      <c r="F49" s="30"/>
      <c r="G49" s="30"/>
      <c r="H49" s="30"/>
      <c r="I49" s="30"/>
      <c r="J49" s="30"/>
      <c r="K49" s="30"/>
      <c r="L49" s="30" t="str">
        <f>IF(E11= "","",E11)</f>
        <v>Domov seniorů Vojkov, Vojkov 1, 257 53 Vrch.Janovi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24" t="s">
        <v>30</v>
      </c>
      <c r="AJ49" s="30"/>
      <c r="AK49" s="30"/>
      <c r="AL49" s="30"/>
      <c r="AM49" s="222" t="str">
        <f>IF(E17="","",E17)</f>
        <v xml:space="preserve"> </v>
      </c>
      <c r="AN49" s="223"/>
      <c r="AO49" s="223"/>
      <c r="AP49" s="223"/>
      <c r="AQ49" s="30"/>
      <c r="AR49" s="33"/>
      <c r="AS49" s="216" t="s">
        <v>49</v>
      </c>
      <c r="AT49" s="217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1:91" s="1" customFormat="1" ht="13.7" customHeight="1">
      <c r="B50" s="29"/>
      <c r="C50" s="24" t="s">
        <v>28</v>
      </c>
      <c r="D50" s="30"/>
      <c r="E50" s="30"/>
      <c r="F50" s="30"/>
      <c r="G50" s="30"/>
      <c r="H50" s="30"/>
      <c r="I50" s="30"/>
      <c r="J50" s="30"/>
      <c r="K50" s="30"/>
      <c r="L50" s="30" t="str">
        <f>IF(E14= "Vyplň údaj","",E14)</f>
        <v/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24" t="s">
        <v>33</v>
      </c>
      <c r="AJ50" s="30"/>
      <c r="AK50" s="30"/>
      <c r="AL50" s="30"/>
      <c r="AM50" s="222" t="str">
        <f>IF(E20="","",E20)</f>
        <v xml:space="preserve"> </v>
      </c>
      <c r="AN50" s="223"/>
      <c r="AO50" s="223"/>
      <c r="AP50" s="223"/>
      <c r="AQ50" s="30"/>
      <c r="AR50" s="33"/>
      <c r="AS50" s="218"/>
      <c r="AT50" s="219"/>
      <c r="AU50" s="53"/>
      <c r="AV50" s="53"/>
      <c r="AW50" s="53"/>
      <c r="AX50" s="53"/>
      <c r="AY50" s="53"/>
      <c r="AZ50" s="53"/>
      <c r="BA50" s="53"/>
      <c r="BB50" s="53"/>
      <c r="BC50" s="53"/>
      <c r="BD50" s="54"/>
    </row>
    <row r="51" spans="1:91" s="1" customFormat="1" ht="10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3"/>
      <c r="AS51" s="220"/>
      <c r="AT51" s="221"/>
      <c r="AU51" s="55"/>
      <c r="AV51" s="55"/>
      <c r="AW51" s="55"/>
      <c r="AX51" s="55"/>
      <c r="AY51" s="55"/>
      <c r="AZ51" s="55"/>
      <c r="BA51" s="55"/>
      <c r="BB51" s="55"/>
      <c r="BC51" s="55"/>
      <c r="BD51" s="56"/>
    </row>
    <row r="52" spans="1:91" s="1" customFormat="1" ht="29.25" customHeight="1">
      <c r="B52" s="29"/>
      <c r="C52" s="235" t="s">
        <v>50</v>
      </c>
      <c r="D52" s="236"/>
      <c r="E52" s="236"/>
      <c r="F52" s="236"/>
      <c r="G52" s="236"/>
      <c r="H52" s="57"/>
      <c r="I52" s="237" t="s">
        <v>51</v>
      </c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8" t="s">
        <v>52</v>
      </c>
      <c r="AH52" s="236"/>
      <c r="AI52" s="236"/>
      <c r="AJ52" s="236"/>
      <c r="AK52" s="236"/>
      <c r="AL52" s="236"/>
      <c r="AM52" s="236"/>
      <c r="AN52" s="237" t="s">
        <v>53</v>
      </c>
      <c r="AO52" s="236"/>
      <c r="AP52" s="239"/>
      <c r="AQ52" s="58" t="s">
        <v>54</v>
      </c>
      <c r="AR52" s="33"/>
      <c r="AS52" s="59" t="s">
        <v>55</v>
      </c>
      <c r="AT52" s="60" t="s">
        <v>56</v>
      </c>
      <c r="AU52" s="60" t="s">
        <v>57</v>
      </c>
      <c r="AV52" s="60" t="s">
        <v>58</v>
      </c>
      <c r="AW52" s="60" t="s">
        <v>59</v>
      </c>
      <c r="AX52" s="60" t="s">
        <v>60</v>
      </c>
      <c r="AY52" s="60" t="s">
        <v>61</v>
      </c>
      <c r="AZ52" s="60" t="s">
        <v>62</v>
      </c>
      <c r="BA52" s="60" t="s">
        <v>63</v>
      </c>
      <c r="BB52" s="60" t="s">
        <v>64</v>
      </c>
      <c r="BC52" s="60" t="s">
        <v>65</v>
      </c>
      <c r="BD52" s="61" t="s">
        <v>66</v>
      </c>
    </row>
    <row r="53" spans="1:91" s="1" customFormat="1" ht="10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3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</row>
    <row r="54" spans="1:91" s="4" customFormat="1" ht="32.450000000000003" customHeight="1">
      <c r="B54" s="65"/>
      <c r="C54" s="66" t="s">
        <v>67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243">
        <f>ROUND(SUM(AG55:AG56),2)</f>
        <v>0</v>
      </c>
      <c r="AH54" s="243"/>
      <c r="AI54" s="243"/>
      <c r="AJ54" s="243"/>
      <c r="AK54" s="243"/>
      <c r="AL54" s="243"/>
      <c r="AM54" s="243"/>
      <c r="AN54" s="244">
        <f>SUM(AG54,AT54)</f>
        <v>0</v>
      </c>
      <c r="AO54" s="244"/>
      <c r="AP54" s="244"/>
      <c r="AQ54" s="69" t="s">
        <v>1</v>
      </c>
      <c r="AR54" s="70"/>
      <c r="AS54" s="71">
        <f>ROUND(SUM(AS55:AS56),2)</f>
        <v>0</v>
      </c>
      <c r="AT54" s="72">
        <f>ROUND(SUM(AV54:AW54),2)</f>
        <v>0</v>
      </c>
      <c r="AU54" s="73">
        <f>ROUND(SUM(AU55:AU56),5)</f>
        <v>0</v>
      </c>
      <c r="AV54" s="72">
        <f>ROUND(AZ54*L29,2)</f>
        <v>0</v>
      </c>
      <c r="AW54" s="72">
        <f>ROUND(BA54*L30,2)</f>
        <v>0</v>
      </c>
      <c r="AX54" s="72">
        <f>ROUND(BB54*L29,2)</f>
        <v>0</v>
      </c>
      <c r="AY54" s="72">
        <f>ROUND(BC54*L30,2)</f>
        <v>0</v>
      </c>
      <c r="AZ54" s="72">
        <f>ROUND(SUM(AZ55:AZ56),2)</f>
        <v>0</v>
      </c>
      <c r="BA54" s="72">
        <f>ROUND(SUM(BA55:BA56),2)</f>
        <v>0</v>
      </c>
      <c r="BB54" s="72">
        <f>ROUND(SUM(BB55:BB56),2)</f>
        <v>0</v>
      </c>
      <c r="BC54" s="72">
        <f>ROUND(SUM(BC55:BC56),2)</f>
        <v>0</v>
      </c>
      <c r="BD54" s="74">
        <f>ROUND(SUM(BD55:BD56),2)</f>
        <v>0</v>
      </c>
      <c r="BS54" s="75" t="s">
        <v>68</v>
      </c>
      <c r="BT54" s="75" t="s">
        <v>69</v>
      </c>
      <c r="BU54" s="76" t="s">
        <v>70</v>
      </c>
      <c r="BV54" s="75" t="s">
        <v>71</v>
      </c>
      <c r="BW54" s="75" t="s">
        <v>5</v>
      </c>
      <c r="BX54" s="75" t="s">
        <v>72</v>
      </c>
      <c r="CL54" s="75" t="s">
        <v>1</v>
      </c>
    </row>
    <row r="55" spans="1:91" s="5" customFormat="1" ht="16.5" customHeight="1">
      <c r="A55" s="77" t="s">
        <v>73</v>
      </c>
      <c r="B55" s="78"/>
      <c r="C55" s="79"/>
      <c r="D55" s="242" t="s">
        <v>74</v>
      </c>
      <c r="E55" s="242"/>
      <c r="F55" s="242"/>
      <c r="G55" s="242"/>
      <c r="H55" s="242"/>
      <c r="I55" s="80"/>
      <c r="J55" s="242" t="s">
        <v>74</v>
      </c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0">
        <f>'Kuchyně - Kuchyně'!J30</f>
        <v>0</v>
      </c>
      <c r="AH55" s="241"/>
      <c r="AI55" s="241"/>
      <c r="AJ55" s="241"/>
      <c r="AK55" s="241"/>
      <c r="AL55" s="241"/>
      <c r="AM55" s="241"/>
      <c r="AN55" s="240">
        <f>SUM(AG55,AT55)</f>
        <v>0</v>
      </c>
      <c r="AO55" s="241"/>
      <c r="AP55" s="241"/>
      <c r="AQ55" s="81" t="s">
        <v>75</v>
      </c>
      <c r="AR55" s="82"/>
      <c r="AS55" s="83">
        <v>0</v>
      </c>
      <c r="AT55" s="84">
        <f>ROUND(SUM(AV55:AW55),2)</f>
        <v>0</v>
      </c>
      <c r="AU55" s="85">
        <f>'Kuchyně - Kuchyně'!P96</f>
        <v>0</v>
      </c>
      <c r="AV55" s="84">
        <f>'Kuchyně - Kuchyně'!J33</f>
        <v>0</v>
      </c>
      <c r="AW55" s="84">
        <f>'Kuchyně - Kuchyně'!J34</f>
        <v>0</v>
      </c>
      <c r="AX55" s="84">
        <f>'Kuchyně - Kuchyně'!J35</f>
        <v>0</v>
      </c>
      <c r="AY55" s="84">
        <f>'Kuchyně - Kuchyně'!J36</f>
        <v>0</v>
      </c>
      <c r="AZ55" s="84">
        <f>'Kuchyně - Kuchyně'!F33</f>
        <v>0</v>
      </c>
      <c r="BA55" s="84">
        <f>'Kuchyně - Kuchyně'!F34</f>
        <v>0</v>
      </c>
      <c r="BB55" s="84">
        <f>'Kuchyně - Kuchyně'!F35</f>
        <v>0</v>
      </c>
      <c r="BC55" s="84">
        <f>'Kuchyně - Kuchyně'!F36</f>
        <v>0</v>
      </c>
      <c r="BD55" s="86">
        <f>'Kuchyně - Kuchyně'!F37</f>
        <v>0</v>
      </c>
      <c r="BT55" s="87" t="s">
        <v>76</v>
      </c>
      <c r="BV55" s="87" t="s">
        <v>71</v>
      </c>
      <c r="BW55" s="87" t="s">
        <v>77</v>
      </c>
      <c r="BX55" s="87" t="s">
        <v>5</v>
      </c>
      <c r="CL55" s="87" t="s">
        <v>1</v>
      </c>
      <c r="CM55" s="87" t="s">
        <v>76</v>
      </c>
    </row>
    <row r="56" spans="1:91" s="5" customFormat="1" ht="16.5" customHeight="1">
      <c r="A56" s="77" t="s">
        <v>73</v>
      </c>
      <c r="B56" s="78"/>
      <c r="C56" s="79"/>
      <c r="D56" s="242" t="s">
        <v>78</v>
      </c>
      <c r="E56" s="242"/>
      <c r="F56" s="242"/>
      <c r="G56" s="242"/>
      <c r="H56" s="242"/>
      <c r="I56" s="80"/>
      <c r="J56" s="242" t="s">
        <v>79</v>
      </c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0">
        <f>'Sklad - Sklad u kuchyně'!J30</f>
        <v>0</v>
      </c>
      <c r="AH56" s="241"/>
      <c r="AI56" s="241"/>
      <c r="AJ56" s="241"/>
      <c r="AK56" s="241"/>
      <c r="AL56" s="241"/>
      <c r="AM56" s="241"/>
      <c r="AN56" s="240">
        <f>SUM(AG56,AT56)</f>
        <v>0</v>
      </c>
      <c r="AO56" s="241"/>
      <c r="AP56" s="241"/>
      <c r="AQ56" s="81" t="s">
        <v>75</v>
      </c>
      <c r="AR56" s="82"/>
      <c r="AS56" s="88">
        <v>0</v>
      </c>
      <c r="AT56" s="89">
        <f>ROUND(SUM(AV56:AW56),2)</f>
        <v>0</v>
      </c>
      <c r="AU56" s="90">
        <f>'Sklad - Sklad u kuchyně'!P89</f>
        <v>0</v>
      </c>
      <c r="AV56" s="89">
        <f>'Sklad - Sklad u kuchyně'!J33</f>
        <v>0</v>
      </c>
      <c r="AW56" s="89">
        <f>'Sklad - Sklad u kuchyně'!J34</f>
        <v>0</v>
      </c>
      <c r="AX56" s="89">
        <f>'Sklad - Sklad u kuchyně'!J35</f>
        <v>0</v>
      </c>
      <c r="AY56" s="89">
        <f>'Sklad - Sklad u kuchyně'!J36</f>
        <v>0</v>
      </c>
      <c r="AZ56" s="89">
        <f>'Sklad - Sklad u kuchyně'!F33</f>
        <v>0</v>
      </c>
      <c r="BA56" s="89">
        <f>'Sklad - Sklad u kuchyně'!F34</f>
        <v>0</v>
      </c>
      <c r="BB56" s="89">
        <f>'Sklad - Sklad u kuchyně'!F35</f>
        <v>0</v>
      </c>
      <c r="BC56" s="89">
        <f>'Sklad - Sklad u kuchyně'!F36</f>
        <v>0</v>
      </c>
      <c r="BD56" s="91">
        <f>'Sklad - Sklad u kuchyně'!F37</f>
        <v>0</v>
      </c>
      <c r="BT56" s="87" t="s">
        <v>76</v>
      </c>
      <c r="BV56" s="87" t="s">
        <v>71</v>
      </c>
      <c r="BW56" s="87" t="s">
        <v>80</v>
      </c>
      <c r="BX56" s="87" t="s">
        <v>5</v>
      </c>
      <c r="CL56" s="87" t="s">
        <v>1</v>
      </c>
      <c r="CM56" s="87" t="s">
        <v>76</v>
      </c>
    </row>
    <row r="57" spans="1:91" s="1" customFormat="1" ht="30" customHeight="1"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3"/>
    </row>
    <row r="58" spans="1:91" s="1" customFormat="1" ht="6.95" customHeight="1"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33"/>
    </row>
  </sheetData>
  <sheetProtection algorithmName="SHA-512" hashValue="dUGiwLV8MQNX6jy5z9o6p+MqD1OxKwS6/Ea3oeNeV8Tf/ll+JN3legqO34L8u1+/EZDfydu9bSdHkgqDspePyA==" saltValue="Wil1GgssUYTM8cOBC5bFNXL1Wuk+ij9DheYwWzLuNH/xUG3wGmzFBEnAYRRS1D9jJ8VFhX67Om+f3QXXwiYOwg==" spinCount="100000" sheet="1" objects="1" scenarios="1" formatColumns="0" formatRows="0"/>
  <mergeCells count="46">
    <mergeCell ref="AN56:AP56"/>
    <mergeCell ref="AG56:AM56"/>
    <mergeCell ref="D56:H56"/>
    <mergeCell ref="J56:AF56"/>
    <mergeCell ref="AG54:AM54"/>
    <mergeCell ref="AN54:AP54"/>
    <mergeCell ref="AG52:AM52"/>
    <mergeCell ref="AN52:AP52"/>
    <mergeCell ref="AN55:AP55"/>
    <mergeCell ref="AG55:AM55"/>
    <mergeCell ref="D55:H55"/>
    <mergeCell ref="J55:AF55"/>
    <mergeCell ref="L30:P30"/>
    <mergeCell ref="L31:P31"/>
    <mergeCell ref="L32:P32"/>
    <mergeCell ref="L33:P33"/>
    <mergeCell ref="C52:G52"/>
    <mergeCell ref="I52:AF52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Kuchyně - Kuchyně'!C2" display="/"/>
    <hyperlink ref="A56" location="'Sklad - Sklad u kuchyně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0"/>
  <sheetViews>
    <sheetView showGridLines="0" topLeftCell="A158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92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2" t="s">
        <v>77</v>
      </c>
    </row>
    <row r="3" spans="2:46" ht="6.95" customHeight="1">
      <c r="B3" s="93"/>
      <c r="C3" s="94"/>
      <c r="D3" s="94"/>
      <c r="E3" s="94"/>
      <c r="F3" s="94"/>
      <c r="G3" s="94"/>
      <c r="H3" s="94"/>
      <c r="I3" s="95"/>
      <c r="J3" s="94"/>
      <c r="K3" s="94"/>
      <c r="L3" s="15"/>
      <c r="AT3" s="12" t="s">
        <v>76</v>
      </c>
    </row>
    <row r="4" spans="2:46" ht="24.95" customHeight="1">
      <c r="B4" s="15"/>
      <c r="D4" s="96" t="s">
        <v>81</v>
      </c>
      <c r="L4" s="15"/>
      <c r="M4" s="19" t="s">
        <v>10</v>
      </c>
      <c r="AT4" s="12" t="s">
        <v>4</v>
      </c>
    </row>
    <row r="5" spans="2:46" ht="6.95" customHeight="1">
      <c r="B5" s="15"/>
      <c r="L5" s="15"/>
    </row>
    <row r="6" spans="2:46" ht="12" customHeight="1">
      <c r="B6" s="15"/>
      <c r="D6" s="97" t="s">
        <v>16</v>
      </c>
      <c r="L6" s="15"/>
    </row>
    <row r="7" spans="2:46" ht="16.5" customHeight="1">
      <c r="B7" s="15"/>
      <c r="E7" s="245" t="str">
        <f>'Rekapitulace stavby'!K6</f>
        <v>Stavební opravy v kuchyňském provozu DS Vojkov</v>
      </c>
      <c r="F7" s="246"/>
      <c r="G7" s="246"/>
      <c r="H7" s="246"/>
      <c r="L7" s="15"/>
    </row>
    <row r="8" spans="2:46" s="1" customFormat="1" ht="12" customHeight="1">
      <c r="B8" s="33"/>
      <c r="D8" s="97" t="s">
        <v>82</v>
      </c>
      <c r="I8" s="98"/>
      <c r="L8" s="33"/>
    </row>
    <row r="9" spans="2:46" s="1" customFormat="1" ht="36.950000000000003" customHeight="1">
      <c r="B9" s="33"/>
      <c r="E9" s="247" t="s">
        <v>83</v>
      </c>
      <c r="F9" s="248"/>
      <c r="G9" s="248"/>
      <c r="H9" s="248"/>
      <c r="I9" s="98"/>
      <c r="L9" s="33"/>
    </row>
    <row r="10" spans="2:46" s="1" customFormat="1" ht="11.25">
      <c r="B10" s="33"/>
      <c r="I10" s="98"/>
      <c r="L10" s="33"/>
    </row>
    <row r="11" spans="2:46" s="1" customFormat="1" ht="12" customHeight="1">
      <c r="B11" s="33"/>
      <c r="D11" s="97" t="s">
        <v>18</v>
      </c>
      <c r="F11" s="12" t="s">
        <v>1</v>
      </c>
      <c r="I11" s="99" t="s">
        <v>19</v>
      </c>
      <c r="J11" s="12" t="s">
        <v>1</v>
      </c>
      <c r="L11" s="33"/>
    </row>
    <row r="12" spans="2:46" s="1" customFormat="1" ht="12" customHeight="1">
      <c r="B12" s="33"/>
      <c r="D12" s="97" t="s">
        <v>20</v>
      </c>
      <c r="F12" s="12" t="s">
        <v>21</v>
      </c>
      <c r="I12" s="99" t="s">
        <v>22</v>
      </c>
      <c r="J12" s="100" t="str">
        <f>'Rekapitulace stavby'!AN8</f>
        <v>24. 1. 2019</v>
      </c>
      <c r="L12" s="33"/>
    </row>
    <row r="13" spans="2:46" s="1" customFormat="1" ht="10.9" customHeight="1">
      <c r="B13" s="33"/>
      <c r="I13" s="98"/>
      <c r="L13" s="33"/>
    </row>
    <row r="14" spans="2:46" s="1" customFormat="1" ht="12" customHeight="1">
      <c r="B14" s="33"/>
      <c r="D14" s="97" t="s">
        <v>24</v>
      </c>
      <c r="I14" s="99" t="s">
        <v>25</v>
      </c>
      <c r="J14" s="12" t="s">
        <v>1</v>
      </c>
      <c r="L14" s="33"/>
    </row>
    <row r="15" spans="2:46" s="1" customFormat="1" ht="18" customHeight="1">
      <c r="B15" s="33"/>
      <c r="E15" s="12" t="s">
        <v>84</v>
      </c>
      <c r="I15" s="99" t="s">
        <v>27</v>
      </c>
      <c r="J15" s="12" t="s">
        <v>1</v>
      </c>
      <c r="L15" s="33"/>
    </row>
    <row r="16" spans="2:46" s="1" customFormat="1" ht="6.95" customHeight="1">
      <c r="B16" s="33"/>
      <c r="I16" s="98"/>
      <c r="L16" s="33"/>
    </row>
    <row r="17" spans="2:12" s="1" customFormat="1" ht="12" customHeight="1">
      <c r="B17" s="33"/>
      <c r="D17" s="97" t="s">
        <v>28</v>
      </c>
      <c r="I17" s="99" t="s">
        <v>25</v>
      </c>
      <c r="J17" s="25" t="str">
        <f>'Rekapitulace stavby'!AN13</f>
        <v>Vyplň údaj</v>
      </c>
      <c r="L17" s="33"/>
    </row>
    <row r="18" spans="2:12" s="1" customFormat="1" ht="18" customHeight="1">
      <c r="B18" s="33"/>
      <c r="E18" s="249" t="str">
        <f>'Rekapitulace stavby'!E14</f>
        <v>Vyplň údaj</v>
      </c>
      <c r="F18" s="250"/>
      <c r="G18" s="250"/>
      <c r="H18" s="250"/>
      <c r="I18" s="99" t="s">
        <v>27</v>
      </c>
      <c r="J18" s="25" t="str">
        <f>'Rekapitulace stavby'!AN14</f>
        <v>Vyplň údaj</v>
      </c>
      <c r="L18" s="33"/>
    </row>
    <row r="19" spans="2:12" s="1" customFormat="1" ht="6.95" customHeight="1">
      <c r="B19" s="33"/>
      <c r="I19" s="98"/>
      <c r="L19" s="33"/>
    </row>
    <row r="20" spans="2:12" s="1" customFormat="1" ht="12" customHeight="1">
      <c r="B20" s="33"/>
      <c r="D20" s="97" t="s">
        <v>30</v>
      </c>
      <c r="I20" s="99" t="s">
        <v>25</v>
      </c>
      <c r="J20" s="12" t="str">
        <f>IF('Rekapitulace stavby'!AN16="","",'Rekapitulace stavby'!AN16)</f>
        <v/>
      </c>
      <c r="L20" s="33"/>
    </row>
    <row r="21" spans="2:12" s="1" customFormat="1" ht="18" customHeight="1">
      <c r="B21" s="33"/>
      <c r="E21" s="12" t="str">
        <f>IF('Rekapitulace stavby'!E17="","",'Rekapitulace stavby'!E17)</f>
        <v xml:space="preserve"> </v>
      </c>
      <c r="I21" s="99" t="s">
        <v>27</v>
      </c>
      <c r="J21" s="12" t="str">
        <f>IF('Rekapitulace stavby'!AN17="","",'Rekapitulace stavby'!AN17)</f>
        <v/>
      </c>
      <c r="L21" s="33"/>
    </row>
    <row r="22" spans="2:12" s="1" customFormat="1" ht="6.95" customHeight="1">
      <c r="B22" s="33"/>
      <c r="I22" s="98"/>
      <c r="L22" s="33"/>
    </row>
    <row r="23" spans="2:12" s="1" customFormat="1" ht="12" customHeight="1">
      <c r="B23" s="33"/>
      <c r="D23" s="97" t="s">
        <v>33</v>
      </c>
      <c r="I23" s="99" t="s">
        <v>25</v>
      </c>
      <c r="J23" s="12" t="str">
        <f>IF('Rekapitulace stavby'!AN19="","",'Rekapitulace stavby'!AN19)</f>
        <v/>
      </c>
      <c r="L23" s="33"/>
    </row>
    <row r="24" spans="2:12" s="1" customFormat="1" ht="18" customHeight="1">
      <c r="B24" s="33"/>
      <c r="E24" s="12" t="str">
        <f>IF('Rekapitulace stavby'!E20="","",'Rekapitulace stavby'!E20)</f>
        <v xml:space="preserve"> </v>
      </c>
      <c r="I24" s="99" t="s">
        <v>27</v>
      </c>
      <c r="J24" s="12" t="str">
        <f>IF('Rekapitulace stavby'!AN20="","",'Rekapitulace stavby'!AN20)</f>
        <v/>
      </c>
      <c r="L24" s="33"/>
    </row>
    <row r="25" spans="2:12" s="1" customFormat="1" ht="6.95" customHeight="1">
      <c r="B25" s="33"/>
      <c r="I25" s="98"/>
      <c r="L25" s="33"/>
    </row>
    <row r="26" spans="2:12" s="1" customFormat="1" ht="12" customHeight="1">
      <c r="B26" s="33"/>
      <c r="D26" s="97" t="s">
        <v>34</v>
      </c>
      <c r="I26" s="98"/>
      <c r="L26" s="33"/>
    </row>
    <row r="27" spans="2:12" s="6" customFormat="1" ht="16.5" customHeight="1">
      <c r="B27" s="101"/>
      <c r="E27" s="251" t="s">
        <v>1</v>
      </c>
      <c r="F27" s="251"/>
      <c r="G27" s="251"/>
      <c r="H27" s="251"/>
      <c r="I27" s="102"/>
      <c r="L27" s="101"/>
    </row>
    <row r="28" spans="2:12" s="1" customFormat="1" ht="6.95" customHeight="1">
      <c r="B28" s="33"/>
      <c r="I28" s="98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103"/>
      <c r="J29" s="51"/>
      <c r="K29" s="51"/>
      <c r="L29" s="33"/>
    </row>
    <row r="30" spans="2:12" s="1" customFormat="1" ht="25.35" customHeight="1">
      <c r="B30" s="33"/>
      <c r="D30" s="104" t="s">
        <v>35</v>
      </c>
      <c r="I30" s="98"/>
      <c r="J30" s="105">
        <f>ROUND(J96, 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103"/>
      <c r="J31" s="51"/>
      <c r="K31" s="51"/>
      <c r="L31" s="33"/>
    </row>
    <row r="32" spans="2:12" s="1" customFormat="1" ht="14.45" customHeight="1">
      <c r="B32" s="33"/>
      <c r="F32" s="106" t="s">
        <v>37</v>
      </c>
      <c r="I32" s="107" t="s">
        <v>36</v>
      </c>
      <c r="J32" s="106" t="s">
        <v>38</v>
      </c>
      <c r="L32" s="33"/>
    </row>
    <row r="33" spans="2:12" s="1" customFormat="1" ht="14.45" customHeight="1">
      <c r="B33" s="33"/>
      <c r="D33" s="97" t="s">
        <v>39</v>
      </c>
      <c r="E33" s="97" t="s">
        <v>40</v>
      </c>
      <c r="F33" s="108">
        <f>ROUND((ROUND((SUM(BE96:BE175)),  2) + SUM(BE177:BE179)), 2)</f>
        <v>0</v>
      </c>
      <c r="I33" s="109">
        <v>0.21</v>
      </c>
      <c r="J33" s="108">
        <f>ROUND((ROUND(((SUM(BE96:BE175))*I33),  2) + (SUM(BE177:BE179)*I33)), 2)</f>
        <v>0</v>
      </c>
      <c r="L33" s="33"/>
    </row>
    <row r="34" spans="2:12" s="1" customFormat="1" ht="14.45" customHeight="1">
      <c r="B34" s="33"/>
      <c r="E34" s="97" t="s">
        <v>41</v>
      </c>
      <c r="F34" s="108">
        <f>ROUND((ROUND((SUM(BF96:BF175)),  2) + SUM(BF177:BF179)), 2)</f>
        <v>0</v>
      </c>
      <c r="I34" s="109">
        <v>0.15</v>
      </c>
      <c r="J34" s="108">
        <f>ROUND((ROUND(((SUM(BF96:BF175))*I34),  2) + (SUM(BF177:BF179)*I34)), 2)</f>
        <v>0</v>
      </c>
      <c r="L34" s="33"/>
    </row>
    <row r="35" spans="2:12" s="1" customFormat="1" ht="14.45" hidden="1" customHeight="1">
      <c r="B35" s="33"/>
      <c r="E35" s="97" t="s">
        <v>42</v>
      </c>
      <c r="F35" s="108">
        <f>ROUND((ROUND((SUM(BG96:BG175)),  2) + SUM(BG177:BG179)), 2)</f>
        <v>0</v>
      </c>
      <c r="I35" s="109">
        <v>0.21</v>
      </c>
      <c r="J35" s="108">
        <f>0</f>
        <v>0</v>
      </c>
      <c r="L35" s="33"/>
    </row>
    <row r="36" spans="2:12" s="1" customFormat="1" ht="14.45" hidden="1" customHeight="1">
      <c r="B36" s="33"/>
      <c r="E36" s="97" t="s">
        <v>43</v>
      </c>
      <c r="F36" s="108">
        <f>ROUND((ROUND((SUM(BH96:BH175)),  2) + SUM(BH177:BH179)), 2)</f>
        <v>0</v>
      </c>
      <c r="I36" s="109">
        <v>0.15</v>
      </c>
      <c r="J36" s="108">
        <f>0</f>
        <v>0</v>
      </c>
      <c r="L36" s="33"/>
    </row>
    <row r="37" spans="2:12" s="1" customFormat="1" ht="14.45" hidden="1" customHeight="1">
      <c r="B37" s="33"/>
      <c r="E37" s="97" t="s">
        <v>44</v>
      </c>
      <c r="F37" s="108">
        <f>ROUND((ROUND((SUM(BI96:BI175)),  2) + SUM(BI177:BI179)), 2)</f>
        <v>0</v>
      </c>
      <c r="I37" s="109">
        <v>0</v>
      </c>
      <c r="J37" s="108">
        <f>0</f>
        <v>0</v>
      </c>
      <c r="L37" s="33"/>
    </row>
    <row r="38" spans="2:12" s="1" customFormat="1" ht="6.95" customHeight="1">
      <c r="B38" s="33"/>
      <c r="I38" s="98"/>
      <c r="L38" s="33"/>
    </row>
    <row r="39" spans="2:12" s="1" customFormat="1" ht="25.35" customHeight="1">
      <c r="B39" s="33"/>
      <c r="C39" s="110"/>
      <c r="D39" s="111" t="s">
        <v>45</v>
      </c>
      <c r="E39" s="112"/>
      <c r="F39" s="112"/>
      <c r="G39" s="113" t="s">
        <v>46</v>
      </c>
      <c r="H39" s="114" t="s">
        <v>47</v>
      </c>
      <c r="I39" s="115"/>
      <c r="J39" s="116">
        <f>SUM(J30:J37)</f>
        <v>0</v>
      </c>
      <c r="K39" s="117"/>
      <c r="L39" s="33"/>
    </row>
    <row r="40" spans="2:12" s="1" customFormat="1" ht="14.45" customHeight="1">
      <c r="B40" s="118"/>
      <c r="C40" s="119"/>
      <c r="D40" s="119"/>
      <c r="E40" s="119"/>
      <c r="F40" s="119"/>
      <c r="G40" s="119"/>
      <c r="H40" s="119"/>
      <c r="I40" s="120"/>
      <c r="J40" s="119"/>
      <c r="K40" s="119"/>
      <c r="L40" s="33"/>
    </row>
    <row r="44" spans="2:12" s="1" customFormat="1" ht="6.95" customHeight="1">
      <c r="B44" s="121"/>
      <c r="C44" s="122"/>
      <c r="D44" s="122"/>
      <c r="E44" s="122"/>
      <c r="F44" s="122"/>
      <c r="G44" s="122"/>
      <c r="H44" s="122"/>
      <c r="I44" s="123"/>
      <c r="J44" s="122"/>
      <c r="K44" s="122"/>
      <c r="L44" s="33"/>
    </row>
    <row r="45" spans="2:12" s="1" customFormat="1" ht="24.95" customHeight="1">
      <c r="B45" s="29"/>
      <c r="C45" s="18" t="s">
        <v>85</v>
      </c>
      <c r="D45" s="30"/>
      <c r="E45" s="30"/>
      <c r="F45" s="30"/>
      <c r="G45" s="30"/>
      <c r="H45" s="30"/>
      <c r="I45" s="98"/>
      <c r="J45" s="30"/>
      <c r="K45" s="30"/>
      <c r="L45" s="33"/>
    </row>
    <row r="46" spans="2:12" s="1" customFormat="1" ht="6.95" customHeight="1">
      <c r="B46" s="29"/>
      <c r="C46" s="30"/>
      <c r="D46" s="30"/>
      <c r="E46" s="30"/>
      <c r="F46" s="30"/>
      <c r="G46" s="30"/>
      <c r="H46" s="30"/>
      <c r="I46" s="98"/>
      <c r="J46" s="30"/>
      <c r="K46" s="30"/>
      <c r="L46" s="33"/>
    </row>
    <row r="47" spans="2:12" s="1" customFormat="1" ht="12" customHeight="1">
      <c r="B47" s="29"/>
      <c r="C47" s="24" t="s">
        <v>16</v>
      </c>
      <c r="D47" s="30"/>
      <c r="E47" s="30"/>
      <c r="F47" s="30"/>
      <c r="G47" s="30"/>
      <c r="H47" s="30"/>
      <c r="I47" s="98"/>
      <c r="J47" s="30"/>
      <c r="K47" s="30"/>
      <c r="L47" s="33"/>
    </row>
    <row r="48" spans="2:12" s="1" customFormat="1" ht="16.5" customHeight="1">
      <c r="B48" s="29"/>
      <c r="C48" s="30"/>
      <c r="D48" s="30"/>
      <c r="E48" s="252" t="str">
        <f>E7</f>
        <v>Stavební opravy v kuchyňském provozu DS Vojkov</v>
      </c>
      <c r="F48" s="253"/>
      <c r="G48" s="253"/>
      <c r="H48" s="253"/>
      <c r="I48" s="98"/>
      <c r="J48" s="30"/>
      <c r="K48" s="30"/>
      <c r="L48" s="33"/>
    </row>
    <row r="49" spans="2:47" s="1" customFormat="1" ht="12" customHeight="1">
      <c r="B49" s="29"/>
      <c r="C49" s="24" t="s">
        <v>82</v>
      </c>
      <c r="D49" s="30"/>
      <c r="E49" s="30"/>
      <c r="F49" s="30"/>
      <c r="G49" s="30"/>
      <c r="H49" s="30"/>
      <c r="I49" s="98"/>
      <c r="J49" s="30"/>
      <c r="K49" s="30"/>
      <c r="L49" s="33"/>
    </row>
    <row r="50" spans="2:47" s="1" customFormat="1" ht="16.5" customHeight="1">
      <c r="B50" s="29"/>
      <c r="C50" s="30"/>
      <c r="D50" s="30"/>
      <c r="E50" s="224" t="str">
        <f>E9</f>
        <v>Kuchyně - Kuchyně</v>
      </c>
      <c r="F50" s="223"/>
      <c r="G50" s="223"/>
      <c r="H50" s="223"/>
      <c r="I50" s="98"/>
      <c r="J50" s="30"/>
      <c r="K50" s="30"/>
      <c r="L50" s="33"/>
    </row>
    <row r="51" spans="2:47" s="1" customFormat="1" ht="6.95" customHeight="1">
      <c r="B51" s="29"/>
      <c r="C51" s="30"/>
      <c r="D51" s="30"/>
      <c r="E51" s="30"/>
      <c r="F51" s="30"/>
      <c r="G51" s="30"/>
      <c r="H51" s="30"/>
      <c r="I51" s="98"/>
      <c r="J51" s="30"/>
      <c r="K51" s="30"/>
      <c r="L51" s="33"/>
    </row>
    <row r="52" spans="2:47" s="1" customFormat="1" ht="12" customHeight="1">
      <c r="B52" s="29"/>
      <c r="C52" s="24" t="s">
        <v>20</v>
      </c>
      <c r="D52" s="30"/>
      <c r="E52" s="30"/>
      <c r="F52" s="22" t="str">
        <f>F12</f>
        <v>Vojkov</v>
      </c>
      <c r="G52" s="30"/>
      <c r="H52" s="30"/>
      <c r="I52" s="99" t="s">
        <v>22</v>
      </c>
      <c r="J52" s="50" t="str">
        <f>IF(J12="","",J12)</f>
        <v>24. 1. 2019</v>
      </c>
      <c r="K52" s="30"/>
      <c r="L52" s="33"/>
    </row>
    <row r="53" spans="2:47" s="1" customFormat="1" ht="6.95" customHeight="1">
      <c r="B53" s="29"/>
      <c r="C53" s="30"/>
      <c r="D53" s="30"/>
      <c r="E53" s="30"/>
      <c r="F53" s="30"/>
      <c r="G53" s="30"/>
      <c r="H53" s="30"/>
      <c r="I53" s="98"/>
      <c r="J53" s="30"/>
      <c r="K53" s="30"/>
      <c r="L53" s="33"/>
    </row>
    <row r="54" spans="2:47" s="1" customFormat="1" ht="13.7" customHeight="1">
      <c r="B54" s="29"/>
      <c r="C54" s="24" t="s">
        <v>24</v>
      </c>
      <c r="D54" s="30"/>
      <c r="E54" s="30"/>
      <c r="F54" s="22" t="str">
        <f>E15</f>
        <v>Domov seniorů Vojkov</v>
      </c>
      <c r="G54" s="30"/>
      <c r="H54" s="30"/>
      <c r="I54" s="99" t="s">
        <v>30</v>
      </c>
      <c r="J54" s="27" t="str">
        <f>E21</f>
        <v xml:space="preserve"> </v>
      </c>
      <c r="K54" s="30"/>
      <c r="L54" s="33"/>
    </row>
    <row r="55" spans="2:47" s="1" customFormat="1" ht="13.7" customHeight="1">
      <c r="B55" s="29"/>
      <c r="C55" s="24" t="s">
        <v>28</v>
      </c>
      <c r="D55" s="30"/>
      <c r="E55" s="30"/>
      <c r="F55" s="22" t="str">
        <f>IF(E18="","",E18)</f>
        <v>Vyplň údaj</v>
      </c>
      <c r="G55" s="30"/>
      <c r="H55" s="30"/>
      <c r="I55" s="99" t="s">
        <v>33</v>
      </c>
      <c r="J55" s="27" t="str">
        <f>E24</f>
        <v xml:space="preserve"> </v>
      </c>
      <c r="K55" s="30"/>
      <c r="L55" s="33"/>
    </row>
    <row r="56" spans="2:47" s="1" customFormat="1" ht="10.35" customHeight="1">
      <c r="B56" s="29"/>
      <c r="C56" s="30"/>
      <c r="D56" s="30"/>
      <c r="E56" s="30"/>
      <c r="F56" s="30"/>
      <c r="G56" s="30"/>
      <c r="H56" s="30"/>
      <c r="I56" s="98"/>
      <c r="J56" s="30"/>
      <c r="K56" s="30"/>
      <c r="L56" s="33"/>
    </row>
    <row r="57" spans="2:47" s="1" customFormat="1" ht="29.25" customHeight="1">
      <c r="B57" s="29"/>
      <c r="C57" s="124" t="s">
        <v>86</v>
      </c>
      <c r="D57" s="125"/>
      <c r="E57" s="125"/>
      <c r="F57" s="125"/>
      <c r="G57" s="125"/>
      <c r="H57" s="125"/>
      <c r="I57" s="126"/>
      <c r="J57" s="127" t="s">
        <v>87</v>
      </c>
      <c r="K57" s="125"/>
      <c r="L57" s="33"/>
    </row>
    <row r="58" spans="2:47" s="1" customFormat="1" ht="10.35" customHeight="1">
      <c r="B58" s="29"/>
      <c r="C58" s="30"/>
      <c r="D58" s="30"/>
      <c r="E58" s="30"/>
      <c r="F58" s="30"/>
      <c r="G58" s="30"/>
      <c r="H58" s="30"/>
      <c r="I58" s="98"/>
      <c r="J58" s="30"/>
      <c r="K58" s="30"/>
      <c r="L58" s="33"/>
    </row>
    <row r="59" spans="2:47" s="1" customFormat="1" ht="22.9" customHeight="1">
      <c r="B59" s="29"/>
      <c r="C59" s="128" t="s">
        <v>88</v>
      </c>
      <c r="D59" s="30"/>
      <c r="E59" s="30"/>
      <c r="F59" s="30"/>
      <c r="G59" s="30"/>
      <c r="H59" s="30"/>
      <c r="I59" s="98"/>
      <c r="J59" s="68">
        <f>J96</f>
        <v>0</v>
      </c>
      <c r="K59" s="30"/>
      <c r="L59" s="33"/>
      <c r="AU59" s="12" t="s">
        <v>89</v>
      </c>
    </row>
    <row r="60" spans="2:47" s="7" customFormat="1" ht="24.95" customHeight="1">
      <c r="B60" s="129"/>
      <c r="C60" s="130"/>
      <c r="D60" s="131" t="s">
        <v>90</v>
      </c>
      <c r="E60" s="132"/>
      <c r="F60" s="132"/>
      <c r="G60" s="132"/>
      <c r="H60" s="132"/>
      <c r="I60" s="133"/>
      <c r="J60" s="134">
        <f>J97</f>
        <v>0</v>
      </c>
      <c r="K60" s="130"/>
      <c r="L60" s="135"/>
    </row>
    <row r="61" spans="2:47" s="8" customFormat="1" ht="19.899999999999999" customHeight="1">
      <c r="B61" s="136"/>
      <c r="C61" s="137"/>
      <c r="D61" s="138" t="s">
        <v>91</v>
      </c>
      <c r="E61" s="139"/>
      <c r="F61" s="139"/>
      <c r="G61" s="139"/>
      <c r="H61" s="139"/>
      <c r="I61" s="140"/>
      <c r="J61" s="141">
        <f>J98</f>
        <v>0</v>
      </c>
      <c r="K61" s="137"/>
      <c r="L61" s="142"/>
    </row>
    <row r="62" spans="2:47" s="8" customFormat="1" ht="19.899999999999999" customHeight="1">
      <c r="B62" s="136"/>
      <c r="C62" s="137"/>
      <c r="D62" s="138" t="s">
        <v>92</v>
      </c>
      <c r="E62" s="139"/>
      <c r="F62" s="139"/>
      <c r="G62" s="139"/>
      <c r="H62" s="139"/>
      <c r="I62" s="140"/>
      <c r="J62" s="141">
        <f>J100</f>
        <v>0</v>
      </c>
      <c r="K62" s="137"/>
      <c r="L62" s="142"/>
    </row>
    <row r="63" spans="2:47" s="8" customFormat="1" ht="19.899999999999999" customHeight="1">
      <c r="B63" s="136"/>
      <c r="C63" s="137"/>
      <c r="D63" s="138" t="s">
        <v>93</v>
      </c>
      <c r="E63" s="139"/>
      <c r="F63" s="139"/>
      <c r="G63" s="139"/>
      <c r="H63" s="139"/>
      <c r="I63" s="140"/>
      <c r="J63" s="141">
        <f>J108</f>
        <v>0</v>
      </c>
      <c r="K63" s="137"/>
      <c r="L63" s="142"/>
    </row>
    <row r="64" spans="2:47" s="8" customFormat="1" ht="19.899999999999999" customHeight="1">
      <c r="B64" s="136"/>
      <c r="C64" s="137"/>
      <c r="D64" s="138" t="s">
        <v>94</v>
      </c>
      <c r="E64" s="139"/>
      <c r="F64" s="139"/>
      <c r="G64" s="139"/>
      <c r="H64" s="139"/>
      <c r="I64" s="140"/>
      <c r="J64" s="141">
        <f>J113</f>
        <v>0</v>
      </c>
      <c r="K64" s="137"/>
      <c r="L64" s="142"/>
    </row>
    <row r="65" spans="2:12" s="8" customFormat="1" ht="19.899999999999999" customHeight="1">
      <c r="B65" s="136"/>
      <c r="C65" s="137"/>
      <c r="D65" s="138" t="s">
        <v>95</v>
      </c>
      <c r="E65" s="139"/>
      <c r="F65" s="139"/>
      <c r="G65" s="139"/>
      <c r="H65" s="139"/>
      <c r="I65" s="140"/>
      <c r="J65" s="141">
        <f>J118</f>
        <v>0</v>
      </c>
      <c r="K65" s="137"/>
      <c r="L65" s="142"/>
    </row>
    <row r="66" spans="2:12" s="7" customFormat="1" ht="24.95" customHeight="1">
      <c r="B66" s="129"/>
      <c r="C66" s="130"/>
      <c r="D66" s="131" t="s">
        <v>96</v>
      </c>
      <c r="E66" s="132"/>
      <c r="F66" s="132"/>
      <c r="G66" s="132"/>
      <c r="H66" s="132"/>
      <c r="I66" s="133"/>
      <c r="J66" s="134">
        <f>J120</f>
        <v>0</v>
      </c>
      <c r="K66" s="130"/>
      <c r="L66" s="135"/>
    </row>
    <row r="67" spans="2:12" s="8" customFormat="1" ht="19.899999999999999" customHeight="1">
      <c r="B67" s="136"/>
      <c r="C67" s="137"/>
      <c r="D67" s="138" t="s">
        <v>97</v>
      </c>
      <c r="E67" s="139"/>
      <c r="F67" s="139"/>
      <c r="G67" s="139"/>
      <c r="H67" s="139"/>
      <c r="I67" s="140"/>
      <c r="J67" s="141">
        <f>J121</f>
        <v>0</v>
      </c>
      <c r="K67" s="137"/>
      <c r="L67" s="142"/>
    </row>
    <row r="68" spans="2:12" s="8" customFormat="1" ht="19.899999999999999" customHeight="1">
      <c r="B68" s="136"/>
      <c r="C68" s="137"/>
      <c r="D68" s="138" t="s">
        <v>98</v>
      </c>
      <c r="E68" s="139"/>
      <c r="F68" s="139"/>
      <c r="G68" s="139"/>
      <c r="H68" s="139"/>
      <c r="I68" s="140"/>
      <c r="J68" s="141">
        <f>J123</f>
        <v>0</v>
      </c>
      <c r="K68" s="137"/>
      <c r="L68" s="142"/>
    </row>
    <row r="69" spans="2:12" s="8" customFormat="1" ht="19.899999999999999" customHeight="1">
      <c r="B69" s="136"/>
      <c r="C69" s="137"/>
      <c r="D69" s="138" t="s">
        <v>99</v>
      </c>
      <c r="E69" s="139"/>
      <c r="F69" s="139"/>
      <c r="G69" s="139"/>
      <c r="H69" s="139"/>
      <c r="I69" s="140"/>
      <c r="J69" s="141">
        <f>J126</f>
        <v>0</v>
      </c>
      <c r="K69" s="137"/>
      <c r="L69" s="142"/>
    </row>
    <row r="70" spans="2:12" s="8" customFormat="1" ht="19.899999999999999" customHeight="1">
      <c r="B70" s="136"/>
      <c r="C70" s="137"/>
      <c r="D70" s="138" t="s">
        <v>100</v>
      </c>
      <c r="E70" s="139"/>
      <c r="F70" s="139"/>
      <c r="G70" s="139"/>
      <c r="H70" s="139"/>
      <c r="I70" s="140"/>
      <c r="J70" s="141">
        <f>J151</f>
        <v>0</v>
      </c>
      <c r="K70" s="137"/>
      <c r="L70" s="142"/>
    </row>
    <row r="71" spans="2:12" s="8" customFormat="1" ht="19.899999999999999" customHeight="1">
      <c r="B71" s="136"/>
      <c r="C71" s="137"/>
      <c r="D71" s="138" t="s">
        <v>101</v>
      </c>
      <c r="E71" s="139"/>
      <c r="F71" s="139"/>
      <c r="G71" s="139"/>
      <c r="H71" s="139"/>
      <c r="I71" s="140"/>
      <c r="J71" s="141">
        <f>J156</f>
        <v>0</v>
      </c>
      <c r="K71" s="137"/>
      <c r="L71" s="142"/>
    </row>
    <row r="72" spans="2:12" s="8" customFormat="1" ht="19.899999999999999" customHeight="1">
      <c r="B72" s="136"/>
      <c r="C72" s="137"/>
      <c r="D72" s="138" t="s">
        <v>102</v>
      </c>
      <c r="E72" s="139"/>
      <c r="F72" s="139"/>
      <c r="G72" s="139"/>
      <c r="H72" s="139"/>
      <c r="I72" s="140"/>
      <c r="J72" s="141">
        <f>J158</f>
        <v>0</v>
      </c>
      <c r="K72" s="137"/>
      <c r="L72" s="142"/>
    </row>
    <row r="73" spans="2:12" s="8" customFormat="1" ht="19.899999999999999" customHeight="1">
      <c r="B73" s="136"/>
      <c r="C73" s="137"/>
      <c r="D73" s="138" t="s">
        <v>103</v>
      </c>
      <c r="E73" s="139"/>
      <c r="F73" s="139"/>
      <c r="G73" s="139"/>
      <c r="H73" s="139"/>
      <c r="I73" s="140"/>
      <c r="J73" s="141">
        <f>J161</f>
        <v>0</v>
      </c>
      <c r="K73" s="137"/>
      <c r="L73" s="142"/>
    </row>
    <row r="74" spans="2:12" s="8" customFormat="1" ht="19.899999999999999" customHeight="1">
      <c r="B74" s="136"/>
      <c r="C74" s="137"/>
      <c r="D74" s="138" t="s">
        <v>104</v>
      </c>
      <c r="E74" s="139"/>
      <c r="F74" s="139"/>
      <c r="G74" s="139"/>
      <c r="H74" s="139"/>
      <c r="I74" s="140"/>
      <c r="J74" s="141">
        <f>J167</f>
        <v>0</v>
      </c>
      <c r="K74" s="137"/>
      <c r="L74" s="142"/>
    </row>
    <row r="75" spans="2:12" s="8" customFormat="1" ht="19.899999999999999" customHeight="1">
      <c r="B75" s="136"/>
      <c r="C75" s="137"/>
      <c r="D75" s="138" t="s">
        <v>105</v>
      </c>
      <c r="E75" s="139"/>
      <c r="F75" s="139"/>
      <c r="G75" s="139"/>
      <c r="H75" s="139"/>
      <c r="I75" s="140"/>
      <c r="J75" s="141">
        <f>J172</f>
        <v>0</v>
      </c>
      <c r="K75" s="137"/>
      <c r="L75" s="142"/>
    </row>
    <row r="76" spans="2:12" s="7" customFormat="1" ht="21.75" customHeight="1">
      <c r="B76" s="129"/>
      <c r="C76" s="130"/>
      <c r="D76" s="143" t="s">
        <v>106</v>
      </c>
      <c r="E76" s="130"/>
      <c r="F76" s="130"/>
      <c r="G76" s="130"/>
      <c r="H76" s="130"/>
      <c r="I76" s="144"/>
      <c r="J76" s="145">
        <f>J176</f>
        <v>0</v>
      </c>
      <c r="K76" s="130"/>
      <c r="L76" s="135"/>
    </row>
    <row r="77" spans="2:12" s="1" customFormat="1" ht="21.75" customHeight="1">
      <c r="B77" s="29"/>
      <c r="C77" s="30"/>
      <c r="D77" s="30"/>
      <c r="E77" s="30"/>
      <c r="F77" s="30"/>
      <c r="G77" s="30"/>
      <c r="H77" s="30"/>
      <c r="I77" s="98"/>
      <c r="J77" s="30"/>
      <c r="K77" s="30"/>
      <c r="L77" s="33"/>
    </row>
    <row r="78" spans="2:12" s="1" customFormat="1" ht="6.95" customHeight="1">
      <c r="B78" s="41"/>
      <c r="C78" s="42"/>
      <c r="D78" s="42"/>
      <c r="E78" s="42"/>
      <c r="F78" s="42"/>
      <c r="G78" s="42"/>
      <c r="H78" s="42"/>
      <c r="I78" s="120"/>
      <c r="J78" s="42"/>
      <c r="K78" s="42"/>
      <c r="L78" s="33"/>
    </row>
    <row r="82" spans="2:63" s="1" customFormat="1" ht="6.95" customHeight="1">
      <c r="B82" s="43"/>
      <c r="C82" s="44"/>
      <c r="D82" s="44"/>
      <c r="E82" s="44"/>
      <c r="F82" s="44"/>
      <c r="G82" s="44"/>
      <c r="H82" s="44"/>
      <c r="I82" s="123"/>
      <c r="J82" s="44"/>
      <c r="K82" s="44"/>
      <c r="L82" s="33"/>
    </row>
    <row r="83" spans="2:63" s="1" customFormat="1" ht="24.95" customHeight="1">
      <c r="B83" s="29"/>
      <c r="C83" s="18" t="s">
        <v>107</v>
      </c>
      <c r="D83" s="30"/>
      <c r="E83" s="30"/>
      <c r="F83" s="30"/>
      <c r="G83" s="30"/>
      <c r="H83" s="30"/>
      <c r="I83" s="98"/>
      <c r="J83" s="30"/>
      <c r="K83" s="30"/>
      <c r="L83" s="33"/>
    </row>
    <row r="84" spans="2:63" s="1" customFormat="1" ht="6.95" customHeight="1">
      <c r="B84" s="29"/>
      <c r="C84" s="30"/>
      <c r="D84" s="30"/>
      <c r="E84" s="30"/>
      <c r="F84" s="30"/>
      <c r="G84" s="30"/>
      <c r="H84" s="30"/>
      <c r="I84" s="98"/>
      <c r="J84" s="30"/>
      <c r="K84" s="30"/>
      <c r="L84" s="33"/>
    </row>
    <row r="85" spans="2:63" s="1" customFormat="1" ht="12" customHeight="1">
      <c r="B85" s="29"/>
      <c r="C85" s="24" t="s">
        <v>16</v>
      </c>
      <c r="D85" s="30"/>
      <c r="E85" s="30"/>
      <c r="F85" s="30"/>
      <c r="G85" s="30"/>
      <c r="H85" s="30"/>
      <c r="I85" s="98"/>
      <c r="J85" s="30"/>
      <c r="K85" s="30"/>
      <c r="L85" s="33"/>
    </row>
    <row r="86" spans="2:63" s="1" customFormat="1" ht="16.5" customHeight="1">
      <c r="B86" s="29"/>
      <c r="C86" s="30"/>
      <c r="D86" s="30"/>
      <c r="E86" s="252" t="str">
        <f>E7</f>
        <v>Stavební opravy v kuchyňském provozu DS Vojkov</v>
      </c>
      <c r="F86" s="253"/>
      <c r="G86" s="253"/>
      <c r="H86" s="253"/>
      <c r="I86" s="98"/>
      <c r="J86" s="30"/>
      <c r="K86" s="30"/>
      <c r="L86" s="33"/>
    </row>
    <row r="87" spans="2:63" s="1" customFormat="1" ht="12" customHeight="1">
      <c r="B87" s="29"/>
      <c r="C87" s="24" t="s">
        <v>82</v>
      </c>
      <c r="D87" s="30"/>
      <c r="E87" s="30"/>
      <c r="F87" s="30"/>
      <c r="G87" s="30"/>
      <c r="H87" s="30"/>
      <c r="I87" s="98"/>
      <c r="J87" s="30"/>
      <c r="K87" s="30"/>
      <c r="L87" s="33"/>
    </row>
    <row r="88" spans="2:63" s="1" customFormat="1" ht="16.5" customHeight="1">
      <c r="B88" s="29"/>
      <c r="C88" s="30"/>
      <c r="D88" s="30"/>
      <c r="E88" s="224" t="str">
        <f>E9</f>
        <v>Kuchyně - Kuchyně</v>
      </c>
      <c r="F88" s="223"/>
      <c r="G88" s="223"/>
      <c r="H88" s="223"/>
      <c r="I88" s="98"/>
      <c r="J88" s="30"/>
      <c r="K88" s="30"/>
      <c r="L88" s="33"/>
    </row>
    <row r="89" spans="2:63" s="1" customFormat="1" ht="6.95" customHeight="1">
      <c r="B89" s="29"/>
      <c r="C89" s="30"/>
      <c r="D89" s="30"/>
      <c r="E89" s="30"/>
      <c r="F89" s="30"/>
      <c r="G89" s="30"/>
      <c r="H89" s="30"/>
      <c r="I89" s="98"/>
      <c r="J89" s="30"/>
      <c r="K89" s="30"/>
      <c r="L89" s="33"/>
    </row>
    <row r="90" spans="2:63" s="1" customFormat="1" ht="12" customHeight="1">
      <c r="B90" s="29"/>
      <c r="C90" s="24" t="s">
        <v>20</v>
      </c>
      <c r="D90" s="30"/>
      <c r="E90" s="30"/>
      <c r="F90" s="22" t="str">
        <f>F12</f>
        <v>Vojkov</v>
      </c>
      <c r="G90" s="30"/>
      <c r="H90" s="30"/>
      <c r="I90" s="99" t="s">
        <v>22</v>
      </c>
      <c r="J90" s="50" t="str">
        <f>IF(J12="","",J12)</f>
        <v>24. 1. 2019</v>
      </c>
      <c r="K90" s="30"/>
      <c r="L90" s="33"/>
    </row>
    <row r="91" spans="2:63" s="1" customFormat="1" ht="6.95" customHeight="1">
      <c r="B91" s="29"/>
      <c r="C91" s="30"/>
      <c r="D91" s="30"/>
      <c r="E91" s="30"/>
      <c r="F91" s="30"/>
      <c r="G91" s="30"/>
      <c r="H91" s="30"/>
      <c r="I91" s="98"/>
      <c r="J91" s="30"/>
      <c r="K91" s="30"/>
      <c r="L91" s="33"/>
    </row>
    <row r="92" spans="2:63" s="1" customFormat="1" ht="13.7" customHeight="1">
      <c r="B92" s="29"/>
      <c r="C92" s="24" t="s">
        <v>24</v>
      </c>
      <c r="D92" s="30"/>
      <c r="E92" s="30"/>
      <c r="F92" s="22" t="str">
        <f>E15</f>
        <v>Domov seniorů Vojkov</v>
      </c>
      <c r="G92" s="30"/>
      <c r="H92" s="30"/>
      <c r="I92" s="99" t="s">
        <v>30</v>
      </c>
      <c r="J92" s="27" t="str">
        <f>E21</f>
        <v xml:space="preserve"> </v>
      </c>
      <c r="K92" s="30"/>
      <c r="L92" s="33"/>
    </row>
    <row r="93" spans="2:63" s="1" customFormat="1" ht="13.7" customHeight="1">
      <c r="B93" s="29"/>
      <c r="C93" s="24" t="s">
        <v>28</v>
      </c>
      <c r="D93" s="30"/>
      <c r="E93" s="30"/>
      <c r="F93" s="22" t="str">
        <f>IF(E18="","",E18)</f>
        <v>Vyplň údaj</v>
      </c>
      <c r="G93" s="30"/>
      <c r="H93" s="30"/>
      <c r="I93" s="99" t="s">
        <v>33</v>
      </c>
      <c r="J93" s="27" t="str">
        <f>E24</f>
        <v xml:space="preserve"> </v>
      </c>
      <c r="K93" s="30"/>
      <c r="L93" s="33"/>
    </row>
    <row r="94" spans="2:63" s="1" customFormat="1" ht="10.35" customHeight="1">
      <c r="B94" s="29"/>
      <c r="C94" s="30"/>
      <c r="D94" s="30"/>
      <c r="E94" s="30"/>
      <c r="F94" s="30"/>
      <c r="G94" s="30"/>
      <c r="H94" s="30"/>
      <c r="I94" s="98"/>
      <c r="J94" s="30"/>
      <c r="K94" s="30"/>
      <c r="L94" s="33"/>
    </row>
    <row r="95" spans="2:63" s="9" customFormat="1" ht="29.25" customHeight="1">
      <c r="B95" s="146"/>
      <c r="C95" s="147" t="s">
        <v>108</v>
      </c>
      <c r="D95" s="148" t="s">
        <v>54</v>
      </c>
      <c r="E95" s="148" t="s">
        <v>50</v>
      </c>
      <c r="F95" s="148" t="s">
        <v>51</v>
      </c>
      <c r="G95" s="148" t="s">
        <v>109</v>
      </c>
      <c r="H95" s="148" t="s">
        <v>110</v>
      </c>
      <c r="I95" s="149" t="s">
        <v>111</v>
      </c>
      <c r="J95" s="150" t="s">
        <v>87</v>
      </c>
      <c r="K95" s="151" t="s">
        <v>112</v>
      </c>
      <c r="L95" s="152"/>
      <c r="M95" s="59" t="s">
        <v>1</v>
      </c>
      <c r="N95" s="60" t="s">
        <v>39</v>
      </c>
      <c r="O95" s="60" t="s">
        <v>113</v>
      </c>
      <c r="P95" s="60" t="s">
        <v>114</v>
      </c>
      <c r="Q95" s="60" t="s">
        <v>115</v>
      </c>
      <c r="R95" s="60" t="s">
        <v>116</v>
      </c>
      <c r="S95" s="60" t="s">
        <v>117</v>
      </c>
      <c r="T95" s="61" t="s">
        <v>118</v>
      </c>
    </row>
    <row r="96" spans="2:63" s="1" customFormat="1" ht="22.9" customHeight="1">
      <c r="B96" s="29"/>
      <c r="C96" s="66" t="s">
        <v>119</v>
      </c>
      <c r="D96" s="30"/>
      <c r="E96" s="30"/>
      <c r="F96" s="30"/>
      <c r="G96" s="30"/>
      <c r="H96" s="30"/>
      <c r="I96" s="98"/>
      <c r="J96" s="153">
        <f>BK96</f>
        <v>0</v>
      </c>
      <c r="K96" s="30"/>
      <c r="L96" s="33"/>
      <c r="M96" s="62"/>
      <c r="N96" s="63"/>
      <c r="O96" s="63"/>
      <c r="P96" s="154">
        <f>P97+P120+P176</f>
        <v>0</v>
      </c>
      <c r="Q96" s="63"/>
      <c r="R96" s="154">
        <f>R97+R120+R176</f>
        <v>2.3212516000000001</v>
      </c>
      <c r="S96" s="63"/>
      <c r="T96" s="155">
        <f>T97+T120+T176</f>
        <v>1.8131900000000001</v>
      </c>
      <c r="AT96" s="12" t="s">
        <v>68</v>
      </c>
      <c r="AU96" s="12" t="s">
        <v>89</v>
      </c>
      <c r="BK96" s="156">
        <f>BK97+BK120+BK176</f>
        <v>0</v>
      </c>
    </row>
    <row r="97" spans="2:65" s="10" customFormat="1" ht="25.9" customHeight="1">
      <c r="B97" s="157"/>
      <c r="C97" s="158"/>
      <c r="D97" s="159" t="s">
        <v>68</v>
      </c>
      <c r="E97" s="160" t="s">
        <v>120</v>
      </c>
      <c r="F97" s="160" t="s">
        <v>121</v>
      </c>
      <c r="G97" s="158"/>
      <c r="H97" s="158"/>
      <c r="I97" s="161"/>
      <c r="J97" s="145">
        <f>BK97</f>
        <v>0</v>
      </c>
      <c r="K97" s="158"/>
      <c r="L97" s="162"/>
      <c r="M97" s="163"/>
      <c r="N97" s="164"/>
      <c r="O97" s="164"/>
      <c r="P97" s="165">
        <f>P98+P100+P108+P113+P118</f>
        <v>0</v>
      </c>
      <c r="Q97" s="164"/>
      <c r="R97" s="165">
        <f>R98+R100+R108+R113+R118</f>
        <v>1.5076129000000003</v>
      </c>
      <c r="S97" s="164"/>
      <c r="T97" s="166">
        <f>T98+T100+T108+T113+T118</f>
        <v>1.76254</v>
      </c>
      <c r="AR97" s="167" t="s">
        <v>76</v>
      </c>
      <c r="AT97" s="168" t="s">
        <v>68</v>
      </c>
      <c r="AU97" s="168" t="s">
        <v>69</v>
      </c>
      <c r="AY97" s="167" t="s">
        <v>122</v>
      </c>
      <c r="BK97" s="169">
        <f>BK98+BK100+BK108+BK113+BK118</f>
        <v>0</v>
      </c>
    </row>
    <row r="98" spans="2:65" s="10" customFormat="1" ht="22.9" customHeight="1">
      <c r="B98" s="157"/>
      <c r="C98" s="158"/>
      <c r="D98" s="159" t="s">
        <v>68</v>
      </c>
      <c r="E98" s="170" t="s">
        <v>123</v>
      </c>
      <c r="F98" s="170" t="s">
        <v>124</v>
      </c>
      <c r="G98" s="158"/>
      <c r="H98" s="158"/>
      <c r="I98" s="161"/>
      <c r="J98" s="171">
        <f>BK98</f>
        <v>0</v>
      </c>
      <c r="K98" s="158"/>
      <c r="L98" s="162"/>
      <c r="M98" s="163"/>
      <c r="N98" s="164"/>
      <c r="O98" s="164"/>
      <c r="P98" s="165">
        <f>P99</f>
        <v>0</v>
      </c>
      <c r="Q98" s="164"/>
      <c r="R98" s="165">
        <f>R99</f>
        <v>0.22203000000000001</v>
      </c>
      <c r="S98" s="164"/>
      <c r="T98" s="166">
        <f>T99</f>
        <v>0</v>
      </c>
      <c r="AR98" s="167" t="s">
        <v>76</v>
      </c>
      <c r="AT98" s="168" t="s">
        <v>68</v>
      </c>
      <c r="AU98" s="168" t="s">
        <v>76</v>
      </c>
      <c r="AY98" s="167" t="s">
        <v>122</v>
      </c>
      <c r="BK98" s="169">
        <f>BK99</f>
        <v>0</v>
      </c>
    </row>
    <row r="99" spans="2:65" s="1" customFormat="1" ht="16.5" customHeight="1">
      <c r="B99" s="29"/>
      <c r="C99" s="172" t="s">
        <v>76</v>
      </c>
      <c r="D99" s="172" t="s">
        <v>125</v>
      </c>
      <c r="E99" s="173" t="s">
        <v>126</v>
      </c>
      <c r="F99" s="174" t="s">
        <v>127</v>
      </c>
      <c r="G99" s="175" t="s">
        <v>128</v>
      </c>
      <c r="H99" s="176">
        <v>1.8</v>
      </c>
      <c r="I99" s="177"/>
      <c r="J99" s="178">
        <f>ROUND(I99*H99,2)</f>
        <v>0</v>
      </c>
      <c r="K99" s="174" t="s">
        <v>129</v>
      </c>
      <c r="L99" s="33"/>
      <c r="M99" s="179" t="s">
        <v>1</v>
      </c>
      <c r="N99" s="180" t="s">
        <v>41</v>
      </c>
      <c r="O99" s="55"/>
      <c r="P99" s="181">
        <f>O99*H99</f>
        <v>0</v>
      </c>
      <c r="Q99" s="181">
        <v>0.12335</v>
      </c>
      <c r="R99" s="181">
        <f>Q99*H99</f>
        <v>0.22203000000000001</v>
      </c>
      <c r="S99" s="181">
        <v>0</v>
      </c>
      <c r="T99" s="182">
        <f>S99*H99</f>
        <v>0</v>
      </c>
      <c r="AR99" s="12" t="s">
        <v>130</v>
      </c>
      <c r="AT99" s="12" t="s">
        <v>125</v>
      </c>
      <c r="AU99" s="12" t="s">
        <v>131</v>
      </c>
      <c r="AY99" s="12" t="s">
        <v>122</v>
      </c>
      <c r="BE99" s="183">
        <f>IF(N99="základní",J99,0)</f>
        <v>0</v>
      </c>
      <c r="BF99" s="183">
        <f>IF(N99="snížená",J99,0)</f>
        <v>0</v>
      </c>
      <c r="BG99" s="183">
        <f>IF(N99="zákl. přenesená",J99,0)</f>
        <v>0</v>
      </c>
      <c r="BH99" s="183">
        <f>IF(N99="sníž. přenesená",J99,0)</f>
        <v>0</v>
      </c>
      <c r="BI99" s="183">
        <f>IF(N99="nulová",J99,0)</f>
        <v>0</v>
      </c>
      <c r="BJ99" s="12" t="s">
        <v>131</v>
      </c>
      <c r="BK99" s="183">
        <f>ROUND(I99*H99,2)</f>
        <v>0</v>
      </c>
      <c r="BL99" s="12" t="s">
        <v>130</v>
      </c>
      <c r="BM99" s="12" t="s">
        <v>132</v>
      </c>
    </row>
    <row r="100" spans="2:65" s="10" customFormat="1" ht="22.9" customHeight="1">
      <c r="B100" s="157"/>
      <c r="C100" s="158"/>
      <c r="D100" s="159" t="s">
        <v>68</v>
      </c>
      <c r="E100" s="170" t="s">
        <v>133</v>
      </c>
      <c r="F100" s="170" t="s">
        <v>134</v>
      </c>
      <c r="G100" s="158"/>
      <c r="H100" s="158"/>
      <c r="I100" s="161"/>
      <c r="J100" s="171">
        <f>BK100</f>
        <v>0</v>
      </c>
      <c r="K100" s="158"/>
      <c r="L100" s="162"/>
      <c r="M100" s="163"/>
      <c r="N100" s="164"/>
      <c r="O100" s="164"/>
      <c r="P100" s="165">
        <f>SUM(P101:P107)</f>
        <v>0</v>
      </c>
      <c r="Q100" s="164"/>
      <c r="R100" s="165">
        <f>SUM(R101:R107)</f>
        <v>1.2823829000000002</v>
      </c>
      <c r="S100" s="164"/>
      <c r="T100" s="166">
        <f>SUM(T101:T107)</f>
        <v>0</v>
      </c>
      <c r="AR100" s="167" t="s">
        <v>76</v>
      </c>
      <c r="AT100" s="168" t="s">
        <v>68</v>
      </c>
      <c r="AU100" s="168" t="s">
        <v>76</v>
      </c>
      <c r="AY100" s="167" t="s">
        <v>122</v>
      </c>
      <c r="BK100" s="169">
        <f>SUM(BK101:BK107)</f>
        <v>0</v>
      </c>
    </row>
    <row r="101" spans="2:65" s="1" customFormat="1" ht="16.5" customHeight="1">
      <c r="B101" s="29"/>
      <c r="C101" s="172" t="s">
        <v>131</v>
      </c>
      <c r="D101" s="172" t="s">
        <v>125</v>
      </c>
      <c r="E101" s="173" t="s">
        <v>135</v>
      </c>
      <c r="F101" s="174" t="s">
        <v>136</v>
      </c>
      <c r="G101" s="175" t="s">
        <v>128</v>
      </c>
      <c r="H101" s="176">
        <v>1.65</v>
      </c>
      <c r="I101" s="177"/>
      <c r="J101" s="178">
        <f t="shared" ref="J101:J107" si="0">ROUND(I101*H101,2)</f>
        <v>0</v>
      </c>
      <c r="K101" s="174" t="s">
        <v>129</v>
      </c>
      <c r="L101" s="33"/>
      <c r="M101" s="179" t="s">
        <v>1</v>
      </c>
      <c r="N101" s="180" t="s">
        <v>41</v>
      </c>
      <c r="O101" s="55"/>
      <c r="P101" s="181">
        <f t="shared" ref="P101:P107" si="1">O101*H101</f>
        <v>0</v>
      </c>
      <c r="Q101" s="181">
        <v>4.1529999999999997E-2</v>
      </c>
      <c r="R101" s="181">
        <f t="shared" ref="R101:R107" si="2">Q101*H101</f>
        <v>6.8524499999999988E-2</v>
      </c>
      <c r="S101" s="181">
        <v>0</v>
      </c>
      <c r="T101" s="182">
        <f t="shared" ref="T101:T107" si="3">S101*H101</f>
        <v>0</v>
      </c>
      <c r="AR101" s="12" t="s">
        <v>130</v>
      </c>
      <c r="AT101" s="12" t="s">
        <v>125</v>
      </c>
      <c r="AU101" s="12" t="s">
        <v>131</v>
      </c>
      <c r="AY101" s="12" t="s">
        <v>122</v>
      </c>
      <c r="BE101" s="183">
        <f t="shared" ref="BE101:BE107" si="4">IF(N101="základní",J101,0)</f>
        <v>0</v>
      </c>
      <c r="BF101" s="183">
        <f t="shared" ref="BF101:BF107" si="5">IF(N101="snížená",J101,0)</f>
        <v>0</v>
      </c>
      <c r="BG101" s="183">
        <f t="shared" ref="BG101:BG107" si="6">IF(N101="zákl. přenesená",J101,0)</f>
        <v>0</v>
      </c>
      <c r="BH101" s="183">
        <f t="shared" ref="BH101:BH107" si="7">IF(N101="sníž. přenesená",J101,0)</f>
        <v>0</v>
      </c>
      <c r="BI101" s="183">
        <f t="shared" ref="BI101:BI107" si="8">IF(N101="nulová",J101,0)</f>
        <v>0</v>
      </c>
      <c r="BJ101" s="12" t="s">
        <v>131</v>
      </c>
      <c r="BK101" s="183">
        <f t="shared" ref="BK101:BK107" si="9">ROUND(I101*H101,2)</f>
        <v>0</v>
      </c>
      <c r="BL101" s="12" t="s">
        <v>130</v>
      </c>
      <c r="BM101" s="12" t="s">
        <v>137</v>
      </c>
    </row>
    <row r="102" spans="2:65" s="1" customFormat="1" ht="16.5" customHeight="1">
      <c r="B102" s="29"/>
      <c r="C102" s="172" t="s">
        <v>123</v>
      </c>
      <c r="D102" s="172" t="s">
        <v>125</v>
      </c>
      <c r="E102" s="173" t="s">
        <v>138</v>
      </c>
      <c r="F102" s="174" t="s">
        <v>139</v>
      </c>
      <c r="G102" s="175" t="s">
        <v>140</v>
      </c>
      <c r="H102" s="176">
        <v>2</v>
      </c>
      <c r="I102" s="177"/>
      <c r="J102" s="178">
        <f t="shared" si="0"/>
        <v>0</v>
      </c>
      <c r="K102" s="174" t="s">
        <v>129</v>
      </c>
      <c r="L102" s="33"/>
      <c r="M102" s="179" t="s">
        <v>1</v>
      </c>
      <c r="N102" s="180" t="s">
        <v>41</v>
      </c>
      <c r="O102" s="55"/>
      <c r="P102" s="181">
        <f t="shared" si="1"/>
        <v>0</v>
      </c>
      <c r="Q102" s="181">
        <v>0.14699999999999999</v>
      </c>
      <c r="R102" s="181">
        <f t="shared" si="2"/>
        <v>0.29399999999999998</v>
      </c>
      <c r="S102" s="181">
        <v>0</v>
      </c>
      <c r="T102" s="182">
        <f t="shared" si="3"/>
        <v>0</v>
      </c>
      <c r="AR102" s="12" t="s">
        <v>130</v>
      </c>
      <c r="AT102" s="12" t="s">
        <v>125</v>
      </c>
      <c r="AU102" s="12" t="s">
        <v>131</v>
      </c>
      <c r="AY102" s="12" t="s">
        <v>122</v>
      </c>
      <c r="BE102" s="183">
        <f t="shared" si="4"/>
        <v>0</v>
      </c>
      <c r="BF102" s="183">
        <f t="shared" si="5"/>
        <v>0</v>
      </c>
      <c r="BG102" s="183">
        <f t="shared" si="6"/>
        <v>0</v>
      </c>
      <c r="BH102" s="183">
        <f t="shared" si="7"/>
        <v>0</v>
      </c>
      <c r="BI102" s="183">
        <f t="shared" si="8"/>
        <v>0</v>
      </c>
      <c r="BJ102" s="12" t="s">
        <v>131</v>
      </c>
      <c r="BK102" s="183">
        <f t="shared" si="9"/>
        <v>0</v>
      </c>
      <c r="BL102" s="12" t="s">
        <v>130</v>
      </c>
      <c r="BM102" s="12" t="s">
        <v>141</v>
      </c>
    </row>
    <row r="103" spans="2:65" s="1" customFormat="1" ht="16.5" customHeight="1">
      <c r="B103" s="29"/>
      <c r="C103" s="172" t="s">
        <v>130</v>
      </c>
      <c r="D103" s="172" t="s">
        <v>125</v>
      </c>
      <c r="E103" s="173" t="s">
        <v>142</v>
      </c>
      <c r="F103" s="174" t="s">
        <v>143</v>
      </c>
      <c r="G103" s="175" t="s">
        <v>128</v>
      </c>
      <c r="H103" s="176">
        <v>20.58</v>
      </c>
      <c r="I103" s="177"/>
      <c r="J103" s="178">
        <f t="shared" si="0"/>
        <v>0</v>
      </c>
      <c r="K103" s="174" t="s">
        <v>129</v>
      </c>
      <c r="L103" s="33"/>
      <c r="M103" s="179" t="s">
        <v>1</v>
      </c>
      <c r="N103" s="180" t="s">
        <v>41</v>
      </c>
      <c r="O103" s="55"/>
      <c r="P103" s="181">
        <f t="shared" si="1"/>
        <v>0</v>
      </c>
      <c r="Q103" s="181">
        <v>2.0480000000000002E-2</v>
      </c>
      <c r="R103" s="181">
        <f t="shared" si="2"/>
        <v>0.42147839999999998</v>
      </c>
      <c r="S103" s="181">
        <v>0</v>
      </c>
      <c r="T103" s="182">
        <f t="shared" si="3"/>
        <v>0</v>
      </c>
      <c r="AR103" s="12" t="s">
        <v>130</v>
      </c>
      <c r="AT103" s="12" t="s">
        <v>125</v>
      </c>
      <c r="AU103" s="12" t="s">
        <v>131</v>
      </c>
      <c r="AY103" s="12" t="s">
        <v>122</v>
      </c>
      <c r="BE103" s="183">
        <f t="shared" si="4"/>
        <v>0</v>
      </c>
      <c r="BF103" s="183">
        <f t="shared" si="5"/>
        <v>0</v>
      </c>
      <c r="BG103" s="183">
        <f t="shared" si="6"/>
        <v>0</v>
      </c>
      <c r="BH103" s="183">
        <f t="shared" si="7"/>
        <v>0</v>
      </c>
      <c r="BI103" s="183">
        <f t="shared" si="8"/>
        <v>0</v>
      </c>
      <c r="BJ103" s="12" t="s">
        <v>131</v>
      </c>
      <c r="BK103" s="183">
        <f t="shared" si="9"/>
        <v>0</v>
      </c>
      <c r="BL103" s="12" t="s">
        <v>130</v>
      </c>
      <c r="BM103" s="12" t="s">
        <v>144</v>
      </c>
    </row>
    <row r="104" spans="2:65" s="1" customFormat="1" ht="16.5" customHeight="1">
      <c r="B104" s="29"/>
      <c r="C104" s="172" t="s">
        <v>145</v>
      </c>
      <c r="D104" s="172" t="s">
        <v>125</v>
      </c>
      <c r="E104" s="173" t="s">
        <v>146</v>
      </c>
      <c r="F104" s="174" t="s">
        <v>147</v>
      </c>
      <c r="G104" s="175" t="s">
        <v>128</v>
      </c>
      <c r="H104" s="176">
        <v>58</v>
      </c>
      <c r="I104" s="177"/>
      <c r="J104" s="178">
        <f t="shared" si="0"/>
        <v>0</v>
      </c>
      <c r="K104" s="174" t="s">
        <v>129</v>
      </c>
      <c r="L104" s="33"/>
      <c r="M104" s="179" t="s">
        <v>1</v>
      </c>
      <c r="N104" s="180" t="s">
        <v>41</v>
      </c>
      <c r="O104" s="55"/>
      <c r="P104" s="181">
        <f t="shared" si="1"/>
        <v>0</v>
      </c>
      <c r="Q104" s="181">
        <v>7.9000000000000008E-3</v>
      </c>
      <c r="R104" s="181">
        <f t="shared" si="2"/>
        <v>0.45820000000000005</v>
      </c>
      <c r="S104" s="181">
        <v>0</v>
      </c>
      <c r="T104" s="182">
        <f t="shared" si="3"/>
        <v>0</v>
      </c>
      <c r="AR104" s="12" t="s">
        <v>130</v>
      </c>
      <c r="AT104" s="12" t="s">
        <v>125</v>
      </c>
      <c r="AU104" s="12" t="s">
        <v>131</v>
      </c>
      <c r="AY104" s="12" t="s">
        <v>122</v>
      </c>
      <c r="BE104" s="183">
        <f t="shared" si="4"/>
        <v>0</v>
      </c>
      <c r="BF104" s="183">
        <f t="shared" si="5"/>
        <v>0</v>
      </c>
      <c r="BG104" s="183">
        <f t="shared" si="6"/>
        <v>0</v>
      </c>
      <c r="BH104" s="183">
        <f t="shared" si="7"/>
        <v>0</v>
      </c>
      <c r="BI104" s="183">
        <f t="shared" si="8"/>
        <v>0</v>
      </c>
      <c r="BJ104" s="12" t="s">
        <v>131</v>
      </c>
      <c r="BK104" s="183">
        <f t="shared" si="9"/>
        <v>0</v>
      </c>
      <c r="BL104" s="12" t="s">
        <v>130</v>
      </c>
      <c r="BM104" s="12" t="s">
        <v>148</v>
      </c>
    </row>
    <row r="105" spans="2:65" s="1" customFormat="1" ht="16.5" customHeight="1">
      <c r="B105" s="29"/>
      <c r="C105" s="172" t="s">
        <v>133</v>
      </c>
      <c r="D105" s="172" t="s">
        <v>125</v>
      </c>
      <c r="E105" s="173" t="s">
        <v>149</v>
      </c>
      <c r="F105" s="174" t="s">
        <v>150</v>
      </c>
      <c r="G105" s="175" t="s">
        <v>151</v>
      </c>
      <c r="H105" s="176">
        <v>8</v>
      </c>
      <c r="I105" s="177"/>
      <c r="J105" s="178">
        <f t="shared" si="0"/>
        <v>0</v>
      </c>
      <c r="K105" s="174" t="s">
        <v>129</v>
      </c>
      <c r="L105" s="33"/>
      <c r="M105" s="179" t="s">
        <v>1</v>
      </c>
      <c r="N105" s="180" t="s">
        <v>41</v>
      </c>
      <c r="O105" s="55"/>
      <c r="P105" s="181">
        <f t="shared" si="1"/>
        <v>0</v>
      </c>
      <c r="Q105" s="181">
        <v>1.5E-3</v>
      </c>
      <c r="R105" s="181">
        <f t="shared" si="2"/>
        <v>1.2E-2</v>
      </c>
      <c r="S105" s="181">
        <v>0</v>
      </c>
      <c r="T105" s="182">
        <f t="shared" si="3"/>
        <v>0</v>
      </c>
      <c r="AR105" s="12" t="s">
        <v>130</v>
      </c>
      <c r="AT105" s="12" t="s">
        <v>125</v>
      </c>
      <c r="AU105" s="12" t="s">
        <v>131</v>
      </c>
      <c r="AY105" s="12" t="s">
        <v>122</v>
      </c>
      <c r="BE105" s="183">
        <f t="shared" si="4"/>
        <v>0</v>
      </c>
      <c r="BF105" s="183">
        <f t="shared" si="5"/>
        <v>0</v>
      </c>
      <c r="BG105" s="183">
        <f t="shared" si="6"/>
        <v>0</v>
      </c>
      <c r="BH105" s="183">
        <f t="shared" si="7"/>
        <v>0</v>
      </c>
      <c r="BI105" s="183">
        <f t="shared" si="8"/>
        <v>0</v>
      </c>
      <c r="BJ105" s="12" t="s">
        <v>131</v>
      </c>
      <c r="BK105" s="183">
        <f t="shared" si="9"/>
        <v>0</v>
      </c>
      <c r="BL105" s="12" t="s">
        <v>130</v>
      </c>
      <c r="BM105" s="12" t="s">
        <v>152</v>
      </c>
    </row>
    <row r="106" spans="2:65" s="1" customFormat="1" ht="16.5" customHeight="1">
      <c r="B106" s="29"/>
      <c r="C106" s="172" t="s">
        <v>153</v>
      </c>
      <c r="D106" s="172" t="s">
        <v>125</v>
      </c>
      <c r="E106" s="173" t="s">
        <v>154</v>
      </c>
      <c r="F106" s="174" t="s">
        <v>155</v>
      </c>
      <c r="G106" s="175" t="s">
        <v>140</v>
      </c>
      <c r="H106" s="176">
        <v>1</v>
      </c>
      <c r="I106" s="177"/>
      <c r="J106" s="178">
        <f t="shared" si="0"/>
        <v>0</v>
      </c>
      <c r="K106" s="174" t="s">
        <v>129</v>
      </c>
      <c r="L106" s="33"/>
      <c r="M106" s="179" t="s">
        <v>1</v>
      </c>
      <c r="N106" s="180" t="s">
        <v>41</v>
      </c>
      <c r="O106" s="55"/>
      <c r="P106" s="181">
        <f t="shared" si="1"/>
        <v>0</v>
      </c>
      <c r="Q106" s="181">
        <v>1.6979999999999999E-2</v>
      </c>
      <c r="R106" s="181">
        <f t="shared" si="2"/>
        <v>1.6979999999999999E-2</v>
      </c>
      <c r="S106" s="181">
        <v>0</v>
      </c>
      <c r="T106" s="182">
        <f t="shared" si="3"/>
        <v>0</v>
      </c>
      <c r="AR106" s="12" t="s">
        <v>130</v>
      </c>
      <c r="AT106" s="12" t="s">
        <v>125</v>
      </c>
      <c r="AU106" s="12" t="s">
        <v>131</v>
      </c>
      <c r="AY106" s="12" t="s">
        <v>122</v>
      </c>
      <c r="BE106" s="183">
        <f t="shared" si="4"/>
        <v>0</v>
      </c>
      <c r="BF106" s="183">
        <f t="shared" si="5"/>
        <v>0</v>
      </c>
      <c r="BG106" s="183">
        <f t="shared" si="6"/>
        <v>0</v>
      </c>
      <c r="BH106" s="183">
        <f t="shared" si="7"/>
        <v>0</v>
      </c>
      <c r="BI106" s="183">
        <f t="shared" si="8"/>
        <v>0</v>
      </c>
      <c r="BJ106" s="12" t="s">
        <v>131</v>
      </c>
      <c r="BK106" s="183">
        <f t="shared" si="9"/>
        <v>0</v>
      </c>
      <c r="BL106" s="12" t="s">
        <v>130</v>
      </c>
      <c r="BM106" s="12" t="s">
        <v>156</v>
      </c>
    </row>
    <row r="107" spans="2:65" s="1" customFormat="1" ht="16.5" customHeight="1">
      <c r="B107" s="29"/>
      <c r="C107" s="184" t="s">
        <v>157</v>
      </c>
      <c r="D107" s="184" t="s">
        <v>158</v>
      </c>
      <c r="E107" s="185" t="s">
        <v>159</v>
      </c>
      <c r="F107" s="186" t="s">
        <v>160</v>
      </c>
      <c r="G107" s="187" t="s">
        <v>140</v>
      </c>
      <c r="H107" s="188">
        <v>1</v>
      </c>
      <c r="I107" s="189"/>
      <c r="J107" s="190">
        <f t="shared" si="0"/>
        <v>0</v>
      </c>
      <c r="K107" s="186" t="s">
        <v>129</v>
      </c>
      <c r="L107" s="191"/>
      <c r="M107" s="192" t="s">
        <v>1</v>
      </c>
      <c r="N107" s="193" t="s">
        <v>41</v>
      </c>
      <c r="O107" s="55"/>
      <c r="P107" s="181">
        <f t="shared" si="1"/>
        <v>0</v>
      </c>
      <c r="Q107" s="181">
        <v>1.12E-2</v>
      </c>
      <c r="R107" s="181">
        <f t="shared" si="2"/>
        <v>1.12E-2</v>
      </c>
      <c r="S107" s="181">
        <v>0</v>
      </c>
      <c r="T107" s="182">
        <f t="shared" si="3"/>
        <v>0</v>
      </c>
      <c r="AR107" s="12" t="s">
        <v>157</v>
      </c>
      <c r="AT107" s="12" t="s">
        <v>158</v>
      </c>
      <c r="AU107" s="12" t="s">
        <v>131</v>
      </c>
      <c r="AY107" s="12" t="s">
        <v>122</v>
      </c>
      <c r="BE107" s="183">
        <f t="shared" si="4"/>
        <v>0</v>
      </c>
      <c r="BF107" s="183">
        <f t="shared" si="5"/>
        <v>0</v>
      </c>
      <c r="BG107" s="183">
        <f t="shared" si="6"/>
        <v>0</v>
      </c>
      <c r="BH107" s="183">
        <f t="shared" si="7"/>
        <v>0</v>
      </c>
      <c r="BI107" s="183">
        <f t="shared" si="8"/>
        <v>0</v>
      </c>
      <c r="BJ107" s="12" t="s">
        <v>131</v>
      </c>
      <c r="BK107" s="183">
        <f t="shared" si="9"/>
        <v>0</v>
      </c>
      <c r="BL107" s="12" t="s">
        <v>130</v>
      </c>
      <c r="BM107" s="12" t="s">
        <v>161</v>
      </c>
    </row>
    <row r="108" spans="2:65" s="10" customFormat="1" ht="22.9" customHeight="1">
      <c r="B108" s="157"/>
      <c r="C108" s="158"/>
      <c r="D108" s="159" t="s">
        <v>68</v>
      </c>
      <c r="E108" s="170" t="s">
        <v>162</v>
      </c>
      <c r="F108" s="170" t="s">
        <v>163</v>
      </c>
      <c r="G108" s="158"/>
      <c r="H108" s="158"/>
      <c r="I108" s="161"/>
      <c r="J108" s="171">
        <f>BK108</f>
        <v>0</v>
      </c>
      <c r="K108" s="158"/>
      <c r="L108" s="162"/>
      <c r="M108" s="163"/>
      <c r="N108" s="164"/>
      <c r="O108" s="164"/>
      <c r="P108" s="165">
        <f>SUM(P109:P112)</f>
        <v>0</v>
      </c>
      <c r="Q108" s="164"/>
      <c r="R108" s="165">
        <f>SUM(R109:R112)</f>
        <v>3.2000000000000002E-3</v>
      </c>
      <c r="S108" s="164"/>
      <c r="T108" s="166">
        <f>SUM(T109:T112)</f>
        <v>1.76254</v>
      </c>
      <c r="AR108" s="167" t="s">
        <v>76</v>
      </c>
      <c r="AT108" s="168" t="s">
        <v>68</v>
      </c>
      <c r="AU108" s="168" t="s">
        <v>76</v>
      </c>
      <c r="AY108" s="167" t="s">
        <v>122</v>
      </c>
      <c r="BK108" s="169">
        <f>SUM(BK109:BK112)</f>
        <v>0</v>
      </c>
    </row>
    <row r="109" spans="2:65" s="1" customFormat="1" ht="16.5" customHeight="1">
      <c r="B109" s="29"/>
      <c r="C109" s="172" t="s">
        <v>162</v>
      </c>
      <c r="D109" s="172" t="s">
        <v>125</v>
      </c>
      <c r="E109" s="173" t="s">
        <v>164</v>
      </c>
      <c r="F109" s="174" t="s">
        <v>165</v>
      </c>
      <c r="G109" s="175" t="s">
        <v>128</v>
      </c>
      <c r="H109" s="176">
        <v>80</v>
      </c>
      <c r="I109" s="177"/>
      <c r="J109" s="178">
        <f>ROUND(I109*H109,2)</f>
        <v>0</v>
      </c>
      <c r="K109" s="174" t="s">
        <v>129</v>
      </c>
      <c r="L109" s="33"/>
      <c r="M109" s="179" t="s">
        <v>1</v>
      </c>
      <c r="N109" s="180" t="s">
        <v>41</v>
      </c>
      <c r="O109" s="55"/>
      <c r="P109" s="181">
        <f>O109*H109</f>
        <v>0</v>
      </c>
      <c r="Q109" s="181">
        <v>4.0000000000000003E-5</v>
      </c>
      <c r="R109" s="181">
        <f>Q109*H109</f>
        <v>3.2000000000000002E-3</v>
      </c>
      <c r="S109" s="181">
        <v>0</v>
      </c>
      <c r="T109" s="182">
        <f>S109*H109</f>
        <v>0</v>
      </c>
      <c r="AR109" s="12" t="s">
        <v>130</v>
      </c>
      <c r="AT109" s="12" t="s">
        <v>125</v>
      </c>
      <c r="AU109" s="12" t="s">
        <v>131</v>
      </c>
      <c r="AY109" s="12" t="s">
        <v>122</v>
      </c>
      <c r="BE109" s="183">
        <f>IF(N109="základní",J109,0)</f>
        <v>0</v>
      </c>
      <c r="BF109" s="183">
        <f>IF(N109="snížená",J109,0)</f>
        <v>0</v>
      </c>
      <c r="BG109" s="183">
        <f>IF(N109="zákl. přenesená",J109,0)</f>
        <v>0</v>
      </c>
      <c r="BH109" s="183">
        <f>IF(N109="sníž. přenesená",J109,0)</f>
        <v>0</v>
      </c>
      <c r="BI109" s="183">
        <f>IF(N109="nulová",J109,0)</f>
        <v>0</v>
      </c>
      <c r="BJ109" s="12" t="s">
        <v>131</v>
      </c>
      <c r="BK109" s="183">
        <f>ROUND(I109*H109,2)</f>
        <v>0</v>
      </c>
      <c r="BL109" s="12" t="s">
        <v>130</v>
      </c>
      <c r="BM109" s="12" t="s">
        <v>166</v>
      </c>
    </row>
    <row r="110" spans="2:65" s="1" customFormat="1" ht="16.5" customHeight="1">
      <c r="B110" s="29"/>
      <c r="C110" s="172" t="s">
        <v>167</v>
      </c>
      <c r="D110" s="172" t="s">
        <v>125</v>
      </c>
      <c r="E110" s="173" t="s">
        <v>168</v>
      </c>
      <c r="F110" s="174" t="s">
        <v>169</v>
      </c>
      <c r="G110" s="175" t="s">
        <v>128</v>
      </c>
      <c r="H110" s="176">
        <v>1.8</v>
      </c>
      <c r="I110" s="177"/>
      <c r="J110" s="178">
        <f>ROUND(I110*H110,2)</f>
        <v>0</v>
      </c>
      <c r="K110" s="174" t="s">
        <v>129</v>
      </c>
      <c r="L110" s="33"/>
      <c r="M110" s="179" t="s">
        <v>1</v>
      </c>
      <c r="N110" s="180" t="s">
        <v>41</v>
      </c>
      <c r="O110" s="55"/>
      <c r="P110" s="181">
        <f>O110*H110</f>
        <v>0</v>
      </c>
      <c r="Q110" s="181">
        <v>0</v>
      </c>
      <c r="R110" s="181">
        <f>Q110*H110</f>
        <v>0</v>
      </c>
      <c r="S110" s="181">
        <v>0.13100000000000001</v>
      </c>
      <c r="T110" s="182">
        <f>S110*H110</f>
        <v>0.23580000000000001</v>
      </c>
      <c r="AR110" s="12" t="s">
        <v>130</v>
      </c>
      <c r="AT110" s="12" t="s">
        <v>125</v>
      </c>
      <c r="AU110" s="12" t="s">
        <v>131</v>
      </c>
      <c r="AY110" s="12" t="s">
        <v>122</v>
      </c>
      <c r="BE110" s="183">
        <f>IF(N110="základní",J110,0)</f>
        <v>0</v>
      </c>
      <c r="BF110" s="183">
        <f>IF(N110="snížená",J110,0)</f>
        <v>0</v>
      </c>
      <c r="BG110" s="183">
        <f>IF(N110="zákl. přenesená",J110,0)</f>
        <v>0</v>
      </c>
      <c r="BH110" s="183">
        <f>IF(N110="sníž. přenesená",J110,0)</f>
        <v>0</v>
      </c>
      <c r="BI110" s="183">
        <f>IF(N110="nulová",J110,0)</f>
        <v>0</v>
      </c>
      <c r="BJ110" s="12" t="s">
        <v>131</v>
      </c>
      <c r="BK110" s="183">
        <f>ROUND(I110*H110,2)</f>
        <v>0</v>
      </c>
      <c r="BL110" s="12" t="s">
        <v>130</v>
      </c>
      <c r="BM110" s="12" t="s">
        <v>170</v>
      </c>
    </row>
    <row r="111" spans="2:65" s="1" customFormat="1" ht="16.5" customHeight="1">
      <c r="B111" s="29"/>
      <c r="C111" s="172" t="s">
        <v>171</v>
      </c>
      <c r="D111" s="172" t="s">
        <v>125</v>
      </c>
      <c r="E111" s="173" t="s">
        <v>172</v>
      </c>
      <c r="F111" s="174" t="s">
        <v>173</v>
      </c>
      <c r="G111" s="175" t="s">
        <v>128</v>
      </c>
      <c r="H111" s="176">
        <v>1.675</v>
      </c>
      <c r="I111" s="177"/>
      <c r="J111" s="178">
        <f>ROUND(I111*H111,2)</f>
        <v>0</v>
      </c>
      <c r="K111" s="174" t="s">
        <v>129</v>
      </c>
      <c r="L111" s="33"/>
      <c r="M111" s="179" t="s">
        <v>1</v>
      </c>
      <c r="N111" s="180" t="s">
        <v>41</v>
      </c>
      <c r="O111" s="55"/>
      <c r="P111" s="181">
        <f>O111*H111</f>
        <v>0</v>
      </c>
      <c r="Q111" s="181">
        <v>0</v>
      </c>
      <c r="R111" s="181">
        <f>Q111*H111</f>
        <v>0</v>
      </c>
      <c r="S111" s="181">
        <v>7.5999999999999998E-2</v>
      </c>
      <c r="T111" s="182">
        <f>S111*H111</f>
        <v>0.1273</v>
      </c>
      <c r="AR111" s="12" t="s">
        <v>130</v>
      </c>
      <c r="AT111" s="12" t="s">
        <v>125</v>
      </c>
      <c r="AU111" s="12" t="s">
        <v>131</v>
      </c>
      <c r="AY111" s="12" t="s">
        <v>122</v>
      </c>
      <c r="BE111" s="183">
        <f>IF(N111="základní",J111,0)</f>
        <v>0</v>
      </c>
      <c r="BF111" s="183">
        <f>IF(N111="snížená",J111,0)</f>
        <v>0</v>
      </c>
      <c r="BG111" s="183">
        <f>IF(N111="zákl. přenesená",J111,0)</f>
        <v>0</v>
      </c>
      <c r="BH111" s="183">
        <f>IF(N111="sníž. přenesená",J111,0)</f>
        <v>0</v>
      </c>
      <c r="BI111" s="183">
        <f>IF(N111="nulová",J111,0)</f>
        <v>0</v>
      </c>
      <c r="BJ111" s="12" t="s">
        <v>131</v>
      </c>
      <c r="BK111" s="183">
        <f>ROUND(I111*H111,2)</f>
        <v>0</v>
      </c>
      <c r="BL111" s="12" t="s">
        <v>130</v>
      </c>
      <c r="BM111" s="12" t="s">
        <v>174</v>
      </c>
    </row>
    <row r="112" spans="2:65" s="1" customFormat="1" ht="16.5" customHeight="1">
      <c r="B112" s="29"/>
      <c r="C112" s="172" t="s">
        <v>175</v>
      </c>
      <c r="D112" s="172" t="s">
        <v>125</v>
      </c>
      <c r="E112" s="173" t="s">
        <v>176</v>
      </c>
      <c r="F112" s="174" t="s">
        <v>177</v>
      </c>
      <c r="G112" s="175" t="s">
        <v>128</v>
      </c>
      <c r="H112" s="176">
        <v>20.58</v>
      </c>
      <c r="I112" s="177"/>
      <c r="J112" s="178">
        <f>ROUND(I112*H112,2)</f>
        <v>0</v>
      </c>
      <c r="K112" s="174" t="s">
        <v>129</v>
      </c>
      <c r="L112" s="33"/>
      <c r="M112" s="179" t="s">
        <v>1</v>
      </c>
      <c r="N112" s="180" t="s">
        <v>41</v>
      </c>
      <c r="O112" s="55"/>
      <c r="P112" s="181">
        <f>O112*H112</f>
        <v>0</v>
      </c>
      <c r="Q112" s="181">
        <v>0</v>
      </c>
      <c r="R112" s="181">
        <f>Q112*H112</f>
        <v>0</v>
      </c>
      <c r="S112" s="181">
        <v>6.8000000000000005E-2</v>
      </c>
      <c r="T112" s="182">
        <f>S112*H112</f>
        <v>1.39944</v>
      </c>
      <c r="AR112" s="12" t="s">
        <v>130</v>
      </c>
      <c r="AT112" s="12" t="s">
        <v>125</v>
      </c>
      <c r="AU112" s="12" t="s">
        <v>131</v>
      </c>
      <c r="AY112" s="12" t="s">
        <v>122</v>
      </c>
      <c r="BE112" s="183">
        <f>IF(N112="základní",J112,0)</f>
        <v>0</v>
      </c>
      <c r="BF112" s="183">
        <f>IF(N112="snížená",J112,0)</f>
        <v>0</v>
      </c>
      <c r="BG112" s="183">
        <f>IF(N112="zákl. přenesená",J112,0)</f>
        <v>0</v>
      </c>
      <c r="BH112" s="183">
        <f>IF(N112="sníž. přenesená",J112,0)</f>
        <v>0</v>
      </c>
      <c r="BI112" s="183">
        <f>IF(N112="nulová",J112,0)</f>
        <v>0</v>
      </c>
      <c r="BJ112" s="12" t="s">
        <v>131</v>
      </c>
      <c r="BK112" s="183">
        <f>ROUND(I112*H112,2)</f>
        <v>0</v>
      </c>
      <c r="BL112" s="12" t="s">
        <v>130</v>
      </c>
      <c r="BM112" s="12" t="s">
        <v>178</v>
      </c>
    </row>
    <row r="113" spans="2:65" s="10" customFormat="1" ht="22.9" customHeight="1">
      <c r="B113" s="157"/>
      <c r="C113" s="158"/>
      <c r="D113" s="159" t="s">
        <v>68</v>
      </c>
      <c r="E113" s="170" t="s">
        <v>179</v>
      </c>
      <c r="F113" s="170" t="s">
        <v>180</v>
      </c>
      <c r="G113" s="158"/>
      <c r="H113" s="158"/>
      <c r="I113" s="161"/>
      <c r="J113" s="171">
        <f>BK113</f>
        <v>0</v>
      </c>
      <c r="K113" s="158"/>
      <c r="L113" s="162"/>
      <c r="M113" s="163"/>
      <c r="N113" s="164"/>
      <c r="O113" s="164"/>
      <c r="P113" s="165">
        <f>SUM(P114:P117)</f>
        <v>0</v>
      </c>
      <c r="Q113" s="164"/>
      <c r="R113" s="165">
        <f>SUM(R114:R117)</f>
        <v>0</v>
      </c>
      <c r="S113" s="164"/>
      <c r="T113" s="166">
        <f>SUM(T114:T117)</f>
        <v>0</v>
      </c>
      <c r="AR113" s="167" t="s">
        <v>76</v>
      </c>
      <c r="AT113" s="168" t="s">
        <v>68</v>
      </c>
      <c r="AU113" s="168" t="s">
        <v>76</v>
      </c>
      <c r="AY113" s="167" t="s">
        <v>122</v>
      </c>
      <c r="BK113" s="169">
        <f>SUM(BK114:BK117)</f>
        <v>0</v>
      </c>
    </row>
    <row r="114" spans="2:65" s="1" customFormat="1" ht="16.5" customHeight="1">
      <c r="B114" s="29"/>
      <c r="C114" s="172" t="s">
        <v>181</v>
      </c>
      <c r="D114" s="172" t="s">
        <v>125</v>
      </c>
      <c r="E114" s="173" t="s">
        <v>182</v>
      </c>
      <c r="F114" s="174" t="s">
        <v>183</v>
      </c>
      <c r="G114" s="175" t="s">
        <v>184</v>
      </c>
      <c r="H114" s="176">
        <v>1.8129999999999999</v>
      </c>
      <c r="I114" s="177"/>
      <c r="J114" s="178">
        <f>ROUND(I114*H114,2)</f>
        <v>0</v>
      </c>
      <c r="K114" s="174" t="s">
        <v>129</v>
      </c>
      <c r="L114" s="33"/>
      <c r="M114" s="179" t="s">
        <v>1</v>
      </c>
      <c r="N114" s="180" t="s">
        <v>41</v>
      </c>
      <c r="O114" s="55"/>
      <c r="P114" s="181">
        <f>O114*H114</f>
        <v>0</v>
      </c>
      <c r="Q114" s="181">
        <v>0</v>
      </c>
      <c r="R114" s="181">
        <f>Q114*H114</f>
        <v>0</v>
      </c>
      <c r="S114" s="181">
        <v>0</v>
      </c>
      <c r="T114" s="182">
        <f>S114*H114</f>
        <v>0</v>
      </c>
      <c r="AR114" s="12" t="s">
        <v>130</v>
      </c>
      <c r="AT114" s="12" t="s">
        <v>125</v>
      </c>
      <c r="AU114" s="12" t="s">
        <v>131</v>
      </c>
      <c r="AY114" s="12" t="s">
        <v>122</v>
      </c>
      <c r="BE114" s="183">
        <f>IF(N114="základní",J114,0)</f>
        <v>0</v>
      </c>
      <c r="BF114" s="183">
        <f>IF(N114="snížená",J114,0)</f>
        <v>0</v>
      </c>
      <c r="BG114" s="183">
        <f>IF(N114="zákl. přenesená",J114,0)</f>
        <v>0</v>
      </c>
      <c r="BH114" s="183">
        <f>IF(N114="sníž. přenesená",J114,0)</f>
        <v>0</v>
      </c>
      <c r="BI114" s="183">
        <f>IF(N114="nulová",J114,0)</f>
        <v>0</v>
      </c>
      <c r="BJ114" s="12" t="s">
        <v>131</v>
      </c>
      <c r="BK114" s="183">
        <f>ROUND(I114*H114,2)</f>
        <v>0</v>
      </c>
      <c r="BL114" s="12" t="s">
        <v>130</v>
      </c>
      <c r="BM114" s="12" t="s">
        <v>185</v>
      </c>
    </row>
    <row r="115" spans="2:65" s="1" customFormat="1" ht="16.5" customHeight="1">
      <c r="B115" s="29"/>
      <c r="C115" s="172" t="s">
        <v>186</v>
      </c>
      <c r="D115" s="172" t="s">
        <v>125</v>
      </c>
      <c r="E115" s="173" t="s">
        <v>187</v>
      </c>
      <c r="F115" s="174" t="s">
        <v>188</v>
      </c>
      <c r="G115" s="175" t="s">
        <v>184</v>
      </c>
      <c r="H115" s="176">
        <v>1.8129999999999999</v>
      </c>
      <c r="I115" s="177"/>
      <c r="J115" s="178">
        <f>ROUND(I115*H115,2)</f>
        <v>0</v>
      </c>
      <c r="K115" s="174" t="s">
        <v>129</v>
      </c>
      <c r="L115" s="33"/>
      <c r="M115" s="179" t="s">
        <v>1</v>
      </c>
      <c r="N115" s="180" t="s">
        <v>41</v>
      </c>
      <c r="O115" s="55"/>
      <c r="P115" s="181">
        <f>O115*H115</f>
        <v>0</v>
      </c>
      <c r="Q115" s="181">
        <v>0</v>
      </c>
      <c r="R115" s="181">
        <f>Q115*H115</f>
        <v>0</v>
      </c>
      <c r="S115" s="181">
        <v>0</v>
      </c>
      <c r="T115" s="182">
        <f>S115*H115</f>
        <v>0</v>
      </c>
      <c r="AR115" s="12" t="s">
        <v>130</v>
      </c>
      <c r="AT115" s="12" t="s">
        <v>125</v>
      </c>
      <c r="AU115" s="12" t="s">
        <v>131</v>
      </c>
      <c r="AY115" s="12" t="s">
        <v>122</v>
      </c>
      <c r="BE115" s="183">
        <f>IF(N115="základní",J115,0)</f>
        <v>0</v>
      </c>
      <c r="BF115" s="183">
        <f>IF(N115="snížená",J115,0)</f>
        <v>0</v>
      </c>
      <c r="BG115" s="183">
        <f>IF(N115="zákl. přenesená",J115,0)</f>
        <v>0</v>
      </c>
      <c r="BH115" s="183">
        <f>IF(N115="sníž. přenesená",J115,0)</f>
        <v>0</v>
      </c>
      <c r="BI115" s="183">
        <f>IF(N115="nulová",J115,0)</f>
        <v>0</v>
      </c>
      <c r="BJ115" s="12" t="s">
        <v>131</v>
      </c>
      <c r="BK115" s="183">
        <f>ROUND(I115*H115,2)</f>
        <v>0</v>
      </c>
      <c r="BL115" s="12" t="s">
        <v>130</v>
      </c>
      <c r="BM115" s="12" t="s">
        <v>189</v>
      </c>
    </row>
    <row r="116" spans="2:65" s="1" customFormat="1" ht="16.5" customHeight="1">
      <c r="B116" s="29"/>
      <c r="C116" s="172" t="s">
        <v>8</v>
      </c>
      <c r="D116" s="172" t="s">
        <v>125</v>
      </c>
      <c r="E116" s="173" t="s">
        <v>190</v>
      </c>
      <c r="F116" s="174" t="s">
        <v>191</v>
      </c>
      <c r="G116" s="175" t="s">
        <v>184</v>
      </c>
      <c r="H116" s="176">
        <v>27.195</v>
      </c>
      <c r="I116" s="177"/>
      <c r="J116" s="178">
        <f>ROUND(I116*H116,2)</f>
        <v>0</v>
      </c>
      <c r="K116" s="174" t="s">
        <v>129</v>
      </c>
      <c r="L116" s="33"/>
      <c r="M116" s="179" t="s">
        <v>1</v>
      </c>
      <c r="N116" s="180" t="s">
        <v>41</v>
      </c>
      <c r="O116" s="55"/>
      <c r="P116" s="181">
        <f>O116*H116</f>
        <v>0</v>
      </c>
      <c r="Q116" s="181">
        <v>0</v>
      </c>
      <c r="R116" s="181">
        <f>Q116*H116</f>
        <v>0</v>
      </c>
      <c r="S116" s="181">
        <v>0</v>
      </c>
      <c r="T116" s="182">
        <f>S116*H116</f>
        <v>0</v>
      </c>
      <c r="AR116" s="12" t="s">
        <v>130</v>
      </c>
      <c r="AT116" s="12" t="s">
        <v>125</v>
      </c>
      <c r="AU116" s="12" t="s">
        <v>131</v>
      </c>
      <c r="AY116" s="12" t="s">
        <v>122</v>
      </c>
      <c r="BE116" s="183">
        <f>IF(N116="základní",J116,0)</f>
        <v>0</v>
      </c>
      <c r="BF116" s="183">
        <f>IF(N116="snížená",J116,0)</f>
        <v>0</v>
      </c>
      <c r="BG116" s="183">
        <f>IF(N116="zákl. přenesená",J116,0)</f>
        <v>0</v>
      </c>
      <c r="BH116" s="183">
        <f>IF(N116="sníž. přenesená",J116,0)</f>
        <v>0</v>
      </c>
      <c r="BI116" s="183">
        <f>IF(N116="nulová",J116,0)</f>
        <v>0</v>
      </c>
      <c r="BJ116" s="12" t="s">
        <v>131</v>
      </c>
      <c r="BK116" s="183">
        <f>ROUND(I116*H116,2)</f>
        <v>0</v>
      </c>
      <c r="BL116" s="12" t="s">
        <v>130</v>
      </c>
      <c r="BM116" s="12" t="s">
        <v>192</v>
      </c>
    </row>
    <row r="117" spans="2:65" s="1" customFormat="1" ht="16.5" customHeight="1">
      <c r="B117" s="29"/>
      <c r="C117" s="172" t="s">
        <v>193</v>
      </c>
      <c r="D117" s="172" t="s">
        <v>125</v>
      </c>
      <c r="E117" s="173" t="s">
        <v>194</v>
      </c>
      <c r="F117" s="174" t="s">
        <v>195</v>
      </c>
      <c r="G117" s="175" t="s">
        <v>184</v>
      </c>
      <c r="H117" s="176">
        <v>1.8129999999999999</v>
      </c>
      <c r="I117" s="177"/>
      <c r="J117" s="178">
        <f>ROUND(I117*H117,2)</f>
        <v>0</v>
      </c>
      <c r="K117" s="174" t="s">
        <v>129</v>
      </c>
      <c r="L117" s="33"/>
      <c r="M117" s="179" t="s">
        <v>1</v>
      </c>
      <c r="N117" s="180" t="s">
        <v>41</v>
      </c>
      <c r="O117" s="55"/>
      <c r="P117" s="181">
        <f>O117*H117</f>
        <v>0</v>
      </c>
      <c r="Q117" s="181">
        <v>0</v>
      </c>
      <c r="R117" s="181">
        <f>Q117*H117</f>
        <v>0</v>
      </c>
      <c r="S117" s="181">
        <v>0</v>
      </c>
      <c r="T117" s="182">
        <f>S117*H117</f>
        <v>0</v>
      </c>
      <c r="AR117" s="12" t="s">
        <v>130</v>
      </c>
      <c r="AT117" s="12" t="s">
        <v>125</v>
      </c>
      <c r="AU117" s="12" t="s">
        <v>131</v>
      </c>
      <c r="AY117" s="12" t="s">
        <v>122</v>
      </c>
      <c r="BE117" s="183">
        <f>IF(N117="základní",J117,0)</f>
        <v>0</v>
      </c>
      <c r="BF117" s="183">
        <f>IF(N117="snížená",J117,0)</f>
        <v>0</v>
      </c>
      <c r="BG117" s="183">
        <f>IF(N117="zákl. přenesená",J117,0)</f>
        <v>0</v>
      </c>
      <c r="BH117" s="183">
        <f>IF(N117="sníž. přenesená",J117,0)</f>
        <v>0</v>
      </c>
      <c r="BI117" s="183">
        <f>IF(N117="nulová",J117,0)</f>
        <v>0</v>
      </c>
      <c r="BJ117" s="12" t="s">
        <v>131</v>
      </c>
      <c r="BK117" s="183">
        <f>ROUND(I117*H117,2)</f>
        <v>0</v>
      </c>
      <c r="BL117" s="12" t="s">
        <v>130</v>
      </c>
      <c r="BM117" s="12" t="s">
        <v>196</v>
      </c>
    </row>
    <row r="118" spans="2:65" s="10" customFormat="1" ht="22.9" customHeight="1">
      <c r="B118" s="157"/>
      <c r="C118" s="158"/>
      <c r="D118" s="159" t="s">
        <v>68</v>
      </c>
      <c r="E118" s="170" t="s">
        <v>197</v>
      </c>
      <c r="F118" s="170" t="s">
        <v>198</v>
      </c>
      <c r="G118" s="158"/>
      <c r="H118" s="158"/>
      <c r="I118" s="161"/>
      <c r="J118" s="171">
        <f>BK118</f>
        <v>0</v>
      </c>
      <c r="K118" s="158"/>
      <c r="L118" s="162"/>
      <c r="M118" s="163"/>
      <c r="N118" s="164"/>
      <c r="O118" s="164"/>
      <c r="P118" s="165">
        <f>P119</f>
        <v>0</v>
      </c>
      <c r="Q118" s="164"/>
      <c r="R118" s="165">
        <f>R119</f>
        <v>0</v>
      </c>
      <c r="S118" s="164"/>
      <c r="T118" s="166">
        <f>T119</f>
        <v>0</v>
      </c>
      <c r="AR118" s="167" t="s">
        <v>76</v>
      </c>
      <c r="AT118" s="168" t="s">
        <v>68</v>
      </c>
      <c r="AU118" s="168" t="s">
        <v>76</v>
      </c>
      <c r="AY118" s="167" t="s">
        <v>122</v>
      </c>
      <c r="BK118" s="169">
        <f>BK119</f>
        <v>0</v>
      </c>
    </row>
    <row r="119" spans="2:65" s="1" customFormat="1" ht="16.5" customHeight="1">
      <c r="B119" s="29"/>
      <c r="C119" s="172" t="s">
        <v>199</v>
      </c>
      <c r="D119" s="172" t="s">
        <v>125</v>
      </c>
      <c r="E119" s="173" t="s">
        <v>200</v>
      </c>
      <c r="F119" s="174" t="s">
        <v>201</v>
      </c>
      <c r="G119" s="175" t="s">
        <v>184</v>
      </c>
      <c r="H119" s="176">
        <v>1.508</v>
      </c>
      <c r="I119" s="177"/>
      <c r="J119" s="178">
        <f>ROUND(I119*H119,2)</f>
        <v>0</v>
      </c>
      <c r="K119" s="174" t="s">
        <v>129</v>
      </c>
      <c r="L119" s="33"/>
      <c r="M119" s="179" t="s">
        <v>1</v>
      </c>
      <c r="N119" s="180" t="s">
        <v>41</v>
      </c>
      <c r="O119" s="55"/>
      <c r="P119" s="181">
        <f>O119*H119</f>
        <v>0</v>
      </c>
      <c r="Q119" s="181">
        <v>0</v>
      </c>
      <c r="R119" s="181">
        <f>Q119*H119</f>
        <v>0</v>
      </c>
      <c r="S119" s="181">
        <v>0</v>
      </c>
      <c r="T119" s="182">
        <f>S119*H119</f>
        <v>0</v>
      </c>
      <c r="AR119" s="12" t="s">
        <v>130</v>
      </c>
      <c r="AT119" s="12" t="s">
        <v>125</v>
      </c>
      <c r="AU119" s="12" t="s">
        <v>131</v>
      </c>
      <c r="AY119" s="12" t="s">
        <v>122</v>
      </c>
      <c r="BE119" s="183">
        <f>IF(N119="základní",J119,0)</f>
        <v>0</v>
      </c>
      <c r="BF119" s="183">
        <f>IF(N119="snížená",J119,0)</f>
        <v>0</v>
      </c>
      <c r="BG119" s="183">
        <f>IF(N119="zákl. přenesená",J119,0)</f>
        <v>0</v>
      </c>
      <c r="BH119" s="183">
        <f>IF(N119="sníž. přenesená",J119,0)</f>
        <v>0</v>
      </c>
      <c r="BI119" s="183">
        <f>IF(N119="nulová",J119,0)</f>
        <v>0</v>
      </c>
      <c r="BJ119" s="12" t="s">
        <v>131</v>
      </c>
      <c r="BK119" s="183">
        <f>ROUND(I119*H119,2)</f>
        <v>0</v>
      </c>
      <c r="BL119" s="12" t="s">
        <v>130</v>
      </c>
      <c r="BM119" s="12" t="s">
        <v>202</v>
      </c>
    </row>
    <row r="120" spans="2:65" s="10" customFormat="1" ht="25.9" customHeight="1">
      <c r="B120" s="157"/>
      <c r="C120" s="158"/>
      <c r="D120" s="159" t="s">
        <v>68</v>
      </c>
      <c r="E120" s="160" t="s">
        <v>203</v>
      </c>
      <c r="F120" s="160" t="s">
        <v>204</v>
      </c>
      <c r="G120" s="158"/>
      <c r="H120" s="158"/>
      <c r="I120" s="161"/>
      <c r="J120" s="145">
        <f>BK120</f>
        <v>0</v>
      </c>
      <c r="K120" s="158"/>
      <c r="L120" s="162"/>
      <c r="M120" s="163"/>
      <c r="N120" s="164"/>
      <c r="O120" s="164"/>
      <c r="P120" s="165">
        <f>P121+P123+P126+P151+P156+P158+P161+P167+P172</f>
        <v>0</v>
      </c>
      <c r="Q120" s="164"/>
      <c r="R120" s="165">
        <f>R121+R123+R126+R151+R156+R158+R161+R167+R172</f>
        <v>0.81363869999999994</v>
      </c>
      <c r="S120" s="164"/>
      <c r="T120" s="166">
        <f>T121+T123+T126+T151+T156+T158+T161+T167+T172</f>
        <v>5.0650000000000001E-2</v>
      </c>
      <c r="AR120" s="167" t="s">
        <v>131</v>
      </c>
      <c r="AT120" s="168" t="s">
        <v>68</v>
      </c>
      <c r="AU120" s="168" t="s">
        <v>69</v>
      </c>
      <c r="AY120" s="167" t="s">
        <v>122</v>
      </c>
      <c r="BK120" s="169">
        <f>BK121+BK123+BK126+BK151+BK156+BK158+BK161+BK167+BK172</f>
        <v>0</v>
      </c>
    </row>
    <row r="121" spans="2:65" s="10" customFormat="1" ht="22.9" customHeight="1">
      <c r="B121" s="157"/>
      <c r="C121" s="158"/>
      <c r="D121" s="159" t="s">
        <v>68</v>
      </c>
      <c r="E121" s="170" t="s">
        <v>205</v>
      </c>
      <c r="F121" s="170" t="s">
        <v>206</v>
      </c>
      <c r="G121" s="158"/>
      <c r="H121" s="158"/>
      <c r="I121" s="161"/>
      <c r="J121" s="171">
        <f>BK121</f>
        <v>0</v>
      </c>
      <c r="K121" s="158"/>
      <c r="L121" s="162"/>
      <c r="M121" s="163"/>
      <c r="N121" s="164"/>
      <c r="O121" s="164"/>
      <c r="P121" s="165">
        <f>P122</f>
        <v>0</v>
      </c>
      <c r="Q121" s="164"/>
      <c r="R121" s="165">
        <f>R122</f>
        <v>0</v>
      </c>
      <c r="S121" s="164"/>
      <c r="T121" s="166">
        <f>T122</f>
        <v>0</v>
      </c>
      <c r="AR121" s="167" t="s">
        <v>131</v>
      </c>
      <c r="AT121" s="168" t="s">
        <v>68</v>
      </c>
      <c r="AU121" s="168" t="s">
        <v>76</v>
      </c>
      <c r="AY121" s="167" t="s">
        <v>122</v>
      </c>
      <c r="BK121" s="169">
        <f>BK122</f>
        <v>0</v>
      </c>
    </row>
    <row r="122" spans="2:65" s="1" customFormat="1" ht="16.5" customHeight="1">
      <c r="B122" s="29"/>
      <c r="C122" s="172" t="s">
        <v>207</v>
      </c>
      <c r="D122" s="172" t="s">
        <v>125</v>
      </c>
      <c r="E122" s="173" t="s">
        <v>208</v>
      </c>
      <c r="F122" s="174" t="s">
        <v>209</v>
      </c>
      <c r="G122" s="175" t="s">
        <v>210</v>
      </c>
      <c r="H122" s="176">
        <v>1</v>
      </c>
      <c r="I122" s="177"/>
      <c r="J122" s="178">
        <f>ROUND(I122*H122,2)</f>
        <v>0</v>
      </c>
      <c r="K122" s="174" t="s">
        <v>1</v>
      </c>
      <c r="L122" s="33"/>
      <c r="M122" s="179" t="s">
        <v>1</v>
      </c>
      <c r="N122" s="180" t="s">
        <v>41</v>
      </c>
      <c r="O122" s="55"/>
      <c r="P122" s="181">
        <f>O122*H122</f>
        <v>0</v>
      </c>
      <c r="Q122" s="181">
        <v>0</v>
      </c>
      <c r="R122" s="181">
        <f>Q122*H122</f>
        <v>0</v>
      </c>
      <c r="S122" s="181">
        <v>0</v>
      </c>
      <c r="T122" s="182">
        <f>S122*H122</f>
        <v>0</v>
      </c>
      <c r="AR122" s="12" t="s">
        <v>193</v>
      </c>
      <c r="AT122" s="12" t="s">
        <v>125</v>
      </c>
      <c r="AU122" s="12" t="s">
        <v>131</v>
      </c>
      <c r="AY122" s="12" t="s">
        <v>122</v>
      </c>
      <c r="BE122" s="183">
        <f>IF(N122="základní",J122,0)</f>
        <v>0</v>
      </c>
      <c r="BF122" s="183">
        <f>IF(N122="snížená",J122,0)</f>
        <v>0</v>
      </c>
      <c r="BG122" s="183">
        <f>IF(N122="zákl. přenesená",J122,0)</f>
        <v>0</v>
      </c>
      <c r="BH122" s="183">
        <f>IF(N122="sníž. přenesená",J122,0)</f>
        <v>0</v>
      </c>
      <c r="BI122" s="183">
        <f>IF(N122="nulová",J122,0)</f>
        <v>0</v>
      </c>
      <c r="BJ122" s="12" t="s">
        <v>131</v>
      </c>
      <c r="BK122" s="183">
        <f>ROUND(I122*H122,2)</f>
        <v>0</v>
      </c>
      <c r="BL122" s="12" t="s">
        <v>193</v>
      </c>
      <c r="BM122" s="12" t="s">
        <v>211</v>
      </c>
    </row>
    <row r="123" spans="2:65" s="10" customFormat="1" ht="22.9" customHeight="1">
      <c r="B123" s="157"/>
      <c r="C123" s="158"/>
      <c r="D123" s="159" t="s">
        <v>68</v>
      </c>
      <c r="E123" s="170" t="s">
        <v>212</v>
      </c>
      <c r="F123" s="170" t="s">
        <v>213</v>
      </c>
      <c r="G123" s="158"/>
      <c r="H123" s="158"/>
      <c r="I123" s="161"/>
      <c r="J123" s="171">
        <f>BK123</f>
        <v>0</v>
      </c>
      <c r="K123" s="158"/>
      <c r="L123" s="162"/>
      <c r="M123" s="163"/>
      <c r="N123" s="164"/>
      <c r="O123" s="164"/>
      <c r="P123" s="165">
        <f>SUM(P124:P125)</f>
        <v>0</v>
      </c>
      <c r="Q123" s="164"/>
      <c r="R123" s="165">
        <f>SUM(R124:R125)</f>
        <v>5.0000000000000002E-5</v>
      </c>
      <c r="S123" s="164"/>
      <c r="T123" s="166">
        <f>SUM(T124:T125)</f>
        <v>1.235E-2</v>
      </c>
      <c r="AR123" s="167" t="s">
        <v>131</v>
      </c>
      <c r="AT123" s="168" t="s">
        <v>68</v>
      </c>
      <c r="AU123" s="168" t="s">
        <v>76</v>
      </c>
      <c r="AY123" s="167" t="s">
        <v>122</v>
      </c>
      <c r="BK123" s="169">
        <f>SUM(BK124:BK125)</f>
        <v>0</v>
      </c>
    </row>
    <row r="124" spans="2:65" s="1" customFormat="1" ht="16.5" customHeight="1">
      <c r="B124" s="29"/>
      <c r="C124" s="172" t="s">
        <v>214</v>
      </c>
      <c r="D124" s="172" t="s">
        <v>125</v>
      </c>
      <c r="E124" s="173" t="s">
        <v>215</v>
      </c>
      <c r="F124" s="174" t="s">
        <v>216</v>
      </c>
      <c r="G124" s="175" t="s">
        <v>140</v>
      </c>
      <c r="H124" s="176">
        <v>1</v>
      </c>
      <c r="I124" s="177"/>
      <c r="J124" s="178">
        <f>ROUND(I124*H124,2)</f>
        <v>0</v>
      </c>
      <c r="K124" s="174" t="s">
        <v>129</v>
      </c>
      <c r="L124" s="33"/>
      <c r="M124" s="179" t="s">
        <v>1</v>
      </c>
      <c r="N124" s="180" t="s">
        <v>41</v>
      </c>
      <c r="O124" s="55"/>
      <c r="P124" s="181">
        <f>O124*H124</f>
        <v>0</v>
      </c>
      <c r="Q124" s="181">
        <v>5.0000000000000002E-5</v>
      </c>
      <c r="R124" s="181">
        <f>Q124*H124</f>
        <v>5.0000000000000002E-5</v>
      </c>
      <c r="S124" s="181">
        <v>1.235E-2</v>
      </c>
      <c r="T124" s="182">
        <f>S124*H124</f>
        <v>1.235E-2</v>
      </c>
      <c r="AR124" s="12" t="s">
        <v>193</v>
      </c>
      <c r="AT124" s="12" t="s">
        <v>125</v>
      </c>
      <c r="AU124" s="12" t="s">
        <v>131</v>
      </c>
      <c r="AY124" s="12" t="s">
        <v>122</v>
      </c>
      <c r="BE124" s="183">
        <f>IF(N124="základní",J124,0)</f>
        <v>0</v>
      </c>
      <c r="BF124" s="183">
        <f>IF(N124="snížená",J124,0)</f>
        <v>0</v>
      </c>
      <c r="BG124" s="183">
        <f>IF(N124="zákl. přenesená",J124,0)</f>
        <v>0</v>
      </c>
      <c r="BH124" s="183">
        <f>IF(N124="sníž. přenesená",J124,0)</f>
        <v>0</v>
      </c>
      <c r="BI124" s="183">
        <f>IF(N124="nulová",J124,0)</f>
        <v>0</v>
      </c>
      <c r="BJ124" s="12" t="s">
        <v>131</v>
      </c>
      <c r="BK124" s="183">
        <f>ROUND(I124*H124,2)</f>
        <v>0</v>
      </c>
      <c r="BL124" s="12" t="s">
        <v>193</v>
      </c>
      <c r="BM124" s="12" t="s">
        <v>217</v>
      </c>
    </row>
    <row r="125" spans="2:65" s="1" customFormat="1" ht="16.5" customHeight="1">
      <c r="B125" s="29"/>
      <c r="C125" s="172" t="s">
        <v>218</v>
      </c>
      <c r="D125" s="172" t="s">
        <v>125</v>
      </c>
      <c r="E125" s="173" t="s">
        <v>219</v>
      </c>
      <c r="F125" s="174" t="s">
        <v>220</v>
      </c>
      <c r="G125" s="175" t="s">
        <v>140</v>
      </c>
      <c r="H125" s="176">
        <v>1</v>
      </c>
      <c r="I125" s="177"/>
      <c r="J125" s="178">
        <f>ROUND(I125*H125,2)</f>
        <v>0</v>
      </c>
      <c r="K125" s="174" t="s">
        <v>129</v>
      </c>
      <c r="L125" s="33"/>
      <c r="M125" s="179" t="s">
        <v>1</v>
      </c>
      <c r="N125" s="180" t="s">
        <v>41</v>
      </c>
      <c r="O125" s="55"/>
      <c r="P125" s="181">
        <f>O125*H125</f>
        <v>0</v>
      </c>
      <c r="Q125" s="181">
        <v>0</v>
      </c>
      <c r="R125" s="181">
        <f>Q125*H125</f>
        <v>0</v>
      </c>
      <c r="S125" s="181">
        <v>0</v>
      </c>
      <c r="T125" s="182">
        <f>S125*H125</f>
        <v>0</v>
      </c>
      <c r="AR125" s="12" t="s">
        <v>193</v>
      </c>
      <c r="AT125" s="12" t="s">
        <v>125</v>
      </c>
      <c r="AU125" s="12" t="s">
        <v>131</v>
      </c>
      <c r="AY125" s="12" t="s">
        <v>122</v>
      </c>
      <c r="BE125" s="183">
        <f>IF(N125="základní",J125,0)</f>
        <v>0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12" t="s">
        <v>131</v>
      </c>
      <c r="BK125" s="183">
        <f>ROUND(I125*H125,2)</f>
        <v>0</v>
      </c>
      <c r="BL125" s="12" t="s">
        <v>193</v>
      </c>
      <c r="BM125" s="12" t="s">
        <v>221</v>
      </c>
    </row>
    <row r="126" spans="2:65" s="10" customFormat="1" ht="22.9" customHeight="1">
      <c r="B126" s="157"/>
      <c r="C126" s="158"/>
      <c r="D126" s="159" t="s">
        <v>68</v>
      </c>
      <c r="E126" s="170" t="s">
        <v>222</v>
      </c>
      <c r="F126" s="170" t="s">
        <v>223</v>
      </c>
      <c r="G126" s="158"/>
      <c r="H126" s="158"/>
      <c r="I126" s="161"/>
      <c r="J126" s="171">
        <f>BK126</f>
        <v>0</v>
      </c>
      <c r="K126" s="158"/>
      <c r="L126" s="162"/>
      <c r="M126" s="163"/>
      <c r="N126" s="164"/>
      <c r="O126" s="164"/>
      <c r="P126" s="165">
        <f>SUM(P127:P150)</f>
        <v>0</v>
      </c>
      <c r="Q126" s="164"/>
      <c r="R126" s="165">
        <f>SUM(R127:R150)</f>
        <v>0</v>
      </c>
      <c r="S126" s="164"/>
      <c r="T126" s="166">
        <f>SUM(T127:T150)</f>
        <v>0</v>
      </c>
      <c r="AR126" s="167" t="s">
        <v>131</v>
      </c>
      <c r="AT126" s="168" t="s">
        <v>68</v>
      </c>
      <c r="AU126" s="168" t="s">
        <v>76</v>
      </c>
      <c r="AY126" s="167" t="s">
        <v>122</v>
      </c>
      <c r="BK126" s="169">
        <f>SUM(BK127:BK150)</f>
        <v>0</v>
      </c>
    </row>
    <row r="127" spans="2:65" s="1" customFormat="1" ht="16.5" customHeight="1">
      <c r="B127" s="29"/>
      <c r="C127" s="172" t="s">
        <v>7</v>
      </c>
      <c r="D127" s="172" t="s">
        <v>125</v>
      </c>
      <c r="E127" s="173" t="s">
        <v>224</v>
      </c>
      <c r="F127" s="174" t="s">
        <v>225</v>
      </c>
      <c r="G127" s="175" t="s">
        <v>226</v>
      </c>
      <c r="H127" s="176">
        <v>30</v>
      </c>
      <c r="I127" s="177"/>
      <c r="J127" s="178">
        <f t="shared" ref="J127:J150" si="10">ROUND(I127*H127,2)</f>
        <v>0</v>
      </c>
      <c r="K127" s="174" t="s">
        <v>1</v>
      </c>
      <c r="L127" s="33"/>
      <c r="M127" s="179" t="s">
        <v>1</v>
      </c>
      <c r="N127" s="180" t="s">
        <v>41</v>
      </c>
      <c r="O127" s="55"/>
      <c r="P127" s="181">
        <f t="shared" ref="P127:P150" si="11">O127*H127</f>
        <v>0</v>
      </c>
      <c r="Q127" s="181">
        <v>0</v>
      </c>
      <c r="R127" s="181">
        <f t="shared" ref="R127:R150" si="12">Q127*H127</f>
        <v>0</v>
      </c>
      <c r="S127" s="181">
        <v>0</v>
      </c>
      <c r="T127" s="182">
        <f t="shared" ref="T127:T150" si="13">S127*H127</f>
        <v>0</v>
      </c>
      <c r="AR127" s="12" t="s">
        <v>193</v>
      </c>
      <c r="AT127" s="12" t="s">
        <v>125</v>
      </c>
      <c r="AU127" s="12" t="s">
        <v>131</v>
      </c>
      <c r="AY127" s="12" t="s">
        <v>122</v>
      </c>
      <c r="BE127" s="183">
        <f t="shared" ref="BE127:BE150" si="14">IF(N127="základní",J127,0)</f>
        <v>0</v>
      </c>
      <c r="BF127" s="183">
        <f t="shared" ref="BF127:BF150" si="15">IF(N127="snížená",J127,0)</f>
        <v>0</v>
      </c>
      <c r="BG127" s="183">
        <f t="shared" ref="BG127:BG150" si="16">IF(N127="zákl. přenesená",J127,0)</f>
        <v>0</v>
      </c>
      <c r="BH127" s="183">
        <f t="shared" ref="BH127:BH150" si="17">IF(N127="sníž. přenesená",J127,0)</f>
        <v>0</v>
      </c>
      <c r="BI127" s="183">
        <f t="shared" ref="BI127:BI150" si="18">IF(N127="nulová",J127,0)</f>
        <v>0</v>
      </c>
      <c r="BJ127" s="12" t="s">
        <v>131</v>
      </c>
      <c r="BK127" s="183">
        <f t="shared" ref="BK127:BK150" si="19">ROUND(I127*H127,2)</f>
        <v>0</v>
      </c>
      <c r="BL127" s="12" t="s">
        <v>193</v>
      </c>
      <c r="BM127" s="12" t="s">
        <v>227</v>
      </c>
    </row>
    <row r="128" spans="2:65" s="1" customFormat="1" ht="16.5" customHeight="1">
      <c r="B128" s="29"/>
      <c r="C128" s="172" t="s">
        <v>228</v>
      </c>
      <c r="D128" s="172" t="s">
        <v>125</v>
      </c>
      <c r="E128" s="173" t="s">
        <v>229</v>
      </c>
      <c r="F128" s="174" t="s">
        <v>230</v>
      </c>
      <c r="G128" s="175" t="s">
        <v>151</v>
      </c>
      <c r="H128" s="176">
        <v>5</v>
      </c>
      <c r="I128" s="177"/>
      <c r="J128" s="178">
        <f t="shared" si="10"/>
        <v>0</v>
      </c>
      <c r="K128" s="174" t="s">
        <v>1</v>
      </c>
      <c r="L128" s="33"/>
      <c r="M128" s="179" t="s">
        <v>1</v>
      </c>
      <c r="N128" s="180" t="s">
        <v>41</v>
      </c>
      <c r="O128" s="55"/>
      <c r="P128" s="181">
        <f t="shared" si="11"/>
        <v>0</v>
      </c>
      <c r="Q128" s="181">
        <v>0</v>
      </c>
      <c r="R128" s="181">
        <f t="shared" si="12"/>
        <v>0</v>
      </c>
      <c r="S128" s="181">
        <v>0</v>
      </c>
      <c r="T128" s="182">
        <f t="shared" si="13"/>
        <v>0</v>
      </c>
      <c r="AR128" s="12" t="s">
        <v>193</v>
      </c>
      <c r="AT128" s="12" t="s">
        <v>125</v>
      </c>
      <c r="AU128" s="12" t="s">
        <v>131</v>
      </c>
      <c r="AY128" s="12" t="s">
        <v>122</v>
      </c>
      <c r="BE128" s="183">
        <f t="shared" si="14"/>
        <v>0</v>
      </c>
      <c r="BF128" s="183">
        <f t="shared" si="15"/>
        <v>0</v>
      </c>
      <c r="BG128" s="183">
        <f t="shared" si="16"/>
        <v>0</v>
      </c>
      <c r="BH128" s="183">
        <f t="shared" si="17"/>
        <v>0</v>
      </c>
      <c r="BI128" s="183">
        <f t="shared" si="18"/>
        <v>0</v>
      </c>
      <c r="BJ128" s="12" t="s">
        <v>131</v>
      </c>
      <c r="BK128" s="183">
        <f t="shared" si="19"/>
        <v>0</v>
      </c>
      <c r="BL128" s="12" t="s">
        <v>193</v>
      </c>
      <c r="BM128" s="12" t="s">
        <v>231</v>
      </c>
    </row>
    <row r="129" spans="2:65" s="1" customFormat="1" ht="16.5" customHeight="1">
      <c r="B129" s="29"/>
      <c r="C129" s="172" t="s">
        <v>232</v>
      </c>
      <c r="D129" s="172" t="s">
        <v>125</v>
      </c>
      <c r="E129" s="173" t="s">
        <v>233</v>
      </c>
      <c r="F129" s="174" t="s">
        <v>234</v>
      </c>
      <c r="G129" s="175" t="s">
        <v>226</v>
      </c>
      <c r="H129" s="176">
        <v>2</v>
      </c>
      <c r="I129" s="177"/>
      <c r="J129" s="178">
        <f t="shared" si="10"/>
        <v>0</v>
      </c>
      <c r="K129" s="174" t="s">
        <v>1</v>
      </c>
      <c r="L129" s="33"/>
      <c r="M129" s="179" t="s">
        <v>1</v>
      </c>
      <c r="N129" s="180" t="s">
        <v>41</v>
      </c>
      <c r="O129" s="55"/>
      <c r="P129" s="181">
        <f t="shared" si="11"/>
        <v>0</v>
      </c>
      <c r="Q129" s="181">
        <v>0</v>
      </c>
      <c r="R129" s="181">
        <f t="shared" si="12"/>
        <v>0</v>
      </c>
      <c r="S129" s="181">
        <v>0</v>
      </c>
      <c r="T129" s="182">
        <f t="shared" si="13"/>
        <v>0</v>
      </c>
      <c r="AR129" s="12" t="s">
        <v>193</v>
      </c>
      <c r="AT129" s="12" t="s">
        <v>125</v>
      </c>
      <c r="AU129" s="12" t="s">
        <v>131</v>
      </c>
      <c r="AY129" s="12" t="s">
        <v>122</v>
      </c>
      <c r="BE129" s="183">
        <f t="shared" si="14"/>
        <v>0</v>
      </c>
      <c r="BF129" s="183">
        <f t="shared" si="15"/>
        <v>0</v>
      </c>
      <c r="BG129" s="183">
        <f t="shared" si="16"/>
        <v>0</v>
      </c>
      <c r="BH129" s="183">
        <f t="shared" si="17"/>
        <v>0</v>
      </c>
      <c r="BI129" s="183">
        <f t="shared" si="18"/>
        <v>0</v>
      </c>
      <c r="BJ129" s="12" t="s">
        <v>131</v>
      </c>
      <c r="BK129" s="183">
        <f t="shared" si="19"/>
        <v>0</v>
      </c>
      <c r="BL129" s="12" t="s">
        <v>193</v>
      </c>
      <c r="BM129" s="12" t="s">
        <v>235</v>
      </c>
    </row>
    <row r="130" spans="2:65" s="1" customFormat="1" ht="16.5" customHeight="1">
      <c r="B130" s="29"/>
      <c r="C130" s="172" t="s">
        <v>236</v>
      </c>
      <c r="D130" s="172" t="s">
        <v>125</v>
      </c>
      <c r="E130" s="173" t="s">
        <v>237</v>
      </c>
      <c r="F130" s="174" t="s">
        <v>238</v>
      </c>
      <c r="G130" s="175" t="s">
        <v>226</v>
      </c>
      <c r="H130" s="176">
        <v>2</v>
      </c>
      <c r="I130" s="177"/>
      <c r="J130" s="178">
        <f t="shared" si="10"/>
        <v>0</v>
      </c>
      <c r="K130" s="174" t="s">
        <v>1</v>
      </c>
      <c r="L130" s="33"/>
      <c r="M130" s="179" t="s">
        <v>1</v>
      </c>
      <c r="N130" s="180" t="s">
        <v>41</v>
      </c>
      <c r="O130" s="55"/>
      <c r="P130" s="181">
        <f t="shared" si="11"/>
        <v>0</v>
      </c>
      <c r="Q130" s="181">
        <v>0</v>
      </c>
      <c r="R130" s="181">
        <f t="shared" si="12"/>
        <v>0</v>
      </c>
      <c r="S130" s="181">
        <v>0</v>
      </c>
      <c r="T130" s="182">
        <f t="shared" si="13"/>
        <v>0</v>
      </c>
      <c r="AR130" s="12" t="s">
        <v>193</v>
      </c>
      <c r="AT130" s="12" t="s">
        <v>125</v>
      </c>
      <c r="AU130" s="12" t="s">
        <v>131</v>
      </c>
      <c r="AY130" s="12" t="s">
        <v>122</v>
      </c>
      <c r="BE130" s="183">
        <f t="shared" si="14"/>
        <v>0</v>
      </c>
      <c r="BF130" s="183">
        <f t="shared" si="15"/>
        <v>0</v>
      </c>
      <c r="BG130" s="183">
        <f t="shared" si="16"/>
        <v>0</v>
      </c>
      <c r="BH130" s="183">
        <f t="shared" si="17"/>
        <v>0</v>
      </c>
      <c r="BI130" s="183">
        <f t="shared" si="18"/>
        <v>0</v>
      </c>
      <c r="BJ130" s="12" t="s">
        <v>131</v>
      </c>
      <c r="BK130" s="183">
        <f t="shared" si="19"/>
        <v>0</v>
      </c>
      <c r="BL130" s="12" t="s">
        <v>193</v>
      </c>
      <c r="BM130" s="12" t="s">
        <v>239</v>
      </c>
    </row>
    <row r="131" spans="2:65" s="1" customFormat="1" ht="16.5" customHeight="1">
      <c r="B131" s="29"/>
      <c r="C131" s="172" t="s">
        <v>240</v>
      </c>
      <c r="D131" s="172" t="s">
        <v>125</v>
      </c>
      <c r="E131" s="173" t="s">
        <v>241</v>
      </c>
      <c r="F131" s="174" t="s">
        <v>242</v>
      </c>
      <c r="G131" s="175" t="s">
        <v>226</v>
      </c>
      <c r="H131" s="176">
        <v>1</v>
      </c>
      <c r="I131" s="177"/>
      <c r="J131" s="178">
        <f t="shared" si="10"/>
        <v>0</v>
      </c>
      <c r="K131" s="174" t="s">
        <v>1</v>
      </c>
      <c r="L131" s="33"/>
      <c r="M131" s="179" t="s">
        <v>1</v>
      </c>
      <c r="N131" s="180" t="s">
        <v>41</v>
      </c>
      <c r="O131" s="55"/>
      <c r="P131" s="181">
        <f t="shared" si="11"/>
        <v>0</v>
      </c>
      <c r="Q131" s="181">
        <v>0</v>
      </c>
      <c r="R131" s="181">
        <f t="shared" si="12"/>
        <v>0</v>
      </c>
      <c r="S131" s="181">
        <v>0</v>
      </c>
      <c r="T131" s="182">
        <f t="shared" si="13"/>
        <v>0</v>
      </c>
      <c r="AR131" s="12" t="s">
        <v>193</v>
      </c>
      <c r="AT131" s="12" t="s">
        <v>125</v>
      </c>
      <c r="AU131" s="12" t="s">
        <v>131</v>
      </c>
      <c r="AY131" s="12" t="s">
        <v>122</v>
      </c>
      <c r="BE131" s="183">
        <f t="shared" si="14"/>
        <v>0</v>
      </c>
      <c r="BF131" s="183">
        <f t="shared" si="15"/>
        <v>0</v>
      </c>
      <c r="BG131" s="183">
        <f t="shared" si="16"/>
        <v>0</v>
      </c>
      <c r="BH131" s="183">
        <f t="shared" si="17"/>
        <v>0</v>
      </c>
      <c r="BI131" s="183">
        <f t="shared" si="18"/>
        <v>0</v>
      </c>
      <c r="BJ131" s="12" t="s">
        <v>131</v>
      </c>
      <c r="BK131" s="183">
        <f t="shared" si="19"/>
        <v>0</v>
      </c>
      <c r="BL131" s="12" t="s">
        <v>193</v>
      </c>
      <c r="BM131" s="12" t="s">
        <v>243</v>
      </c>
    </row>
    <row r="132" spans="2:65" s="1" customFormat="1" ht="16.5" customHeight="1">
      <c r="B132" s="29"/>
      <c r="C132" s="172" t="s">
        <v>244</v>
      </c>
      <c r="D132" s="172" t="s">
        <v>125</v>
      </c>
      <c r="E132" s="173" t="s">
        <v>245</v>
      </c>
      <c r="F132" s="174" t="s">
        <v>246</v>
      </c>
      <c r="G132" s="175" t="s">
        <v>226</v>
      </c>
      <c r="H132" s="176">
        <v>1</v>
      </c>
      <c r="I132" s="177"/>
      <c r="J132" s="178">
        <f t="shared" si="10"/>
        <v>0</v>
      </c>
      <c r="K132" s="174" t="s">
        <v>1</v>
      </c>
      <c r="L132" s="33"/>
      <c r="M132" s="179" t="s">
        <v>1</v>
      </c>
      <c r="N132" s="180" t="s">
        <v>41</v>
      </c>
      <c r="O132" s="55"/>
      <c r="P132" s="181">
        <f t="shared" si="11"/>
        <v>0</v>
      </c>
      <c r="Q132" s="181">
        <v>0</v>
      </c>
      <c r="R132" s="181">
        <f t="shared" si="12"/>
        <v>0</v>
      </c>
      <c r="S132" s="181">
        <v>0</v>
      </c>
      <c r="T132" s="182">
        <f t="shared" si="13"/>
        <v>0</v>
      </c>
      <c r="AR132" s="12" t="s">
        <v>193</v>
      </c>
      <c r="AT132" s="12" t="s">
        <v>125</v>
      </c>
      <c r="AU132" s="12" t="s">
        <v>131</v>
      </c>
      <c r="AY132" s="12" t="s">
        <v>122</v>
      </c>
      <c r="BE132" s="183">
        <f t="shared" si="14"/>
        <v>0</v>
      </c>
      <c r="BF132" s="183">
        <f t="shared" si="15"/>
        <v>0</v>
      </c>
      <c r="BG132" s="183">
        <f t="shared" si="16"/>
        <v>0</v>
      </c>
      <c r="BH132" s="183">
        <f t="shared" si="17"/>
        <v>0</v>
      </c>
      <c r="BI132" s="183">
        <f t="shared" si="18"/>
        <v>0</v>
      </c>
      <c r="BJ132" s="12" t="s">
        <v>131</v>
      </c>
      <c r="BK132" s="183">
        <f t="shared" si="19"/>
        <v>0</v>
      </c>
      <c r="BL132" s="12" t="s">
        <v>193</v>
      </c>
      <c r="BM132" s="12" t="s">
        <v>247</v>
      </c>
    </row>
    <row r="133" spans="2:65" s="1" customFormat="1" ht="16.5" customHeight="1">
      <c r="B133" s="29"/>
      <c r="C133" s="172" t="s">
        <v>248</v>
      </c>
      <c r="D133" s="172" t="s">
        <v>125</v>
      </c>
      <c r="E133" s="173" t="s">
        <v>249</v>
      </c>
      <c r="F133" s="174" t="s">
        <v>250</v>
      </c>
      <c r="G133" s="175" t="s">
        <v>151</v>
      </c>
      <c r="H133" s="176">
        <v>11</v>
      </c>
      <c r="I133" s="177"/>
      <c r="J133" s="178">
        <f t="shared" si="10"/>
        <v>0</v>
      </c>
      <c r="K133" s="174" t="s">
        <v>1</v>
      </c>
      <c r="L133" s="33"/>
      <c r="M133" s="179" t="s">
        <v>1</v>
      </c>
      <c r="N133" s="180" t="s">
        <v>41</v>
      </c>
      <c r="O133" s="55"/>
      <c r="P133" s="181">
        <f t="shared" si="11"/>
        <v>0</v>
      </c>
      <c r="Q133" s="181">
        <v>0</v>
      </c>
      <c r="R133" s="181">
        <f t="shared" si="12"/>
        <v>0</v>
      </c>
      <c r="S133" s="181">
        <v>0</v>
      </c>
      <c r="T133" s="182">
        <f t="shared" si="13"/>
        <v>0</v>
      </c>
      <c r="AR133" s="12" t="s">
        <v>193</v>
      </c>
      <c r="AT133" s="12" t="s">
        <v>125</v>
      </c>
      <c r="AU133" s="12" t="s">
        <v>131</v>
      </c>
      <c r="AY133" s="12" t="s">
        <v>122</v>
      </c>
      <c r="BE133" s="183">
        <f t="shared" si="14"/>
        <v>0</v>
      </c>
      <c r="BF133" s="183">
        <f t="shared" si="15"/>
        <v>0</v>
      </c>
      <c r="BG133" s="183">
        <f t="shared" si="16"/>
        <v>0</v>
      </c>
      <c r="BH133" s="183">
        <f t="shared" si="17"/>
        <v>0</v>
      </c>
      <c r="BI133" s="183">
        <f t="shared" si="18"/>
        <v>0</v>
      </c>
      <c r="BJ133" s="12" t="s">
        <v>131</v>
      </c>
      <c r="BK133" s="183">
        <f t="shared" si="19"/>
        <v>0</v>
      </c>
      <c r="BL133" s="12" t="s">
        <v>193</v>
      </c>
      <c r="BM133" s="12" t="s">
        <v>251</v>
      </c>
    </row>
    <row r="134" spans="2:65" s="1" customFormat="1" ht="16.5" customHeight="1">
      <c r="B134" s="29"/>
      <c r="C134" s="172" t="s">
        <v>252</v>
      </c>
      <c r="D134" s="172" t="s">
        <v>125</v>
      </c>
      <c r="E134" s="173" t="s">
        <v>253</v>
      </c>
      <c r="F134" s="174" t="s">
        <v>254</v>
      </c>
      <c r="G134" s="175" t="s">
        <v>151</v>
      </c>
      <c r="H134" s="176">
        <v>11</v>
      </c>
      <c r="I134" s="177"/>
      <c r="J134" s="178">
        <f t="shared" si="10"/>
        <v>0</v>
      </c>
      <c r="K134" s="174" t="s">
        <v>1</v>
      </c>
      <c r="L134" s="33"/>
      <c r="M134" s="179" t="s">
        <v>1</v>
      </c>
      <c r="N134" s="180" t="s">
        <v>41</v>
      </c>
      <c r="O134" s="55"/>
      <c r="P134" s="181">
        <f t="shared" si="11"/>
        <v>0</v>
      </c>
      <c r="Q134" s="181">
        <v>0</v>
      </c>
      <c r="R134" s="181">
        <f t="shared" si="12"/>
        <v>0</v>
      </c>
      <c r="S134" s="181">
        <v>0</v>
      </c>
      <c r="T134" s="182">
        <f t="shared" si="13"/>
        <v>0</v>
      </c>
      <c r="AR134" s="12" t="s">
        <v>193</v>
      </c>
      <c r="AT134" s="12" t="s">
        <v>125</v>
      </c>
      <c r="AU134" s="12" t="s">
        <v>131</v>
      </c>
      <c r="AY134" s="12" t="s">
        <v>122</v>
      </c>
      <c r="BE134" s="183">
        <f t="shared" si="14"/>
        <v>0</v>
      </c>
      <c r="BF134" s="183">
        <f t="shared" si="15"/>
        <v>0</v>
      </c>
      <c r="BG134" s="183">
        <f t="shared" si="16"/>
        <v>0</v>
      </c>
      <c r="BH134" s="183">
        <f t="shared" si="17"/>
        <v>0</v>
      </c>
      <c r="BI134" s="183">
        <f t="shared" si="18"/>
        <v>0</v>
      </c>
      <c r="BJ134" s="12" t="s">
        <v>131</v>
      </c>
      <c r="BK134" s="183">
        <f t="shared" si="19"/>
        <v>0</v>
      </c>
      <c r="BL134" s="12" t="s">
        <v>193</v>
      </c>
      <c r="BM134" s="12" t="s">
        <v>255</v>
      </c>
    </row>
    <row r="135" spans="2:65" s="1" customFormat="1" ht="16.5" customHeight="1">
      <c r="B135" s="29"/>
      <c r="C135" s="172" t="s">
        <v>256</v>
      </c>
      <c r="D135" s="172" t="s">
        <v>125</v>
      </c>
      <c r="E135" s="173" t="s">
        <v>257</v>
      </c>
      <c r="F135" s="174" t="s">
        <v>258</v>
      </c>
      <c r="G135" s="175" t="s">
        <v>259</v>
      </c>
      <c r="H135" s="176">
        <v>2</v>
      </c>
      <c r="I135" s="177"/>
      <c r="J135" s="178">
        <f t="shared" si="10"/>
        <v>0</v>
      </c>
      <c r="K135" s="174" t="s">
        <v>1</v>
      </c>
      <c r="L135" s="33"/>
      <c r="M135" s="179" t="s">
        <v>1</v>
      </c>
      <c r="N135" s="180" t="s">
        <v>41</v>
      </c>
      <c r="O135" s="55"/>
      <c r="P135" s="181">
        <f t="shared" si="11"/>
        <v>0</v>
      </c>
      <c r="Q135" s="181">
        <v>0</v>
      </c>
      <c r="R135" s="181">
        <f t="shared" si="12"/>
        <v>0</v>
      </c>
      <c r="S135" s="181">
        <v>0</v>
      </c>
      <c r="T135" s="182">
        <f t="shared" si="13"/>
        <v>0</v>
      </c>
      <c r="AR135" s="12" t="s">
        <v>193</v>
      </c>
      <c r="AT135" s="12" t="s">
        <v>125</v>
      </c>
      <c r="AU135" s="12" t="s">
        <v>131</v>
      </c>
      <c r="AY135" s="12" t="s">
        <v>122</v>
      </c>
      <c r="BE135" s="183">
        <f t="shared" si="14"/>
        <v>0</v>
      </c>
      <c r="BF135" s="183">
        <f t="shared" si="15"/>
        <v>0</v>
      </c>
      <c r="BG135" s="183">
        <f t="shared" si="16"/>
        <v>0</v>
      </c>
      <c r="BH135" s="183">
        <f t="shared" si="17"/>
        <v>0</v>
      </c>
      <c r="BI135" s="183">
        <f t="shared" si="18"/>
        <v>0</v>
      </c>
      <c r="BJ135" s="12" t="s">
        <v>131</v>
      </c>
      <c r="BK135" s="183">
        <f t="shared" si="19"/>
        <v>0</v>
      </c>
      <c r="BL135" s="12" t="s">
        <v>193</v>
      </c>
      <c r="BM135" s="12" t="s">
        <v>260</v>
      </c>
    </row>
    <row r="136" spans="2:65" s="1" customFormat="1" ht="16.5" customHeight="1">
      <c r="B136" s="29"/>
      <c r="C136" s="172" t="s">
        <v>261</v>
      </c>
      <c r="D136" s="172" t="s">
        <v>125</v>
      </c>
      <c r="E136" s="173" t="s">
        <v>262</v>
      </c>
      <c r="F136" s="174" t="s">
        <v>263</v>
      </c>
      <c r="G136" s="175" t="s">
        <v>226</v>
      </c>
      <c r="H136" s="176">
        <v>1</v>
      </c>
      <c r="I136" s="177"/>
      <c r="J136" s="178">
        <f t="shared" si="10"/>
        <v>0</v>
      </c>
      <c r="K136" s="174" t="s">
        <v>1</v>
      </c>
      <c r="L136" s="33"/>
      <c r="M136" s="179" t="s">
        <v>1</v>
      </c>
      <c r="N136" s="180" t="s">
        <v>41</v>
      </c>
      <c r="O136" s="55"/>
      <c r="P136" s="181">
        <f t="shared" si="11"/>
        <v>0</v>
      </c>
      <c r="Q136" s="181">
        <v>0</v>
      </c>
      <c r="R136" s="181">
        <f t="shared" si="12"/>
        <v>0</v>
      </c>
      <c r="S136" s="181">
        <v>0</v>
      </c>
      <c r="T136" s="182">
        <f t="shared" si="13"/>
        <v>0</v>
      </c>
      <c r="AR136" s="12" t="s">
        <v>193</v>
      </c>
      <c r="AT136" s="12" t="s">
        <v>125</v>
      </c>
      <c r="AU136" s="12" t="s">
        <v>131</v>
      </c>
      <c r="AY136" s="12" t="s">
        <v>122</v>
      </c>
      <c r="BE136" s="183">
        <f t="shared" si="14"/>
        <v>0</v>
      </c>
      <c r="BF136" s="183">
        <f t="shared" si="15"/>
        <v>0</v>
      </c>
      <c r="BG136" s="183">
        <f t="shared" si="16"/>
        <v>0</v>
      </c>
      <c r="BH136" s="183">
        <f t="shared" si="17"/>
        <v>0</v>
      </c>
      <c r="BI136" s="183">
        <f t="shared" si="18"/>
        <v>0</v>
      </c>
      <c r="BJ136" s="12" t="s">
        <v>131</v>
      </c>
      <c r="BK136" s="183">
        <f t="shared" si="19"/>
        <v>0</v>
      </c>
      <c r="BL136" s="12" t="s">
        <v>193</v>
      </c>
      <c r="BM136" s="12" t="s">
        <v>264</v>
      </c>
    </row>
    <row r="137" spans="2:65" s="1" customFormat="1" ht="16.5" customHeight="1">
      <c r="B137" s="29"/>
      <c r="C137" s="172" t="s">
        <v>265</v>
      </c>
      <c r="D137" s="172" t="s">
        <v>125</v>
      </c>
      <c r="E137" s="173" t="s">
        <v>266</v>
      </c>
      <c r="F137" s="174" t="s">
        <v>267</v>
      </c>
      <c r="G137" s="175" t="s">
        <v>151</v>
      </c>
      <c r="H137" s="176">
        <v>5</v>
      </c>
      <c r="I137" s="177"/>
      <c r="J137" s="178">
        <f t="shared" si="10"/>
        <v>0</v>
      </c>
      <c r="K137" s="174" t="s">
        <v>1</v>
      </c>
      <c r="L137" s="33"/>
      <c r="M137" s="179" t="s">
        <v>1</v>
      </c>
      <c r="N137" s="180" t="s">
        <v>41</v>
      </c>
      <c r="O137" s="55"/>
      <c r="P137" s="181">
        <f t="shared" si="11"/>
        <v>0</v>
      </c>
      <c r="Q137" s="181">
        <v>0</v>
      </c>
      <c r="R137" s="181">
        <f t="shared" si="12"/>
        <v>0</v>
      </c>
      <c r="S137" s="181">
        <v>0</v>
      </c>
      <c r="T137" s="182">
        <f t="shared" si="13"/>
        <v>0</v>
      </c>
      <c r="AR137" s="12" t="s">
        <v>193</v>
      </c>
      <c r="AT137" s="12" t="s">
        <v>125</v>
      </c>
      <c r="AU137" s="12" t="s">
        <v>131</v>
      </c>
      <c r="AY137" s="12" t="s">
        <v>122</v>
      </c>
      <c r="BE137" s="183">
        <f t="shared" si="14"/>
        <v>0</v>
      </c>
      <c r="BF137" s="183">
        <f t="shared" si="15"/>
        <v>0</v>
      </c>
      <c r="BG137" s="183">
        <f t="shared" si="16"/>
        <v>0</v>
      </c>
      <c r="BH137" s="183">
        <f t="shared" si="17"/>
        <v>0</v>
      </c>
      <c r="BI137" s="183">
        <f t="shared" si="18"/>
        <v>0</v>
      </c>
      <c r="BJ137" s="12" t="s">
        <v>131</v>
      </c>
      <c r="BK137" s="183">
        <f t="shared" si="19"/>
        <v>0</v>
      </c>
      <c r="BL137" s="12" t="s">
        <v>193</v>
      </c>
      <c r="BM137" s="12" t="s">
        <v>268</v>
      </c>
    </row>
    <row r="138" spans="2:65" s="1" customFormat="1" ht="16.5" customHeight="1">
      <c r="B138" s="29"/>
      <c r="C138" s="172" t="s">
        <v>269</v>
      </c>
      <c r="D138" s="172" t="s">
        <v>125</v>
      </c>
      <c r="E138" s="173" t="s">
        <v>270</v>
      </c>
      <c r="F138" s="174" t="s">
        <v>271</v>
      </c>
      <c r="G138" s="175" t="s">
        <v>272</v>
      </c>
      <c r="H138" s="194"/>
      <c r="I138" s="177"/>
      <c r="J138" s="178">
        <f t="shared" si="10"/>
        <v>0</v>
      </c>
      <c r="K138" s="174" t="s">
        <v>1</v>
      </c>
      <c r="L138" s="33"/>
      <c r="M138" s="179" t="s">
        <v>1</v>
      </c>
      <c r="N138" s="180" t="s">
        <v>41</v>
      </c>
      <c r="O138" s="55"/>
      <c r="P138" s="181">
        <f t="shared" si="11"/>
        <v>0</v>
      </c>
      <c r="Q138" s="181">
        <v>0</v>
      </c>
      <c r="R138" s="181">
        <f t="shared" si="12"/>
        <v>0</v>
      </c>
      <c r="S138" s="181">
        <v>0</v>
      </c>
      <c r="T138" s="182">
        <f t="shared" si="13"/>
        <v>0</v>
      </c>
      <c r="AR138" s="12" t="s">
        <v>193</v>
      </c>
      <c r="AT138" s="12" t="s">
        <v>125</v>
      </c>
      <c r="AU138" s="12" t="s">
        <v>131</v>
      </c>
      <c r="AY138" s="12" t="s">
        <v>122</v>
      </c>
      <c r="BE138" s="183">
        <f t="shared" si="14"/>
        <v>0</v>
      </c>
      <c r="BF138" s="183">
        <f t="shared" si="15"/>
        <v>0</v>
      </c>
      <c r="BG138" s="183">
        <f t="shared" si="16"/>
        <v>0</v>
      </c>
      <c r="BH138" s="183">
        <f t="shared" si="17"/>
        <v>0</v>
      </c>
      <c r="BI138" s="183">
        <f t="shared" si="18"/>
        <v>0</v>
      </c>
      <c r="BJ138" s="12" t="s">
        <v>131</v>
      </c>
      <c r="BK138" s="183">
        <f t="shared" si="19"/>
        <v>0</v>
      </c>
      <c r="BL138" s="12" t="s">
        <v>193</v>
      </c>
      <c r="BM138" s="12" t="s">
        <v>273</v>
      </c>
    </row>
    <row r="139" spans="2:65" s="1" customFormat="1" ht="16.5" customHeight="1">
      <c r="B139" s="29"/>
      <c r="C139" s="184" t="s">
        <v>274</v>
      </c>
      <c r="D139" s="184" t="s">
        <v>158</v>
      </c>
      <c r="E139" s="185" t="s">
        <v>275</v>
      </c>
      <c r="F139" s="186" t="s">
        <v>276</v>
      </c>
      <c r="G139" s="187" t="s">
        <v>151</v>
      </c>
      <c r="H139" s="188">
        <v>11</v>
      </c>
      <c r="I139" s="189"/>
      <c r="J139" s="190">
        <f t="shared" si="10"/>
        <v>0</v>
      </c>
      <c r="K139" s="186" t="s">
        <v>1</v>
      </c>
      <c r="L139" s="191"/>
      <c r="M139" s="192" t="s">
        <v>1</v>
      </c>
      <c r="N139" s="193" t="s">
        <v>41</v>
      </c>
      <c r="O139" s="55"/>
      <c r="P139" s="181">
        <f t="shared" si="11"/>
        <v>0</v>
      </c>
      <c r="Q139" s="181">
        <v>0</v>
      </c>
      <c r="R139" s="181">
        <f t="shared" si="12"/>
        <v>0</v>
      </c>
      <c r="S139" s="181">
        <v>0</v>
      </c>
      <c r="T139" s="182">
        <f t="shared" si="13"/>
        <v>0</v>
      </c>
      <c r="AR139" s="12" t="s">
        <v>269</v>
      </c>
      <c r="AT139" s="12" t="s">
        <v>158</v>
      </c>
      <c r="AU139" s="12" t="s">
        <v>131</v>
      </c>
      <c r="AY139" s="12" t="s">
        <v>122</v>
      </c>
      <c r="BE139" s="183">
        <f t="shared" si="14"/>
        <v>0</v>
      </c>
      <c r="BF139" s="183">
        <f t="shared" si="15"/>
        <v>0</v>
      </c>
      <c r="BG139" s="183">
        <f t="shared" si="16"/>
        <v>0</v>
      </c>
      <c r="BH139" s="183">
        <f t="shared" si="17"/>
        <v>0</v>
      </c>
      <c r="BI139" s="183">
        <f t="shared" si="18"/>
        <v>0</v>
      </c>
      <c r="BJ139" s="12" t="s">
        <v>131</v>
      </c>
      <c r="BK139" s="183">
        <f t="shared" si="19"/>
        <v>0</v>
      </c>
      <c r="BL139" s="12" t="s">
        <v>193</v>
      </c>
      <c r="BM139" s="12" t="s">
        <v>277</v>
      </c>
    </row>
    <row r="140" spans="2:65" s="1" customFormat="1" ht="16.5" customHeight="1">
      <c r="B140" s="29"/>
      <c r="C140" s="184" t="s">
        <v>278</v>
      </c>
      <c r="D140" s="184" t="s">
        <v>158</v>
      </c>
      <c r="E140" s="185" t="s">
        <v>279</v>
      </c>
      <c r="F140" s="186" t="s">
        <v>280</v>
      </c>
      <c r="G140" s="187" t="s">
        <v>151</v>
      </c>
      <c r="H140" s="188">
        <v>11</v>
      </c>
      <c r="I140" s="189"/>
      <c r="J140" s="190">
        <f t="shared" si="10"/>
        <v>0</v>
      </c>
      <c r="K140" s="186" t="s">
        <v>1</v>
      </c>
      <c r="L140" s="191"/>
      <c r="M140" s="192" t="s">
        <v>1</v>
      </c>
      <c r="N140" s="193" t="s">
        <v>41</v>
      </c>
      <c r="O140" s="55"/>
      <c r="P140" s="181">
        <f t="shared" si="11"/>
        <v>0</v>
      </c>
      <c r="Q140" s="181">
        <v>0</v>
      </c>
      <c r="R140" s="181">
        <f t="shared" si="12"/>
        <v>0</v>
      </c>
      <c r="S140" s="181">
        <v>0</v>
      </c>
      <c r="T140" s="182">
        <f t="shared" si="13"/>
        <v>0</v>
      </c>
      <c r="AR140" s="12" t="s">
        <v>269</v>
      </c>
      <c r="AT140" s="12" t="s">
        <v>158</v>
      </c>
      <c r="AU140" s="12" t="s">
        <v>131</v>
      </c>
      <c r="AY140" s="12" t="s">
        <v>122</v>
      </c>
      <c r="BE140" s="183">
        <f t="shared" si="14"/>
        <v>0</v>
      </c>
      <c r="BF140" s="183">
        <f t="shared" si="15"/>
        <v>0</v>
      </c>
      <c r="BG140" s="183">
        <f t="shared" si="16"/>
        <v>0</v>
      </c>
      <c r="BH140" s="183">
        <f t="shared" si="17"/>
        <v>0</v>
      </c>
      <c r="BI140" s="183">
        <f t="shared" si="18"/>
        <v>0</v>
      </c>
      <c r="BJ140" s="12" t="s">
        <v>131</v>
      </c>
      <c r="BK140" s="183">
        <f t="shared" si="19"/>
        <v>0</v>
      </c>
      <c r="BL140" s="12" t="s">
        <v>193</v>
      </c>
      <c r="BM140" s="12" t="s">
        <v>281</v>
      </c>
    </row>
    <row r="141" spans="2:65" s="1" customFormat="1" ht="16.5" customHeight="1">
      <c r="B141" s="29"/>
      <c r="C141" s="184" t="s">
        <v>282</v>
      </c>
      <c r="D141" s="184" t="s">
        <v>158</v>
      </c>
      <c r="E141" s="185" t="s">
        <v>283</v>
      </c>
      <c r="F141" s="186" t="s">
        <v>284</v>
      </c>
      <c r="G141" s="187" t="s">
        <v>151</v>
      </c>
      <c r="H141" s="188">
        <v>0.2</v>
      </c>
      <c r="I141" s="189"/>
      <c r="J141" s="190">
        <f t="shared" si="10"/>
        <v>0</v>
      </c>
      <c r="K141" s="186" t="s">
        <v>1</v>
      </c>
      <c r="L141" s="191"/>
      <c r="M141" s="192" t="s">
        <v>1</v>
      </c>
      <c r="N141" s="193" t="s">
        <v>41</v>
      </c>
      <c r="O141" s="55"/>
      <c r="P141" s="181">
        <f t="shared" si="11"/>
        <v>0</v>
      </c>
      <c r="Q141" s="181">
        <v>0</v>
      </c>
      <c r="R141" s="181">
        <f t="shared" si="12"/>
        <v>0</v>
      </c>
      <c r="S141" s="181">
        <v>0</v>
      </c>
      <c r="T141" s="182">
        <f t="shared" si="13"/>
        <v>0</v>
      </c>
      <c r="AR141" s="12" t="s">
        <v>269</v>
      </c>
      <c r="AT141" s="12" t="s">
        <v>158</v>
      </c>
      <c r="AU141" s="12" t="s">
        <v>131</v>
      </c>
      <c r="AY141" s="12" t="s">
        <v>122</v>
      </c>
      <c r="BE141" s="183">
        <f t="shared" si="14"/>
        <v>0</v>
      </c>
      <c r="BF141" s="183">
        <f t="shared" si="15"/>
        <v>0</v>
      </c>
      <c r="BG141" s="183">
        <f t="shared" si="16"/>
        <v>0</v>
      </c>
      <c r="BH141" s="183">
        <f t="shared" si="17"/>
        <v>0</v>
      </c>
      <c r="BI141" s="183">
        <f t="shared" si="18"/>
        <v>0</v>
      </c>
      <c r="BJ141" s="12" t="s">
        <v>131</v>
      </c>
      <c r="BK141" s="183">
        <f t="shared" si="19"/>
        <v>0</v>
      </c>
      <c r="BL141" s="12" t="s">
        <v>193</v>
      </c>
      <c r="BM141" s="12" t="s">
        <v>285</v>
      </c>
    </row>
    <row r="142" spans="2:65" s="1" customFormat="1" ht="16.5" customHeight="1">
      <c r="B142" s="29"/>
      <c r="C142" s="184" t="s">
        <v>286</v>
      </c>
      <c r="D142" s="184" t="s">
        <v>158</v>
      </c>
      <c r="E142" s="185" t="s">
        <v>287</v>
      </c>
      <c r="F142" s="186" t="s">
        <v>288</v>
      </c>
      <c r="G142" s="187" t="s">
        <v>151</v>
      </c>
      <c r="H142" s="188">
        <v>5</v>
      </c>
      <c r="I142" s="189"/>
      <c r="J142" s="190">
        <f t="shared" si="10"/>
        <v>0</v>
      </c>
      <c r="K142" s="186" t="s">
        <v>1</v>
      </c>
      <c r="L142" s="191"/>
      <c r="M142" s="192" t="s">
        <v>1</v>
      </c>
      <c r="N142" s="193" t="s">
        <v>41</v>
      </c>
      <c r="O142" s="55"/>
      <c r="P142" s="181">
        <f t="shared" si="11"/>
        <v>0</v>
      </c>
      <c r="Q142" s="181">
        <v>0</v>
      </c>
      <c r="R142" s="181">
        <f t="shared" si="12"/>
        <v>0</v>
      </c>
      <c r="S142" s="181">
        <v>0</v>
      </c>
      <c r="T142" s="182">
        <f t="shared" si="13"/>
        <v>0</v>
      </c>
      <c r="AR142" s="12" t="s">
        <v>269</v>
      </c>
      <c r="AT142" s="12" t="s">
        <v>158</v>
      </c>
      <c r="AU142" s="12" t="s">
        <v>131</v>
      </c>
      <c r="AY142" s="12" t="s">
        <v>122</v>
      </c>
      <c r="BE142" s="183">
        <f t="shared" si="14"/>
        <v>0</v>
      </c>
      <c r="BF142" s="183">
        <f t="shared" si="15"/>
        <v>0</v>
      </c>
      <c r="BG142" s="183">
        <f t="shared" si="16"/>
        <v>0</v>
      </c>
      <c r="BH142" s="183">
        <f t="shared" si="17"/>
        <v>0</v>
      </c>
      <c r="BI142" s="183">
        <f t="shared" si="18"/>
        <v>0</v>
      </c>
      <c r="BJ142" s="12" t="s">
        <v>131</v>
      </c>
      <c r="BK142" s="183">
        <f t="shared" si="19"/>
        <v>0</v>
      </c>
      <c r="BL142" s="12" t="s">
        <v>193</v>
      </c>
      <c r="BM142" s="12" t="s">
        <v>289</v>
      </c>
    </row>
    <row r="143" spans="2:65" s="1" customFormat="1" ht="16.5" customHeight="1">
      <c r="B143" s="29"/>
      <c r="C143" s="184" t="s">
        <v>290</v>
      </c>
      <c r="D143" s="184" t="s">
        <v>158</v>
      </c>
      <c r="E143" s="185" t="s">
        <v>291</v>
      </c>
      <c r="F143" s="186" t="s">
        <v>292</v>
      </c>
      <c r="G143" s="187" t="s">
        <v>226</v>
      </c>
      <c r="H143" s="188">
        <v>1</v>
      </c>
      <c r="I143" s="189"/>
      <c r="J143" s="190">
        <f t="shared" si="10"/>
        <v>0</v>
      </c>
      <c r="K143" s="186" t="s">
        <v>1</v>
      </c>
      <c r="L143" s="191"/>
      <c r="M143" s="192" t="s">
        <v>1</v>
      </c>
      <c r="N143" s="193" t="s">
        <v>41</v>
      </c>
      <c r="O143" s="55"/>
      <c r="P143" s="181">
        <f t="shared" si="11"/>
        <v>0</v>
      </c>
      <c r="Q143" s="181">
        <v>0</v>
      </c>
      <c r="R143" s="181">
        <f t="shared" si="12"/>
        <v>0</v>
      </c>
      <c r="S143" s="181">
        <v>0</v>
      </c>
      <c r="T143" s="182">
        <f t="shared" si="13"/>
        <v>0</v>
      </c>
      <c r="AR143" s="12" t="s">
        <v>269</v>
      </c>
      <c r="AT143" s="12" t="s">
        <v>158</v>
      </c>
      <c r="AU143" s="12" t="s">
        <v>131</v>
      </c>
      <c r="AY143" s="12" t="s">
        <v>122</v>
      </c>
      <c r="BE143" s="183">
        <f t="shared" si="14"/>
        <v>0</v>
      </c>
      <c r="BF143" s="183">
        <f t="shared" si="15"/>
        <v>0</v>
      </c>
      <c r="BG143" s="183">
        <f t="shared" si="16"/>
        <v>0</v>
      </c>
      <c r="BH143" s="183">
        <f t="shared" si="17"/>
        <v>0</v>
      </c>
      <c r="BI143" s="183">
        <f t="shared" si="18"/>
        <v>0</v>
      </c>
      <c r="BJ143" s="12" t="s">
        <v>131</v>
      </c>
      <c r="BK143" s="183">
        <f t="shared" si="19"/>
        <v>0</v>
      </c>
      <c r="BL143" s="12" t="s">
        <v>193</v>
      </c>
      <c r="BM143" s="12" t="s">
        <v>293</v>
      </c>
    </row>
    <row r="144" spans="2:65" s="1" customFormat="1" ht="16.5" customHeight="1">
      <c r="B144" s="29"/>
      <c r="C144" s="184" t="s">
        <v>294</v>
      </c>
      <c r="D144" s="184" t="s">
        <v>158</v>
      </c>
      <c r="E144" s="185" t="s">
        <v>295</v>
      </c>
      <c r="F144" s="186" t="s">
        <v>296</v>
      </c>
      <c r="G144" s="187" t="s">
        <v>226</v>
      </c>
      <c r="H144" s="188">
        <v>1</v>
      </c>
      <c r="I144" s="189"/>
      <c r="J144" s="190">
        <f t="shared" si="10"/>
        <v>0</v>
      </c>
      <c r="K144" s="186" t="s">
        <v>1</v>
      </c>
      <c r="L144" s="191"/>
      <c r="M144" s="192" t="s">
        <v>1</v>
      </c>
      <c r="N144" s="193" t="s">
        <v>41</v>
      </c>
      <c r="O144" s="55"/>
      <c r="P144" s="181">
        <f t="shared" si="11"/>
        <v>0</v>
      </c>
      <c r="Q144" s="181">
        <v>0</v>
      </c>
      <c r="R144" s="181">
        <f t="shared" si="12"/>
        <v>0</v>
      </c>
      <c r="S144" s="181">
        <v>0</v>
      </c>
      <c r="T144" s="182">
        <f t="shared" si="13"/>
        <v>0</v>
      </c>
      <c r="AR144" s="12" t="s">
        <v>269</v>
      </c>
      <c r="AT144" s="12" t="s">
        <v>158</v>
      </c>
      <c r="AU144" s="12" t="s">
        <v>131</v>
      </c>
      <c r="AY144" s="12" t="s">
        <v>122</v>
      </c>
      <c r="BE144" s="183">
        <f t="shared" si="14"/>
        <v>0</v>
      </c>
      <c r="BF144" s="183">
        <f t="shared" si="15"/>
        <v>0</v>
      </c>
      <c r="BG144" s="183">
        <f t="shared" si="16"/>
        <v>0</v>
      </c>
      <c r="BH144" s="183">
        <f t="shared" si="17"/>
        <v>0</v>
      </c>
      <c r="BI144" s="183">
        <f t="shared" si="18"/>
        <v>0</v>
      </c>
      <c r="BJ144" s="12" t="s">
        <v>131</v>
      </c>
      <c r="BK144" s="183">
        <f t="shared" si="19"/>
        <v>0</v>
      </c>
      <c r="BL144" s="12" t="s">
        <v>193</v>
      </c>
      <c r="BM144" s="12" t="s">
        <v>297</v>
      </c>
    </row>
    <row r="145" spans="2:65" s="1" customFormat="1" ht="16.5" customHeight="1">
      <c r="B145" s="29"/>
      <c r="C145" s="184" t="s">
        <v>298</v>
      </c>
      <c r="D145" s="184" t="s">
        <v>158</v>
      </c>
      <c r="E145" s="185" t="s">
        <v>299</v>
      </c>
      <c r="F145" s="186" t="s">
        <v>300</v>
      </c>
      <c r="G145" s="187" t="s">
        <v>226</v>
      </c>
      <c r="H145" s="188">
        <v>30</v>
      </c>
      <c r="I145" s="189"/>
      <c r="J145" s="190">
        <f t="shared" si="10"/>
        <v>0</v>
      </c>
      <c r="K145" s="186" t="s">
        <v>1</v>
      </c>
      <c r="L145" s="191"/>
      <c r="M145" s="192" t="s">
        <v>1</v>
      </c>
      <c r="N145" s="193" t="s">
        <v>41</v>
      </c>
      <c r="O145" s="55"/>
      <c r="P145" s="181">
        <f t="shared" si="11"/>
        <v>0</v>
      </c>
      <c r="Q145" s="181">
        <v>0</v>
      </c>
      <c r="R145" s="181">
        <f t="shared" si="12"/>
        <v>0</v>
      </c>
      <c r="S145" s="181">
        <v>0</v>
      </c>
      <c r="T145" s="182">
        <f t="shared" si="13"/>
        <v>0</v>
      </c>
      <c r="AR145" s="12" t="s">
        <v>269</v>
      </c>
      <c r="AT145" s="12" t="s">
        <v>158</v>
      </c>
      <c r="AU145" s="12" t="s">
        <v>131</v>
      </c>
      <c r="AY145" s="12" t="s">
        <v>122</v>
      </c>
      <c r="BE145" s="183">
        <f t="shared" si="14"/>
        <v>0</v>
      </c>
      <c r="BF145" s="183">
        <f t="shared" si="15"/>
        <v>0</v>
      </c>
      <c r="BG145" s="183">
        <f t="shared" si="16"/>
        <v>0</v>
      </c>
      <c r="BH145" s="183">
        <f t="shared" si="17"/>
        <v>0</v>
      </c>
      <c r="BI145" s="183">
        <f t="shared" si="18"/>
        <v>0</v>
      </c>
      <c r="BJ145" s="12" t="s">
        <v>131</v>
      </c>
      <c r="BK145" s="183">
        <f t="shared" si="19"/>
        <v>0</v>
      </c>
      <c r="BL145" s="12" t="s">
        <v>193</v>
      </c>
      <c r="BM145" s="12" t="s">
        <v>301</v>
      </c>
    </row>
    <row r="146" spans="2:65" s="1" customFormat="1" ht="16.5" customHeight="1">
      <c r="B146" s="29"/>
      <c r="C146" s="172" t="s">
        <v>302</v>
      </c>
      <c r="D146" s="172" t="s">
        <v>125</v>
      </c>
      <c r="E146" s="173" t="s">
        <v>303</v>
      </c>
      <c r="F146" s="174" t="s">
        <v>304</v>
      </c>
      <c r="G146" s="175" t="s">
        <v>272</v>
      </c>
      <c r="H146" s="194"/>
      <c r="I146" s="177"/>
      <c r="J146" s="178">
        <f t="shared" si="10"/>
        <v>0</v>
      </c>
      <c r="K146" s="174" t="s">
        <v>1</v>
      </c>
      <c r="L146" s="33"/>
      <c r="M146" s="179" t="s">
        <v>1</v>
      </c>
      <c r="N146" s="180" t="s">
        <v>41</v>
      </c>
      <c r="O146" s="55"/>
      <c r="P146" s="181">
        <f t="shared" si="11"/>
        <v>0</v>
      </c>
      <c r="Q146" s="181">
        <v>0</v>
      </c>
      <c r="R146" s="181">
        <f t="shared" si="12"/>
        <v>0</v>
      </c>
      <c r="S146" s="181">
        <v>0</v>
      </c>
      <c r="T146" s="182">
        <f t="shared" si="13"/>
        <v>0</v>
      </c>
      <c r="AR146" s="12" t="s">
        <v>193</v>
      </c>
      <c r="AT146" s="12" t="s">
        <v>125</v>
      </c>
      <c r="AU146" s="12" t="s">
        <v>131</v>
      </c>
      <c r="AY146" s="12" t="s">
        <v>122</v>
      </c>
      <c r="BE146" s="183">
        <f t="shared" si="14"/>
        <v>0</v>
      </c>
      <c r="BF146" s="183">
        <f t="shared" si="15"/>
        <v>0</v>
      </c>
      <c r="BG146" s="183">
        <f t="shared" si="16"/>
        <v>0</v>
      </c>
      <c r="BH146" s="183">
        <f t="shared" si="17"/>
        <v>0</v>
      </c>
      <c r="BI146" s="183">
        <f t="shared" si="18"/>
        <v>0</v>
      </c>
      <c r="BJ146" s="12" t="s">
        <v>131</v>
      </c>
      <c r="BK146" s="183">
        <f t="shared" si="19"/>
        <v>0</v>
      </c>
      <c r="BL146" s="12" t="s">
        <v>193</v>
      </c>
      <c r="BM146" s="12" t="s">
        <v>305</v>
      </c>
    </row>
    <row r="147" spans="2:65" s="1" customFormat="1" ht="16.5" customHeight="1">
      <c r="B147" s="29"/>
      <c r="C147" s="172" t="s">
        <v>306</v>
      </c>
      <c r="D147" s="172" t="s">
        <v>125</v>
      </c>
      <c r="E147" s="173" t="s">
        <v>307</v>
      </c>
      <c r="F147" s="174" t="s">
        <v>308</v>
      </c>
      <c r="G147" s="175" t="s">
        <v>272</v>
      </c>
      <c r="H147" s="194"/>
      <c r="I147" s="177"/>
      <c r="J147" s="178">
        <f t="shared" si="10"/>
        <v>0</v>
      </c>
      <c r="K147" s="174" t="s">
        <v>1</v>
      </c>
      <c r="L147" s="33"/>
      <c r="M147" s="179" t="s">
        <v>1</v>
      </c>
      <c r="N147" s="180" t="s">
        <v>41</v>
      </c>
      <c r="O147" s="55"/>
      <c r="P147" s="181">
        <f t="shared" si="11"/>
        <v>0</v>
      </c>
      <c r="Q147" s="181">
        <v>0</v>
      </c>
      <c r="R147" s="181">
        <f t="shared" si="12"/>
        <v>0</v>
      </c>
      <c r="S147" s="181">
        <v>0</v>
      </c>
      <c r="T147" s="182">
        <f t="shared" si="13"/>
        <v>0</v>
      </c>
      <c r="AR147" s="12" t="s">
        <v>193</v>
      </c>
      <c r="AT147" s="12" t="s">
        <v>125</v>
      </c>
      <c r="AU147" s="12" t="s">
        <v>131</v>
      </c>
      <c r="AY147" s="12" t="s">
        <v>122</v>
      </c>
      <c r="BE147" s="183">
        <f t="shared" si="14"/>
        <v>0</v>
      </c>
      <c r="BF147" s="183">
        <f t="shared" si="15"/>
        <v>0</v>
      </c>
      <c r="BG147" s="183">
        <f t="shared" si="16"/>
        <v>0</v>
      </c>
      <c r="BH147" s="183">
        <f t="shared" si="17"/>
        <v>0</v>
      </c>
      <c r="BI147" s="183">
        <f t="shared" si="18"/>
        <v>0</v>
      </c>
      <c r="BJ147" s="12" t="s">
        <v>131</v>
      </c>
      <c r="BK147" s="183">
        <f t="shared" si="19"/>
        <v>0</v>
      </c>
      <c r="BL147" s="12" t="s">
        <v>193</v>
      </c>
      <c r="BM147" s="12" t="s">
        <v>309</v>
      </c>
    </row>
    <row r="148" spans="2:65" s="1" customFormat="1" ht="16.5" customHeight="1">
      <c r="B148" s="29"/>
      <c r="C148" s="172" t="s">
        <v>310</v>
      </c>
      <c r="D148" s="172" t="s">
        <v>125</v>
      </c>
      <c r="E148" s="173" t="s">
        <v>311</v>
      </c>
      <c r="F148" s="174" t="s">
        <v>312</v>
      </c>
      <c r="G148" s="175" t="s">
        <v>210</v>
      </c>
      <c r="H148" s="176">
        <v>1</v>
      </c>
      <c r="I148" s="177"/>
      <c r="J148" s="178">
        <f t="shared" si="10"/>
        <v>0</v>
      </c>
      <c r="K148" s="174" t="s">
        <v>1</v>
      </c>
      <c r="L148" s="33"/>
      <c r="M148" s="179" t="s">
        <v>1</v>
      </c>
      <c r="N148" s="180" t="s">
        <v>41</v>
      </c>
      <c r="O148" s="55"/>
      <c r="P148" s="181">
        <f t="shared" si="11"/>
        <v>0</v>
      </c>
      <c r="Q148" s="181">
        <v>0</v>
      </c>
      <c r="R148" s="181">
        <f t="shared" si="12"/>
        <v>0</v>
      </c>
      <c r="S148" s="181">
        <v>0</v>
      </c>
      <c r="T148" s="182">
        <f t="shared" si="13"/>
        <v>0</v>
      </c>
      <c r="AR148" s="12" t="s">
        <v>193</v>
      </c>
      <c r="AT148" s="12" t="s">
        <v>125</v>
      </c>
      <c r="AU148" s="12" t="s">
        <v>131</v>
      </c>
      <c r="AY148" s="12" t="s">
        <v>122</v>
      </c>
      <c r="BE148" s="183">
        <f t="shared" si="14"/>
        <v>0</v>
      </c>
      <c r="BF148" s="183">
        <f t="shared" si="15"/>
        <v>0</v>
      </c>
      <c r="BG148" s="183">
        <f t="shared" si="16"/>
        <v>0</v>
      </c>
      <c r="BH148" s="183">
        <f t="shared" si="17"/>
        <v>0</v>
      </c>
      <c r="BI148" s="183">
        <f t="shared" si="18"/>
        <v>0</v>
      </c>
      <c r="BJ148" s="12" t="s">
        <v>131</v>
      </c>
      <c r="BK148" s="183">
        <f t="shared" si="19"/>
        <v>0</v>
      </c>
      <c r="BL148" s="12" t="s">
        <v>193</v>
      </c>
      <c r="BM148" s="12" t="s">
        <v>313</v>
      </c>
    </row>
    <row r="149" spans="2:65" s="1" customFormat="1" ht="16.5" customHeight="1">
      <c r="B149" s="29"/>
      <c r="C149" s="172" t="s">
        <v>314</v>
      </c>
      <c r="D149" s="172" t="s">
        <v>125</v>
      </c>
      <c r="E149" s="173" t="s">
        <v>315</v>
      </c>
      <c r="F149" s="174" t="s">
        <v>316</v>
      </c>
      <c r="G149" s="175" t="s">
        <v>272</v>
      </c>
      <c r="H149" s="194"/>
      <c r="I149" s="177"/>
      <c r="J149" s="178">
        <f t="shared" si="10"/>
        <v>0</v>
      </c>
      <c r="K149" s="174" t="s">
        <v>1</v>
      </c>
      <c r="L149" s="33"/>
      <c r="M149" s="179" t="s">
        <v>1</v>
      </c>
      <c r="N149" s="180" t="s">
        <v>41</v>
      </c>
      <c r="O149" s="55"/>
      <c r="P149" s="181">
        <f t="shared" si="11"/>
        <v>0</v>
      </c>
      <c r="Q149" s="181">
        <v>0</v>
      </c>
      <c r="R149" s="181">
        <f t="shared" si="12"/>
        <v>0</v>
      </c>
      <c r="S149" s="181">
        <v>0</v>
      </c>
      <c r="T149" s="182">
        <f t="shared" si="13"/>
        <v>0</v>
      </c>
      <c r="AR149" s="12" t="s">
        <v>193</v>
      </c>
      <c r="AT149" s="12" t="s">
        <v>125</v>
      </c>
      <c r="AU149" s="12" t="s">
        <v>131</v>
      </c>
      <c r="AY149" s="12" t="s">
        <v>122</v>
      </c>
      <c r="BE149" s="183">
        <f t="shared" si="14"/>
        <v>0</v>
      </c>
      <c r="BF149" s="183">
        <f t="shared" si="15"/>
        <v>0</v>
      </c>
      <c r="BG149" s="183">
        <f t="shared" si="16"/>
        <v>0</v>
      </c>
      <c r="BH149" s="183">
        <f t="shared" si="17"/>
        <v>0</v>
      </c>
      <c r="BI149" s="183">
        <f t="shared" si="18"/>
        <v>0</v>
      </c>
      <c r="BJ149" s="12" t="s">
        <v>131</v>
      </c>
      <c r="BK149" s="183">
        <f t="shared" si="19"/>
        <v>0</v>
      </c>
      <c r="BL149" s="12" t="s">
        <v>193</v>
      </c>
      <c r="BM149" s="12" t="s">
        <v>317</v>
      </c>
    </row>
    <row r="150" spans="2:65" s="1" customFormat="1" ht="16.5" customHeight="1">
      <c r="B150" s="29"/>
      <c r="C150" s="172" t="s">
        <v>318</v>
      </c>
      <c r="D150" s="172" t="s">
        <v>125</v>
      </c>
      <c r="E150" s="173" t="s">
        <v>319</v>
      </c>
      <c r="F150" s="174" t="s">
        <v>320</v>
      </c>
      <c r="G150" s="175" t="s">
        <v>259</v>
      </c>
      <c r="H150" s="176">
        <v>2</v>
      </c>
      <c r="I150" s="177"/>
      <c r="J150" s="178">
        <f t="shared" si="10"/>
        <v>0</v>
      </c>
      <c r="K150" s="174" t="s">
        <v>1</v>
      </c>
      <c r="L150" s="33"/>
      <c r="M150" s="179" t="s">
        <v>1</v>
      </c>
      <c r="N150" s="180" t="s">
        <v>41</v>
      </c>
      <c r="O150" s="55"/>
      <c r="P150" s="181">
        <f t="shared" si="11"/>
        <v>0</v>
      </c>
      <c r="Q150" s="181">
        <v>0</v>
      </c>
      <c r="R150" s="181">
        <f t="shared" si="12"/>
        <v>0</v>
      </c>
      <c r="S150" s="181">
        <v>0</v>
      </c>
      <c r="T150" s="182">
        <f t="shared" si="13"/>
        <v>0</v>
      </c>
      <c r="AR150" s="12" t="s">
        <v>193</v>
      </c>
      <c r="AT150" s="12" t="s">
        <v>125</v>
      </c>
      <c r="AU150" s="12" t="s">
        <v>131</v>
      </c>
      <c r="AY150" s="12" t="s">
        <v>122</v>
      </c>
      <c r="BE150" s="183">
        <f t="shared" si="14"/>
        <v>0</v>
      </c>
      <c r="BF150" s="183">
        <f t="shared" si="15"/>
        <v>0</v>
      </c>
      <c r="BG150" s="183">
        <f t="shared" si="16"/>
        <v>0</v>
      </c>
      <c r="BH150" s="183">
        <f t="shared" si="17"/>
        <v>0</v>
      </c>
      <c r="BI150" s="183">
        <f t="shared" si="18"/>
        <v>0</v>
      </c>
      <c r="BJ150" s="12" t="s">
        <v>131</v>
      </c>
      <c r="BK150" s="183">
        <f t="shared" si="19"/>
        <v>0</v>
      </c>
      <c r="BL150" s="12" t="s">
        <v>193</v>
      </c>
      <c r="BM150" s="12" t="s">
        <v>321</v>
      </c>
    </row>
    <row r="151" spans="2:65" s="10" customFormat="1" ht="22.9" customHeight="1">
      <c r="B151" s="157"/>
      <c r="C151" s="158"/>
      <c r="D151" s="159" t="s">
        <v>68</v>
      </c>
      <c r="E151" s="170" t="s">
        <v>322</v>
      </c>
      <c r="F151" s="170" t="s">
        <v>323</v>
      </c>
      <c r="G151" s="158"/>
      <c r="H151" s="158"/>
      <c r="I151" s="161"/>
      <c r="J151" s="171">
        <f>BK151</f>
        <v>0</v>
      </c>
      <c r="K151" s="158"/>
      <c r="L151" s="162"/>
      <c r="M151" s="163"/>
      <c r="N151" s="164"/>
      <c r="O151" s="164"/>
      <c r="P151" s="165">
        <f>SUM(P152:P155)</f>
        <v>0</v>
      </c>
      <c r="Q151" s="164"/>
      <c r="R151" s="165">
        <f>SUM(R152:R155)</f>
        <v>1.6E-2</v>
      </c>
      <c r="S151" s="164"/>
      <c r="T151" s="166">
        <f>SUM(T152:T155)</f>
        <v>2.4E-2</v>
      </c>
      <c r="AR151" s="167" t="s">
        <v>131</v>
      </c>
      <c r="AT151" s="168" t="s">
        <v>68</v>
      </c>
      <c r="AU151" s="168" t="s">
        <v>76</v>
      </c>
      <c r="AY151" s="167" t="s">
        <v>122</v>
      </c>
      <c r="BK151" s="169">
        <f>SUM(BK152:BK155)</f>
        <v>0</v>
      </c>
    </row>
    <row r="152" spans="2:65" s="1" customFormat="1" ht="16.5" customHeight="1">
      <c r="B152" s="29"/>
      <c r="C152" s="172" t="s">
        <v>324</v>
      </c>
      <c r="D152" s="172" t="s">
        <v>125</v>
      </c>
      <c r="E152" s="173" t="s">
        <v>325</v>
      </c>
      <c r="F152" s="174" t="s">
        <v>326</v>
      </c>
      <c r="G152" s="175" t="s">
        <v>140</v>
      </c>
      <c r="H152" s="176">
        <v>1</v>
      </c>
      <c r="I152" s="177"/>
      <c r="J152" s="178">
        <f>ROUND(I152*H152,2)</f>
        <v>0</v>
      </c>
      <c r="K152" s="174" t="s">
        <v>129</v>
      </c>
      <c r="L152" s="33"/>
      <c r="M152" s="179" t="s">
        <v>1</v>
      </c>
      <c r="N152" s="180" t="s">
        <v>41</v>
      </c>
      <c r="O152" s="55"/>
      <c r="P152" s="181">
        <f>O152*H152</f>
        <v>0</v>
      </c>
      <c r="Q152" s="181">
        <v>0</v>
      </c>
      <c r="R152" s="181">
        <f>Q152*H152</f>
        <v>0</v>
      </c>
      <c r="S152" s="181">
        <v>0</v>
      </c>
      <c r="T152" s="182">
        <f>S152*H152</f>
        <v>0</v>
      </c>
      <c r="AR152" s="12" t="s">
        <v>193</v>
      </c>
      <c r="AT152" s="12" t="s">
        <v>125</v>
      </c>
      <c r="AU152" s="12" t="s">
        <v>131</v>
      </c>
      <c r="AY152" s="12" t="s">
        <v>122</v>
      </c>
      <c r="BE152" s="183">
        <f>IF(N152="základní",J152,0)</f>
        <v>0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12" t="s">
        <v>131</v>
      </c>
      <c r="BK152" s="183">
        <f>ROUND(I152*H152,2)</f>
        <v>0</v>
      </c>
      <c r="BL152" s="12" t="s">
        <v>193</v>
      </c>
      <c r="BM152" s="12" t="s">
        <v>327</v>
      </c>
    </row>
    <row r="153" spans="2:65" s="1" customFormat="1" ht="16.5" customHeight="1">
      <c r="B153" s="29"/>
      <c r="C153" s="184" t="s">
        <v>328</v>
      </c>
      <c r="D153" s="184" t="s">
        <v>158</v>
      </c>
      <c r="E153" s="185" t="s">
        <v>329</v>
      </c>
      <c r="F153" s="186" t="s">
        <v>330</v>
      </c>
      <c r="G153" s="187" t="s">
        <v>140</v>
      </c>
      <c r="H153" s="188">
        <v>1</v>
      </c>
      <c r="I153" s="189"/>
      <c r="J153" s="190">
        <f>ROUND(I153*H153,2)</f>
        <v>0</v>
      </c>
      <c r="K153" s="186" t="s">
        <v>129</v>
      </c>
      <c r="L153" s="191"/>
      <c r="M153" s="192" t="s">
        <v>1</v>
      </c>
      <c r="N153" s="193" t="s">
        <v>41</v>
      </c>
      <c r="O153" s="55"/>
      <c r="P153" s="181">
        <f>O153*H153</f>
        <v>0</v>
      </c>
      <c r="Q153" s="181">
        <v>1.6E-2</v>
      </c>
      <c r="R153" s="181">
        <f>Q153*H153</f>
        <v>1.6E-2</v>
      </c>
      <c r="S153" s="181">
        <v>0</v>
      </c>
      <c r="T153" s="182">
        <f>S153*H153</f>
        <v>0</v>
      </c>
      <c r="AR153" s="12" t="s">
        <v>269</v>
      </c>
      <c r="AT153" s="12" t="s">
        <v>158</v>
      </c>
      <c r="AU153" s="12" t="s">
        <v>131</v>
      </c>
      <c r="AY153" s="12" t="s">
        <v>122</v>
      </c>
      <c r="BE153" s="183">
        <f>IF(N153="základní",J153,0)</f>
        <v>0</v>
      </c>
      <c r="BF153" s="183">
        <f>IF(N153="snížená",J153,0)</f>
        <v>0</v>
      </c>
      <c r="BG153" s="183">
        <f>IF(N153="zákl. přenesená",J153,0)</f>
        <v>0</v>
      </c>
      <c r="BH153" s="183">
        <f>IF(N153="sníž. přenesená",J153,0)</f>
        <v>0</v>
      </c>
      <c r="BI153" s="183">
        <f>IF(N153="nulová",J153,0)</f>
        <v>0</v>
      </c>
      <c r="BJ153" s="12" t="s">
        <v>131</v>
      </c>
      <c r="BK153" s="183">
        <f>ROUND(I153*H153,2)</f>
        <v>0</v>
      </c>
      <c r="BL153" s="12" t="s">
        <v>193</v>
      </c>
      <c r="BM153" s="12" t="s">
        <v>331</v>
      </c>
    </row>
    <row r="154" spans="2:65" s="1" customFormat="1" ht="16.5" customHeight="1">
      <c r="B154" s="29"/>
      <c r="C154" s="172" t="s">
        <v>332</v>
      </c>
      <c r="D154" s="172" t="s">
        <v>125</v>
      </c>
      <c r="E154" s="173" t="s">
        <v>333</v>
      </c>
      <c r="F154" s="174" t="s">
        <v>334</v>
      </c>
      <c r="G154" s="175" t="s">
        <v>140</v>
      </c>
      <c r="H154" s="176">
        <v>1</v>
      </c>
      <c r="I154" s="177"/>
      <c r="J154" s="178">
        <f>ROUND(I154*H154,2)</f>
        <v>0</v>
      </c>
      <c r="K154" s="174" t="s">
        <v>129</v>
      </c>
      <c r="L154" s="33"/>
      <c r="M154" s="179" t="s">
        <v>1</v>
      </c>
      <c r="N154" s="180" t="s">
        <v>41</v>
      </c>
      <c r="O154" s="55"/>
      <c r="P154" s="181">
        <f>O154*H154</f>
        <v>0</v>
      </c>
      <c r="Q154" s="181">
        <v>0</v>
      </c>
      <c r="R154" s="181">
        <f>Q154*H154</f>
        <v>0</v>
      </c>
      <c r="S154" s="181">
        <v>2.4E-2</v>
      </c>
      <c r="T154" s="182">
        <f>S154*H154</f>
        <v>2.4E-2</v>
      </c>
      <c r="AR154" s="12" t="s">
        <v>193</v>
      </c>
      <c r="AT154" s="12" t="s">
        <v>125</v>
      </c>
      <c r="AU154" s="12" t="s">
        <v>131</v>
      </c>
      <c r="AY154" s="12" t="s">
        <v>122</v>
      </c>
      <c r="BE154" s="183">
        <f>IF(N154="základní",J154,0)</f>
        <v>0</v>
      </c>
      <c r="BF154" s="183">
        <f>IF(N154="snížená",J154,0)</f>
        <v>0</v>
      </c>
      <c r="BG154" s="183">
        <f>IF(N154="zákl. přenesená",J154,0)</f>
        <v>0</v>
      </c>
      <c r="BH154" s="183">
        <f>IF(N154="sníž. přenesená",J154,0)</f>
        <v>0</v>
      </c>
      <c r="BI154" s="183">
        <f>IF(N154="nulová",J154,0)</f>
        <v>0</v>
      </c>
      <c r="BJ154" s="12" t="s">
        <v>131</v>
      </c>
      <c r="BK154" s="183">
        <f>ROUND(I154*H154,2)</f>
        <v>0</v>
      </c>
      <c r="BL154" s="12" t="s">
        <v>193</v>
      </c>
      <c r="BM154" s="12" t="s">
        <v>335</v>
      </c>
    </row>
    <row r="155" spans="2:65" s="1" customFormat="1" ht="16.5" customHeight="1">
      <c r="B155" s="29"/>
      <c r="C155" s="172" t="s">
        <v>336</v>
      </c>
      <c r="D155" s="172" t="s">
        <v>125</v>
      </c>
      <c r="E155" s="173" t="s">
        <v>337</v>
      </c>
      <c r="F155" s="174" t="s">
        <v>338</v>
      </c>
      <c r="G155" s="175" t="s">
        <v>226</v>
      </c>
      <c r="H155" s="176">
        <v>1</v>
      </c>
      <c r="I155" s="177"/>
      <c r="J155" s="178">
        <f>ROUND(I155*H155,2)</f>
        <v>0</v>
      </c>
      <c r="K155" s="174" t="s">
        <v>1</v>
      </c>
      <c r="L155" s="33"/>
      <c r="M155" s="179" t="s">
        <v>1</v>
      </c>
      <c r="N155" s="180" t="s">
        <v>41</v>
      </c>
      <c r="O155" s="55"/>
      <c r="P155" s="181">
        <f>O155*H155</f>
        <v>0</v>
      </c>
      <c r="Q155" s="181">
        <v>0</v>
      </c>
      <c r="R155" s="181">
        <f>Q155*H155</f>
        <v>0</v>
      </c>
      <c r="S155" s="181">
        <v>0</v>
      </c>
      <c r="T155" s="182">
        <f>S155*H155</f>
        <v>0</v>
      </c>
      <c r="AR155" s="12" t="s">
        <v>193</v>
      </c>
      <c r="AT155" s="12" t="s">
        <v>125</v>
      </c>
      <c r="AU155" s="12" t="s">
        <v>131</v>
      </c>
      <c r="AY155" s="12" t="s">
        <v>122</v>
      </c>
      <c r="BE155" s="183">
        <f>IF(N155="základní",J155,0)</f>
        <v>0</v>
      </c>
      <c r="BF155" s="183">
        <f>IF(N155="snížená",J155,0)</f>
        <v>0</v>
      </c>
      <c r="BG155" s="183">
        <f>IF(N155="zákl. přenesená",J155,0)</f>
        <v>0</v>
      </c>
      <c r="BH155" s="183">
        <f>IF(N155="sníž. přenesená",J155,0)</f>
        <v>0</v>
      </c>
      <c r="BI155" s="183">
        <f>IF(N155="nulová",J155,0)</f>
        <v>0</v>
      </c>
      <c r="BJ155" s="12" t="s">
        <v>131</v>
      </c>
      <c r="BK155" s="183">
        <f>ROUND(I155*H155,2)</f>
        <v>0</v>
      </c>
      <c r="BL155" s="12" t="s">
        <v>193</v>
      </c>
      <c r="BM155" s="12" t="s">
        <v>339</v>
      </c>
    </row>
    <row r="156" spans="2:65" s="10" customFormat="1" ht="22.9" customHeight="1">
      <c r="B156" s="157"/>
      <c r="C156" s="158"/>
      <c r="D156" s="159" t="s">
        <v>68</v>
      </c>
      <c r="E156" s="170" t="s">
        <v>340</v>
      </c>
      <c r="F156" s="170" t="s">
        <v>341</v>
      </c>
      <c r="G156" s="158"/>
      <c r="H156" s="158"/>
      <c r="I156" s="161"/>
      <c r="J156" s="171">
        <f>BK156</f>
        <v>0</v>
      </c>
      <c r="K156" s="158"/>
      <c r="L156" s="162"/>
      <c r="M156" s="163"/>
      <c r="N156" s="164"/>
      <c r="O156" s="164"/>
      <c r="P156" s="165">
        <f>P157</f>
        <v>0</v>
      </c>
      <c r="Q156" s="164"/>
      <c r="R156" s="165">
        <f>R157</f>
        <v>5.0000000000000002E-5</v>
      </c>
      <c r="S156" s="164"/>
      <c r="T156" s="166">
        <f>T157</f>
        <v>0</v>
      </c>
      <c r="AR156" s="167" t="s">
        <v>131</v>
      </c>
      <c r="AT156" s="168" t="s">
        <v>68</v>
      </c>
      <c r="AU156" s="168" t="s">
        <v>76</v>
      </c>
      <c r="AY156" s="167" t="s">
        <v>122</v>
      </c>
      <c r="BK156" s="169">
        <f>BK157</f>
        <v>0</v>
      </c>
    </row>
    <row r="157" spans="2:65" s="1" customFormat="1" ht="22.5" customHeight="1">
      <c r="B157" s="29"/>
      <c r="C157" s="172" t="s">
        <v>342</v>
      </c>
      <c r="D157" s="172" t="s">
        <v>125</v>
      </c>
      <c r="E157" s="173" t="s">
        <v>343</v>
      </c>
      <c r="F157" s="174" t="s">
        <v>344</v>
      </c>
      <c r="G157" s="175" t="s">
        <v>210</v>
      </c>
      <c r="H157" s="176">
        <v>1</v>
      </c>
      <c r="I157" s="177"/>
      <c r="J157" s="178">
        <f>ROUND(I157*H157,2)</f>
        <v>0</v>
      </c>
      <c r="K157" s="174" t="s">
        <v>1</v>
      </c>
      <c r="L157" s="33"/>
      <c r="M157" s="179" t="s">
        <v>1</v>
      </c>
      <c r="N157" s="180" t="s">
        <v>41</v>
      </c>
      <c r="O157" s="55"/>
      <c r="P157" s="181">
        <f>O157*H157</f>
        <v>0</v>
      </c>
      <c r="Q157" s="181">
        <v>5.0000000000000002E-5</v>
      </c>
      <c r="R157" s="181">
        <f>Q157*H157</f>
        <v>5.0000000000000002E-5</v>
      </c>
      <c r="S157" s="181">
        <v>0</v>
      </c>
      <c r="T157" s="182">
        <f>S157*H157</f>
        <v>0</v>
      </c>
      <c r="AR157" s="12" t="s">
        <v>193</v>
      </c>
      <c r="AT157" s="12" t="s">
        <v>125</v>
      </c>
      <c r="AU157" s="12" t="s">
        <v>131</v>
      </c>
      <c r="AY157" s="12" t="s">
        <v>122</v>
      </c>
      <c r="BE157" s="183">
        <f>IF(N157="základní",J157,0)</f>
        <v>0</v>
      </c>
      <c r="BF157" s="183">
        <f>IF(N157="snížená",J157,0)</f>
        <v>0</v>
      </c>
      <c r="BG157" s="183">
        <f>IF(N157="zákl. přenesená",J157,0)</f>
        <v>0</v>
      </c>
      <c r="BH157" s="183">
        <f>IF(N157="sníž. přenesená",J157,0)</f>
        <v>0</v>
      </c>
      <c r="BI157" s="183">
        <f>IF(N157="nulová",J157,0)</f>
        <v>0</v>
      </c>
      <c r="BJ157" s="12" t="s">
        <v>131</v>
      </c>
      <c r="BK157" s="183">
        <f>ROUND(I157*H157,2)</f>
        <v>0</v>
      </c>
      <c r="BL157" s="12" t="s">
        <v>193</v>
      </c>
      <c r="BM157" s="12" t="s">
        <v>345</v>
      </c>
    </row>
    <row r="158" spans="2:65" s="10" customFormat="1" ht="22.9" customHeight="1">
      <c r="B158" s="157"/>
      <c r="C158" s="158"/>
      <c r="D158" s="159" t="s">
        <v>68</v>
      </c>
      <c r="E158" s="170" t="s">
        <v>346</v>
      </c>
      <c r="F158" s="170" t="s">
        <v>347</v>
      </c>
      <c r="G158" s="158"/>
      <c r="H158" s="158"/>
      <c r="I158" s="161"/>
      <c r="J158" s="171">
        <f>BK158</f>
        <v>0</v>
      </c>
      <c r="K158" s="158"/>
      <c r="L158" s="162"/>
      <c r="M158" s="163"/>
      <c r="N158" s="164"/>
      <c r="O158" s="164"/>
      <c r="P158" s="165">
        <f>SUM(P159:P160)</f>
        <v>0</v>
      </c>
      <c r="Q158" s="164"/>
      <c r="R158" s="165">
        <f>SUM(R159:R160)</f>
        <v>5.1999999999999998E-3</v>
      </c>
      <c r="S158" s="164"/>
      <c r="T158" s="166">
        <f>SUM(T159:T160)</f>
        <v>1.43E-2</v>
      </c>
      <c r="AR158" s="167" t="s">
        <v>131</v>
      </c>
      <c r="AT158" s="168" t="s">
        <v>68</v>
      </c>
      <c r="AU158" s="168" t="s">
        <v>76</v>
      </c>
      <c r="AY158" s="167" t="s">
        <v>122</v>
      </c>
      <c r="BK158" s="169">
        <f>SUM(BK159:BK160)</f>
        <v>0</v>
      </c>
    </row>
    <row r="159" spans="2:65" s="1" customFormat="1" ht="16.5" customHeight="1">
      <c r="B159" s="29"/>
      <c r="C159" s="172" t="s">
        <v>348</v>
      </c>
      <c r="D159" s="172" t="s">
        <v>125</v>
      </c>
      <c r="E159" s="173" t="s">
        <v>349</v>
      </c>
      <c r="F159" s="174" t="s">
        <v>350</v>
      </c>
      <c r="G159" s="175" t="s">
        <v>140</v>
      </c>
      <c r="H159" s="176">
        <v>10</v>
      </c>
      <c r="I159" s="177"/>
      <c r="J159" s="178">
        <f>ROUND(I159*H159,2)</f>
        <v>0</v>
      </c>
      <c r="K159" s="174" t="s">
        <v>129</v>
      </c>
      <c r="L159" s="33"/>
      <c r="M159" s="179" t="s">
        <v>1</v>
      </c>
      <c r="N159" s="180" t="s">
        <v>41</v>
      </c>
      <c r="O159" s="55"/>
      <c r="P159" s="181">
        <f>O159*H159</f>
        <v>0</v>
      </c>
      <c r="Q159" s="181">
        <v>5.1999999999999995E-4</v>
      </c>
      <c r="R159" s="181">
        <f>Q159*H159</f>
        <v>5.1999999999999998E-3</v>
      </c>
      <c r="S159" s="181">
        <v>1.4300000000000001E-3</v>
      </c>
      <c r="T159" s="182">
        <f>S159*H159</f>
        <v>1.43E-2</v>
      </c>
      <c r="AR159" s="12" t="s">
        <v>193</v>
      </c>
      <c r="AT159" s="12" t="s">
        <v>125</v>
      </c>
      <c r="AU159" s="12" t="s">
        <v>131</v>
      </c>
      <c r="AY159" s="12" t="s">
        <v>122</v>
      </c>
      <c r="BE159" s="183">
        <f>IF(N159="základní",J159,0)</f>
        <v>0</v>
      </c>
      <c r="BF159" s="183">
        <f>IF(N159="snížená",J159,0)</f>
        <v>0</v>
      </c>
      <c r="BG159" s="183">
        <f>IF(N159="zákl. přenesená",J159,0)</f>
        <v>0</v>
      </c>
      <c r="BH159" s="183">
        <f>IF(N159="sníž. přenesená",J159,0)</f>
        <v>0</v>
      </c>
      <c r="BI159" s="183">
        <f>IF(N159="nulová",J159,0)</f>
        <v>0</v>
      </c>
      <c r="BJ159" s="12" t="s">
        <v>131</v>
      </c>
      <c r="BK159" s="183">
        <f>ROUND(I159*H159,2)</f>
        <v>0</v>
      </c>
      <c r="BL159" s="12" t="s">
        <v>193</v>
      </c>
      <c r="BM159" s="12" t="s">
        <v>351</v>
      </c>
    </row>
    <row r="160" spans="2:65" s="1" customFormat="1" ht="16.5" customHeight="1">
      <c r="B160" s="29"/>
      <c r="C160" s="184" t="s">
        <v>352</v>
      </c>
      <c r="D160" s="184" t="s">
        <v>158</v>
      </c>
      <c r="E160" s="185" t="s">
        <v>353</v>
      </c>
      <c r="F160" s="186" t="s">
        <v>354</v>
      </c>
      <c r="G160" s="187" t="s">
        <v>226</v>
      </c>
      <c r="H160" s="188">
        <v>10</v>
      </c>
      <c r="I160" s="189"/>
      <c r="J160" s="190">
        <f>ROUND(I160*H160,2)</f>
        <v>0</v>
      </c>
      <c r="K160" s="186" t="s">
        <v>1</v>
      </c>
      <c r="L160" s="191"/>
      <c r="M160" s="192" t="s">
        <v>1</v>
      </c>
      <c r="N160" s="193" t="s">
        <v>41</v>
      </c>
      <c r="O160" s="55"/>
      <c r="P160" s="181">
        <f>O160*H160</f>
        <v>0</v>
      </c>
      <c r="Q160" s="181">
        <v>0</v>
      </c>
      <c r="R160" s="181">
        <f>Q160*H160</f>
        <v>0</v>
      </c>
      <c r="S160" s="181">
        <v>0</v>
      </c>
      <c r="T160" s="182">
        <f>S160*H160</f>
        <v>0</v>
      </c>
      <c r="AR160" s="12" t="s">
        <v>269</v>
      </c>
      <c r="AT160" s="12" t="s">
        <v>158</v>
      </c>
      <c r="AU160" s="12" t="s">
        <v>131</v>
      </c>
      <c r="AY160" s="12" t="s">
        <v>122</v>
      </c>
      <c r="BE160" s="183">
        <f>IF(N160="základní",J160,0)</f>
        <v>0</v>
      </c>
      <c r="BF160" s="183">
        <f>IF(N160="snížená",J160,0)</f>
        <v>0</v>
      </c>
      <c r="BG160" s="183">
        <f>IF(N160="zákl. přenesená",J160,0)</f>
        <v>0</v>
      </c>
      <c r="BH160" s="183">
        <f>IF(N160="sníž. přenesená",J160,0)</f>
        <v>0</v>
      </c>
      <c r="BI160" s="183">
        <f>IF(N160="nulová",J160,0)</f>
        <v>0</v>
      </c>
      <c r="BJ160" s="12" t="s">
        <v>131</v>
      </c>
      <c r="BK160" s="183">
        <f>ROUND(I160*H160,2)</f>
        <v>0</v>
      </c>
      <c r="BL160" s="12" t="s">
        <v>193</v>
      </c>
      <c r="BM160" s="12" t="s">
        <v>355</v>
      </c>
    </row>
    <row r="161" spans="2:65" s="10" customFormat="1" ht="22.9" customHeight="1">
      <c r="B161" s="157"/>
      <c r="C161" s="158"/>
      <c r="D161" s="159" t="s">
        <v>68</v>
      </c>
      <c r="E161" s="170" t="s">
        <v>356</v>
      </c>
      <c r="F161" s="170" t="s">
        <v>357</v>
      </c>
      <c r="G161" s="158"/>
      <c r="H161" s="158"/>
      <c r="I161" s="161"/>
      <c r="J161" s="171">
        <f>BK161</f>
        <v>0</v>
      </c>
      <c r="K161" s="158"/>
      <c r="L161" s="162"/>
      <c r="M161" s="163"/>
      <c r="N161" s="164"/>
      <c r="O161" s="164"/>
      <c r="P161" s="165">
        <f>SUM(P162:P166)</f>
        <v>0</v>
      </c>
      <c r="Q161" s="164"/>
      <c r="R161" s="165">
        <f>SUM(R162:R166)</f>
        <v>0.45358319999999996</v>
      </c>
      <c r="S161" s="164"/>
      <c r="T161" s="166">
        <f>SUM(T162:T166)</f>
        <v>0</v>
      </c>
      <c r="AR161" s="167" t="s">
        <v>131</v>
      </c>
      <c r="AT161" s="168" t="s">
        <v>68</v>
      </c>
      <c r="AU161" s="168" t="s">
        <v>76</v>
      </c>
      <c r="AY161" s="167" t="s">
        <v>122</v>
      </c>
      <c r="BK161" s="169">
        <f>SUM(BK162:BK166)</f>
        <v>0</v>
      </c>
    </row>
    <row r="162" spans="2:65" s="1" customFormat="1" ht="16.5" customHeight="1">
      <c r="B162" s="29"/>
      <c r="C162" s="172" t="s">
        <v>358</v>
      </c>
      <c r="D162" s="172" t="s">
        <v>125</v>
      </c>
      <c r="E162" s="173" t="s">
        <v>359</v>
      </c>
      <c r="F162" s="174" t="s">
        <v>360</v>
      </c>
      <c r="G162" s="175" t="s">
        <v>128</v>
      </c>
      <c r="H162" s="176">
        <v>20.58</v>
      </c>
      <c r="I162" s="177"/>
      <c r="J162" s="178">
        <f>ROUND(I162*H162,2)</f>
        <v>0</v>
      </c>
      <c r="K162" s="174" t="s">
        <v>129</v>
      </c>
      <c r="L162" s="33"/>
      <c r="M162" s="179" t="s">
        <v>1</v>
      </c>
      <c r="N162" s="180" t="s">
        <v>41</v>
      </c>
      <c r="O162" s="55"/>
      <c r="P162" s="181">
        <f>O162*H162</f>
        <v>0</v>
      </c>
      <c r="Q162" s="181">
        <v>2.9999999999999997E-4</v>
      </c>
      <c r="R162" s="181">
        <f>Q162*H162</f>
        <v>6.1739999999999989E-3</v>
      </c>
      <c r="S162" s="181">
        <v>0</v>
      </c>
      <c r="T162" s="182">
        <f>S162*H162</f>
        <v>0</v>
      </c>
      <c r="AR162" s="12" t="s">
        <v>193</v>
      </c>
      <c r="AT162" s="12" t="s">
        <v>125</v>
      </c>
      <c r="AU162" s="12" t="s">
        <v>131</v>
      </c>
      <c r="AY162" s="12" t="s">
        <v>122</v>
      </c>
      <c r="BE162" s="183">
        <f>IF(N162="základní",J162,0)</f>
        <v>0</v>
      </c>
      <c r="BF162" s="183">
        <f>IF(N162="snížená",J162,0)</f>
        <v>0</v>
      </c>
      <c r="BG162" s="183">
        <f>IF(N162="zákl. přenesená",J162,0)</f>
        <v>0</v>
      </c>
      <c r="BH162" s="183">
        <f>IF(N162="sníž. přenesená",J162,0)</f>
        <v>0</v>
      </c>
      <c r="BI162" s="183">
        <f>IF(N162="nulová",J162,0)</f>
        <v>0</v>
      </c>
      <c r="BJ162" s="12" t="s">
        <v>131</v>
      </c>
      <c r="BK162" s="183">
        <f>ROUND(I162*H162,2)</f>
        <v>0</v>
      </c>
      <c r="BL162" s="12" t="s">
        <v>193</v>
      </c>
      <c r="BM162" s="12" t="s">
        <v>361</v>
      </c>
    </row>
    <row r="163" spans="2:65" s="1" customFormat="1" ht="16.5" customHeight="1">
      <c r="B163" s="29"/>
      <c r="C163" s="172" t="s">
        <v>362</v>
      </c>
      <c r="D163" s="172" t="s">
        <v>125</v>
      </c>
      <c r="E163" s="173" t="s">
        <v>363</v>
      </c>
      <c r="F163" s="174" t="s">
        <v>364</v>
      </c>
      <c r="G163" s="175" t="s">
        <v>128</v>
      </c>
      <c r="H163" s="176">
        <v>20.58</v>
      </c>
      <c r="I163" s="177"/>
      <c r="J163" s="178">
        <f>ROUND(I163*H163,2)</f>
        <v>0</v>
      </c>
      <c r="K163" s="174" t="s">
        <v>129</v>
      </c>
      <c r="L163" s="33"/>
      <c r="M163" s="179" t="s">
        <v>1</v>
      </c>
      <c r="N163" s="180" t="s">
        <v>41</v>
      </c>
      <c r="O163" s="55"/>
      <c r="P163" s="181">
        <f>O163*H163</f>
        <v>0</v>
      </c>
      <c r="Q163" s="181">
        <v>1.5E-3</v>
      </c>
      <c r="R163" s="181">
        <f>Q163*H163</f>
        <v>3.0869999999999998E-2</v>
      </c>
      <c r="S163" s="181">
        <v>0</v>
      </c>
      <c r="T163" s="182">
        <f>S163*H163</f>
        <v>0</v>
      </c>
      <c r="AR163" s="12" t="s">
        <v>193</v>
      </c>
      <c r="AT163" s="12" t="s">
        <v>125</v>
      </c>
      <c r="AU163" s="12" t="s">
        <v>131</v>
      </c>
      <c r="AY163" s="12" t="s">
        <v>122</v>
      </c>
      <c r="BE163" s="183">
        <f>IF(N163="základní",J163,0)</f>
        <v>0</v>
      </c>
      <c r="BF163" s="183">
        <f>IF(N163="snížená",J163,0)</f>
        <v>0</v>
      </c>
      <c r="BG163" s="183">
        <f>IF(N163="zákl. přenesená",J163,0)</f>
        <v>0</v>
      </c>
      <c r="BH163" s="183">
        <f>IF(N163="sníž. přenesená",J163,0)</f>
        <v>0</v>
      </c>
      <c r="BI163" s="183">
        <f>IF(N163="nulová",J163,0)</f>
        <v>0</v>
      </c>
      <c r="BJ163" s="12" t="s">
        <v>131</v>
      </c>
      <c r="BK163" s="183">
        <f>ROUND(I163*H163,2)</f>
        <v>0</v>
      </c>
      <c r="BL163" s="12" t="s">
        <v>193</v>
      </c>
      <c r="BM163" s="12" t="s">
        <v>365</v>
      </c>
    </row>
    <row r="164" spans="2:65" s="1" customFormat="1" ht="16.5" customHeight="1">
      <c r="B164" s="29"/>
      <c r="C164" s="172" t="s">
        <v>366</v>
      </c>
      <c r="D164" s="172" t="s">
        <v>125</v>
      </c>
      <c r="E164" s="173" t="s">
        <v>367</v>
      </c>
      <c r="F164" s="174" t="s">
        <v>368</v>
      </c>
      <c r="G164" s="175" t="s">
        <v>128</v>
      </c>
      <c r="H164" s="176">
        <v>20.58</v>
      </c>
      <c r="I164" s="177"/>
      <c r="J164" s="178">
        <f>ROUND(I164*H164,2)</f>
        <v>0</v>
      </c>
      <c r="K164" s="174" t="s">
        <v>129</v>
      </c>
      <c r="L164" s="33"/>
      <c r="M164" s="179" t="s">
        <v>1</v>
      </c>
      <c r="N164" s="180" t="s">
        <v>41</v>
      </c>
      <c r="O164" s="55"/>
      <c r="P164" s="181">
        <f>O164*H164</f>
        <v>0</v>
      </c>
      <c r="Q164" s="181">
        <v>6.0499999999999998E-3</v>
      </c>
      <c r="R164" s="181">
        <f>Q164*H164</f>
        <v>0.12450899999999998</v>
      </c>
      <c r="S164" s="181">
        <v>0</v>
      </c>
      <c r="T164" s="182">
        <f>S164*H164</f>
        <v>0</v>
      </c>
      <c r="AR164" s="12" t="s">
        <v>193</v>
      </c>
      <c r="AT164" s="12" t="s">
        <v>125</v>
      </c>
      <c r="AU164" s="12" t="s">
        <v>131</v>
      </c>
      <c r="AY164" s="12" t="s">
        <v>122</v>
      </c>
      <c r="BE164" s="183">
        <f>IF(N164="základní",J164,0)</f>
        <v>0</v>
      </c>
      <c r="BF164" s="183">
        <f>IF(N164="snížená",J164,0)</f>
        <v>0</v>
      </c>
      <c r="BG164" s="183">
        <f>IF(N164="zákl. přenesená",J164,0)</f>
        <v>0</v>
      </c>
      <c r="BH164" s="183">
        <f>IF(N164="sníž. přenesená",J164,0)</f>
        <v>0</v>
      </c>
      <c r="BI164" s="183">
        <f>IF(N164="nulová",J164,0)</f>
        <v>0</v>
      </c>
      <c r="BJ164" s="12" t="s">
        <v>131</v>
      </c>
      <c r="BK164" s="183">
        <f>ROUND(I164*H164,2)</f>
        <v>0</v>
      </c>
      <c r="BL164" s="12" t="s">
        <v>193</v>
      </c>
      <c r="BM164" s="12" t="s">
        <v>369</v>
      </c>
    </row>
    <row r="165" spans="2:65" s="1" customFormat="1" ht="16.5" customHeight="1">
      <c r="B165" s="29"/>
      <c r="C165" s="184" t="s">
        <v>370</v>
      </c>
      <c r="D165" s="184" t="s">
        <v>158</v>
      </c>
      <c r="E165" s="185" t="s">
        <v>371</v>
      </c>
      <c r="F165" s="186" t="s">
        <v>372</v>
      </c>
      <c r="G165" s="187" t="s">
        <v>128</v>
      </c>
      <c r="H165" s="188">
        <v>22.638000000000002</v>
      </c>
      <c r="I165" s="189"/>
      <c r="J165" s="190">
        <f>ROUND(I165*H165,2)</f>
        <v>0</v>
      </c>
      <c r="K165" s="186" t="s">
        <v>129</v>
      </c>
      <c r="L165" s="191"/>
      <c r="M165" s="192" t="s">
        <v>1</v>
      </c>
      <c r="N165" s="193" t="s">
        <v>41</v>
      </c>
      <c r="O165" s="55"/>
      <c r="P165" s="181">
        <f>O165*H165</f>
        <v>0</v>
      </c>
      <c r="Q165" s="181">
        <v>1.29E-2</v>
      </c>
      <c r="R165" s="181">
        <f>Q165*H165</f>
        <v>0.29203020000000002</v>
      </c>
      <c r="S165" s="181">
        <v>0</v>
      </c>
      <c r="T165" s="182">
        <f>S165*H165</f>
        <v>0</v>
      </c>
      <c r="AR165" s="12" t="s">
        <v>269</v>
      </c>
      <c r="AT165" s="12" t="s">
        <v>158</v>
      </c>
      <c r="AU165" s="12" t="s">
        <v>131</v>
      </c>
      <c r="AY165" s="12" t="s">
        <v>122</v>
      </c>
      <c r="BE165" s="183">
        <f>IF(N165="základní",J165,0)</f>
        <v>0</v>
      </c>
      <c r="BF165" s="183">
        <f>IF(N165="snížená",J165,0)</f>
        <v>0</v>
      </c>
      <c r="BG165" s="183">
        <f>IF(N165="zákl. přenesená",J165,0)</f>
        <v>0</v>
      </c>
      <c r="BH165" s="183">
        <f>IF(N165="sníž. přenesená",J165,0)</f>
        <v>0</v>
      </c>
      <c r="BI165" s="183">
        <f>IF(N165="nulová",J165,0)</f>
        <v>0</v>
      </c>
      <c r="BJ165" s="12" t="s">
        <v>131</v>
      </c>
      <c r="BK165" s="183">
        <f>ROUND(I165*H165,2)</f>
        <v>0</v>
      </c>
      <c r="BL165" s="12" t="s">
        <v>193</v>
      </c>
      <c r="BM165" s="12" t="s">
        <v>373</v>
      </c>
    </row>
    <row r="166" spans="2:65" s="1" customFormat="1" ht="16.5" customHeight="1">
      <c r="B166" s="29"/>
      <c r="C166" s="172" t="s">
        <v>374</v>
      </c>
      <c r="D166" s="172" t="s">
        <v>125</v>
      </c>
      <c r="E166" s="173" t="s">
        <v>375</v>
      </c>
      <c r="F166" s="174" t="s">
        <v>376</v>
      </c>
      <c r="G166" s="175" t="s">
        <v>272</v>
      </c>
      <c r="H166" s="194"/>
      <c r="I166" s="177"/>
      <c r="J166" s="178">
        <f>ROUND(I166*H166,2)</f>
        <v>0</v>
      </c>
      <c r="K166" s="174" t="s">
        <v>129</v>
      </c>
      <c r="L166" s="33"/>
      <c r="M166" s="179" t="s">
        <v>1</v>
      </c>
      <c r="N166" s="180" t="s">
        <v>41</v>
      </c>
      <c r="O166" s="55"/>
      <c r="P166" s="181">
        <f>O166*H166</f>
        <v>0</v>
      </c>
      <c r="Q166" s="181">
        <v>0</v>
      </c>
      <c r="R166" s="181">
        <f>Q166*H166</f>
        <v>0</v>
      </c>
      <c r="S166" s="181">
        <v>0</v>
      </c>
      <c r="T166" s="182">
        <f>S166*H166</f>
        <v>0</v>
      </c>
      <c r="AR166" s="12" t="s">
        <v>193</v>
      </c>
      <c r="AT166" s="12" t="s">
        <v>125</v>
      </c>
      <c r="AU166" s="12" t="s">
        <v>131</v>
      </c>
      <c r="AY166" s="12" t="s">
        <v>122</v>
      </c>
      <c r="BE166" s="183">
        <f>IF(N166="základní",J166,0)</f>
        <v>0</v>
      </c>
      <c r="BF166" s="183">
        <f>IF(N166="snížená",J166,0)</f>
        <v>0</v>
      </c>
      <c r="BG166" s="183">
        <f>IF(N166="zákl. přenesená",J166,0)</f>
        <v>0</v>
      </c>
      <c r="BH166" s="183">
        <f>IF(N166="sníž. přenesená",J166,0)</f>
        <v>0</v>
      </c>
      <c r="BI166" s="183">
        <f>IF(N166="nulová",J166,0)</f>
        <v>0</v>
      </c>
      <c r="BJ166" s="12" t="s">
        <v>131</v>
      </c>
      <c r="BK166" s="183">
        <f>ROUND(I166*H166,2)</f>
        <v>0</v>
      </c>
      <c r="BL166" s="12" t="s">
        <v>193</v>
      </c>
      <c r="BM166" s="12" t="s">
        <v>377</v>
      </c>
    </row>
    <row r="167" spans="2:65" s="10" customFormat="1" ht="22.9" customHeight="1">
      <c r="B167" s="157"/>
      <c r="C167" s="158"/>
      <c r="D167" s="159" t="s">
        <v>68</v>
      </c>
      <c r="E167" s="170" t="s">
        <v>378</v>
      </c>
      <c r="F167" s="170" t="s">
        <v>379</v>
      </c>
      <c r="G167" s="158"/>
      <c r="H167" s="158"/>
      <c r="I167" s="161"/>
      <c r="J167" s="171">
        <f>BK167</f>
        <v>0</v>
      </c>
      <c r="K167" s="158"/>
      <c r="L167" s="162"/>
      <c r="M167" s="163"/>
      <c r="N167" s="164"/>
      <c r="O167" s="164"/>
      <c r="P167" s="165">
        <f>SUM(P168:P171)</f>
        <v>0</v>
      </c>
      <c r="Q167" s="164"/>
      <c r="R167" s="165">
        <f>SUM(R168:R171)</f>
        <v>3.5549999999999991E-4</v>
      </c>
      <c r="S167" s="164"/>
      <c r="T167" s="166">
        <f>SUM(T168:T171)</f>
        <v>0</v>
      </c>
      <c r="AR167" s="167" t="s">
        <v>131</v>
      </c>
      <c r="AT167" s="168" t="s">
        <v>68</v>
      </c>
      <c r="AU167" s="168" t="s">
        <v>76</v>
      </c>
      <c r="AY167" s="167" t="s">
        <v>122</v>
      </c>
      <c r="BK167" s="169">
        <f>SUM(BK168:BK171)</f>
        <v>0</v>
      </c>
    </row>
    <row r="168" spans="2:65" s="1" customFormat="1" ht="16.5" customHeight="1">
      <c r="B168" s="29"/>
      <c r="C168" s="172" t="s">
        <v>380</v>
      </c>
      <c r="D168" s="172" t="s">
        <v>125</v>
      </c>
      <c r="E168" s="173" t="s">
        <v>381</v>
      </c>
      <c r="F168" s="174" t="s">
        <v>382</v>
      </c>
      <c r="G168" s="175" t="s">
        <v>128</v>
      </c>
      <c r="H168" s="176">
        <v>0.71099999999999997</v>
      </c>
      <c r="I168" s="177"/>
      <c r="J168" s="178">
        <f>ROUND(I168*H168,2)</f>
        <v>0</v>
      </c>
      <c r="K168" s="174" t="s">
        <v>129</v>
      </c>
      <c r="L168" s="33"/>
      <c r="M168" s="179" t="s">
        <v>1</v>
      </c>
      <c r="N168" s="180" t="s">
        <v>41</v>
      </c>
      <c r="O168" s="55"/>
      <c r="P168" s="181">
        <f>O168*H168</f>
        <v>0</v>
      </c>
      <c r="Q168" s="181">
        <v>8.0000000000000007E-5</v>
      </c>
      <c r="R168" s="181">
        <f>Q168*H168</f>
        <v>5.6880000000000004E-5</v>
      </c>
      <c r="S168" s="181">
        <v>0</v>
      </c>
      <c r="T168" s="182">
        <f>S168*H168</f>
        <v>0</v>
      </c>
      <c r="AR168" s="12" t="s">
        <v>193</v>
      </c>
      <c r="AT168" s="12" t="s">
        <v>125</v>
      </c>
      <c r="AU168" s="12" t="s">
        <v>131</v>
      </c>
      <c r="AY168" s="12" t="s">
        <v>122</v>
      </c>
      <c r="BE168" s="183">
        <f>IF(N168="základní",J168,0)</f>
        <v>0</v>
      </c>
      <c r="BF168" s="183">
        <f>IF(N168="snížená",J168,0)</f>
        <v>0</v>
      </c>
      <c r="BG168" s="183">
        <f>IF(N168="zákl. přenesená",J168,0)</f>
        <v>0</v>
      </c>
      <c r="BH168" s="183">
        <f>IF(N168="sníž. přenesená",J168,0)</f>
        <v>0</v>
      </c>
      <c r="BI168" s="183">
        <f>IF(N168="nulová",J168,0)</f>
        <v>0</v>
      </c>
      <c r="BJ168" s="12" t="s">
        <v>131</v>
      </c>
      <c r="BK168" s="183">
        <f>ROUND(I168*H168,2)</f>
        <v>0</v>
      </c>
      <c r="BL168" s="12" t="s">
        <v>193</v>
      </c>
      <c r="BM168" s="12" t="s">
        <v>383</v>
      </c>
    </row>
    <row r="169" spans="2:65" s="1" customFormat="1" ht="16.5" customHeight="1">
      <c r="B169" s="29"/>
      <c r="C169" s="172" t="s">
        <v>384</v>
      </c>
      <c r="D169" s="172" t="s">
        <v>125</v>
      </c>
      <c r="E169" s="173" t="s">
        <v>385</v>
      </c>
      <c r="F169" s="174" t="s">
        <v>386</v>
      </c>
      <c r="G169" s="175" t="s">
        <v>128</v>
      </c>
      <c r="H169" s="176">
        <v>0.71099999999999997</v>
      </c>
      <c r="I169" s="177"/>
      <c r="J169" s="178">
        <f>ROUND(I169*H169,2)</f>
        <v>0</v>
      </c>
      <c r="K169" s="174" t="s">
        <v>129</v>
      </c>
      <c r="L169" s="33"/>
      <c r="M169" s="179" t="s">
        <v>1</v>
      </c>
      <c r="N169" s="180" t="s">
        <v>41</v>
      </c>
      <c r="O169" s="55"/>
      <c r="P169" s="181">
        <f>O169*H169</f>
        <v>0</v>
      </c>
      <c r="Q169" s="181">
        <v>1.3999999999999999E-4</v>
      </c>
      <c r="R169" s="181">
        <f>Q169*H169</f>
        <v>9.9539999999999985E-5</v>
      </c>
      <c r="S169" s="181">
        <v>0</v>
      </c>
      <c r="T169" s="182">
        <f>S169*H169</f>
        <v>0</v>
      </c>
      <c r="AR169" s="12" t="s">
        <v>193</v>
      </c>
      <c r="AT169" s="12" t="s">
        <v>125</v>
      </c>
      <c r="AU169" s="12" t="s">
        <v>131</v>
      </c>
      <c r="AY169" s="12" t="s">
        <v>122</v>
      </c>
      <c r="BE169" s="183">
        <f>IF(N169="základní",J169,0)</f>
        <v>0</v>
      </c>
      <c r="BF169" s="183">
        <f>IF(N169="snížená",J169,0)</f>
        <v>0</v>
      </c>
      <c r="BG169" s="183">
        <f>IF(N169="zákl. přenesená",J169,0)</f>
        <v>0</v>
      </c>
      <c r="BH169" s="183">
        <f>IF(N169="sníž. přenesená",J169,0)</f>
        <v>0</v>
      </c>
      <c r="BI169" s="183">
        <f>IF(N169="nulová",J169,0)</f>
        <v>0</v>
      </c>
      <c r="BJ169" s="12" t="s">
        <v>131</v>
      </c>
      <c r="BK169" s="183">
        <f>ROUND(I169*H169,2)</f>
        <v>0</v>
      </c>
      <c r="BL169" s="12" t="s">
        <v>193</v>
      </c>
      <c r="BM169" s="12" t="s">
        <v>387</v>
      </c>
    </row>
    <row r="170" spans="2:65" s="1" customFormat="1" ht="16.5" customHeight="1">
      <c r="B170" s="29"/>
      <c r="C170" s="172" t="s">
        <v>388</v>
      </c>
      <c r="D170" s="172" t="s">
        <v>125</v>
      </c>
      <c r="E170" s="173" t="s">
        <v>389</v>
      </c>
      <c r="F170" s="174" t="s">
        <v>390</v>
      </c>
      <c r="G170" s="175" t="s">
        <v>128</v>
      </c>
      <c r="H170" s="176">
        <v>0.71099999999999997</v>
      </c>
      <c r="I170" s="177"/>
      <c r="J170" s="178">
        <f>ROUND(I170*H170,2)</f>
        <v>0</v>
      </c>
      <c r="K170" s="174" t="s">
        <v>129</v>
      </c>
      <c r="L170" s="33"/>
      <c r="M170" s="179" t="s">
        <v>1</v>
      </c>
      <c r="N170" s="180" t="s">
        <v>41</v>
      </c>
      <c r="O170" s="55"/>
      <c r="P170" s="181">
        <f>O170*H170</f>
        <v>0</v>
      </c>
      <c r="Q170" s="181">
        <v>1.3999999999999999E-4</v>
      </c>
      <c r="R170" s="181">
        <f>Q170*H170</f>
        <v>9.9539999999999985E-5</v>
      </c>
      <c r="S170" s="181">
        <v>0</v>
      </c>
      <c r="T170" s="182">
        <f>S170*H170</f>
        <v>0</v>
      </c>
      <c r="AR170" s="12" t="s">
        <v>193</v>
      </c>
      <c r="AT170" s="12" t="s">
        <v>125</v>
      </c>
      <c r="AU170" s="12" t="s">
        <v>131</v>
      </c>
      <c r="AY170" s="12" t="s">
        <v>122</v>
      </c>
      <c r="BE170" s="183">
        <f>IF(N170="základní",J170,0)</f>
        <v>0</v>
      </c>
      <c r="BF170" s="183">
        <f>IF(N170="snížená",J170,0)</f>
        <v>0</v>
      </c>
      <c r="BG170" s="183">
        <f>IF(N170="zákl. přenesená",J170,0)</f>
        <v>0</v>
      </c>
      <c r="BH170" s="183">
        <f>IF(N170="sníž. přenesená",J170,0)</f>
        <v>0</v>
      </c>
      <c r="BI170" s="183">
        <f>IF(N170="nulová",J170,0)</f>
        <v>0</v>
      </c>
      <c r="BJ170" s="12" t="s">
        <v>131</v>
      </c>
      <c r="BK170" s="183">
        <f>ROUND(I170*H170,2)</f>
        <v>0</v>
      </c>
      <c r="BL170" s="12" t="s">
        <v>193</v>
      </c>
      <c r="BM170" s="12" t="s">
        <v>391</v>
      </c>
    </row>
    <row r="171" spans="2:65" s="1" customFormat="1" ht="16.5" customHeight="1">
      <c r="B171" s="29"/>
      <c r="C171" s="172" t="s">
        <v>392</v>
      </c>
      <c r="D171" s="172" t="s">
        <v>125</v>
      </c>
      <c r="E171" s="173" t="s">
        <v>393</v>
      </c>
      <c r="F171" s="174" t="s">
        <v>394</v>
      </c>
      <c r="G171" s="175" t="s">
        <v>128</v>
      </c>
      <c r="H171" s="176">
        <v>0.71099999999999997</v>
      </c>
      <c r="I171" s="177"/>
      <c r="J171" s="178">
        <f>ROUND(I171*H171,2)</f>
        <v>0</v>
      </c>
      <c r="K171" s="174" t="s">
        <v>129</v>
      </c>
      <c r="L171" s="33"/>
      <c r="M171" s="179" t="s">
        <v>1</v>
      </c>
      <c r="N171" s="180" t="s">
        <v>41</v>
      </c>
      <c r="O171" s="55"/>
      <c r="P171" s="181">
        <f>O171*H171</f>
        <v>0</v>
      </c>
      <c r="Q171" s="181">
        <v>1.3999999999999999E-4</v>
      </c>
      <c r="R171" s="181">
        <f>Q171*H171</f>
        <v>9.9539999999999985E-5</v>
      </c>
      <c r="S171" s="181">
        <v>0</v>
      </c>
      <c r="T171" s="182">
        <f>S171*H171</f>
        <v>0</v>
      </c>
      <c r="AR171" s="12" t="s">
        <v>193</v>
      </c>
      <c r="AT171" s="12" t="s">
        <v>125</v>
      </c>
      <c r="AU171" s="12" t="s">
        <v>131</v>
      </c>
      <c r="AY171" s="12" t="s">
        <v>122</v>
      </c>
      <c r="BE171" s="183">
        <f>IF(N171="základní",J171,0)</f>
        <v>0</v>
      </c>
      <c r="BF171" s="183">
        <f>IF(N171="snížená",J171,0)</f>
        <v>0</v>
      </c>
      <c r="BG171" s="183">
        <f>IF(N171="zákl. přenesená",J171,0)</f>
        <v>0</v>
      </c>
      <c r="BH171" s="183">
        <f>IF(N171="sníž. přenesená",J171,0)</f>
        <v>0</v>
      </c>
      <c r="BI171" s="183">
        <f>IF(N171="nulová",J171,0)</f>
        <v>0</v>
      </c>
      <c r="BJ171" s="12" t="s">
        <v>131</v>
      </c>
      <c r="BK171" s="183">
        <f>ROUND(I171*H171,2)</f>
        <v>0</v>
      </c>
      <c r="BL171" s="12" t="s">
        <v>193</v>
      </c>
      <c r="BM171" s="12" t="s">
        <v>395</v>
      </c>
    </row>
    <row r="172" spans="2:65" s="10" customFormat="1" ht="22.9" customHeight="1">
      <c r="B172" s="157"/>
      <c r="C172" s="158"/>
      <c r="D172" s="159" t="s">
        <v>68</v>
      </c>
      <c r="E172" s="170" t="s">
        <v>396</v>
      </c>
      <c r="F172" s="170" t="s">
        <v>397</v>
      </c>
      <c r="G172" s="158"/>
      <c r="H172" s="158"/>
      <c r="I172" s="161"/>
      <c r="J172" s="171">
        <f>BK172</f>
        <v>0</v>
      </c>
      <c r="K172" s="158"/>
      <c r="L172" s="162"/>
      <c r="M172" s="163"/>
      <c r="N172" s="164"/>
      <c r="O172" s="164"/>
      <c r="P172" s="165">
        <f>SUM(P173:P175)</f>
        <v>0</v>
      </c>
      <c r="Q172" s="164"/>
      <c r="R172" s="165">
        <f>SUM(R173:R175)</f>
        <v>0.33839999999999998</v>
      </c>
      <c r="S172" s="164"/>
      <c r="T172" s="166">
        <f>SUM(T173:T175)</f>
        <v>0</v>
      </c>
      <c r="AR172" s="167" t="s">
        <v>131</v>
      </c>
      <c r="AT172" s="168" t="s">
        <v>68</v>
      </c>
      <c r="AU172" s="168" t="s">
        <v>76</v>
      </c>
      <c r="AY172" s="167" t="s">
        <v>122</v>
      </c>
      <c r="BK172" s="169">
        <f>SUM(BK173:BK175)</f>
        <v>0</v>
      </c>
    </row>
    <row r="173" spans="2:65" s="1" customFormat="1" ht="16.5" customHeight="1">
      <c r="B173" s="29"/>
      <c r="C173" s="172" t="s">
        <v>398</v>
      </c>
      <c r="D173" s="172" t="s">
        <v>125</v>
      </c>
      <c r="E173" s="173" t="s">
        <v>399</v>
      </c>
      <c r="F173" s="174" t="s">
        <v>400</v>
      </c>
      <c r="G173" s="175" t="s">
        <v>128</v>
      </c>
      <c r="H173" s="176">
        <v>720</v>
      </c>
      <c r="I173" s="177"/>
      <c r="J173" s="178">
        <f>ROUND(I173*H173,2)</f>
        <v>0</v>
      </c>
      <c r="K173" s="174" t="s">
        <v>129</v>
      </c>
      <c r="L173" s="33"/>
      <c r="M173" s="179" t="s">
        <v>1</v>
      </c>
      <c r="N173" s="180" t="s">
        <v>41</v>
      </c>
      <c r="O173" s="55"/>
      <c r="P173" s="181">
        <f>O173*H173</f>
        <v>0</v>
      </c>
      <c r="Q173" s="181">
        <v>0</v>
      </c>
      <c r="R173" s="181">
        <f>Q173*H173</f>
        <v>0</v>
      </c>
      <c r="S173" s="181">
        <v>0</v>
      </c>
      <c r="T173" s="182">
        <f>S173*H173</f>
        <v>0</v>
      </c>
      <c r="AR173" s="12" t="s">
        <v>193</v>
      </c>
      <c r="AT173" s="12" t="s">
        <v>125</v>
      </c>
      <c r="AU173" s="12" t="s">
        <v>131</v>
      </c>
      <c r="AY173" s="12" t="s">
        <v>122</v>
      </c>
      <c r="BE173" s="183">
        <f>IF(N173="základní",J173,0)</f>
        <v>0</v>
      </c>
      <c r="BF173" s="183">
        <f>IF(N173="snížená",J173,0)</f>
        <v>0</v>
      </c>
      <c r="BG173" s="183">
        <f>IF(N173="zákl. přenesená",J173,0)</f>
        <v>0</v>
      </c>
      <c r="BH173" s="183">
        <f>IF(N173="sníž. přenesená",J173,0)</f>
        <v>0</v>
      </c>
      <c r="BI173" s="183">
        <f>IF(N173="nulová",J173,0)</f>
        <v>0</v>
      </c>
      <c r="BJ173" s="12" t="s">
        <v>131</v>
      </c>
      <c r="BK173" s="183">
        <f>ROUND(I173*H173,2)</f>
        <v>0</v>
      </c>
      <c r="BL173" s="12" t="s">
        <v>193</v>
      </c>
      <c r="BM173" s="12" t="s">
        <v>401</v>
      </c>
    </row>
    <row r="174" spans="2:65" s="1" customFormat="1" ht="16.5" customHeight="1">
      <c r="B174" s="29"/>
      <c r="C174" s="172" t="s">
        <v>402</v>
      </c>
      <c r="D174" s="172" t="s">
        <v>125</v>
      </c>
      <c r="E174" s="173" t="s">
        <v>403</v>
      </c>
      <c r="F174" s="174" t="s">
        <v>404</v>
      </c>
      <c r="G174" s="175" t="s">
        <v>128</v>
      </c>
      <c r="H174" s="176">
        <v>720</v>
      </c>
      <c r="I174" s="177"/>
      <c r="J174" s="178">
        <f>ROUND(I174*H174,2)</f>
        <v>0</v>
      </c>
      <c r="K174" s="174" t="s">
        <v>129</v>
      </c>
      <c r="L174" s="33"/>
      <c r="M174" s="179" t="s">
        <v>1</v>
      </c>
      <c r="N174" s="180" t="s">
        <v>41</v>
      </c>
      <c r="O174" s="55"/>
      <c r="P174" s="181">
        <f>O174*H174</f>
        <v>0</v>
      </c>
      <c r="Q174" s="181">
        <v>2.1000000000000001E-4</v>
      </c>
      <c r="R174" s="181">
        <f>Q174*H174</f>
        <v>0.1512</v>
      </c>
      <c r="S174" s="181">
        <v>0</v>
      </c>
      <c r="T174" s="182">
        <f>S174*H174</f>
        <v>0</v>
      </c>
      <c r="AR174" s="12" t="s">
        <v>193</v>
      </c>
      <c r="AT174" s="12" t="s">
        <v>125</v>
      </c>
      <c r="AU174" s="12" t="s">
        <v>131</v>
      </c>
      <c r="AY174" s="12" t="s">
        <v>122</v>
      </c>
      <c r="BE174" s="183">
        <f>IF(N174="základní",J174,0)</f>
        <v>0</v>
      </c>
      <c r="BF174" s="183">
        <f>IF(N174="snížená",J174,0)</f>
        <v>0</v>
      </c>
      <c r="BG174" s="183">
        <f>IF(N174="zákl. přenesená",J174,0)</f>
        <v>0</v>
      </c>
      <c r="BH174" s="183">
        <f>IF(N174="sníž. přenesená",J174,0)</f>
        <v>0</v>
      </c>
      <c r="BI174" s="183">
        <f>IF(N174="nulová",J174,0)</f>
        <v>0</v>
      </c>
      <c r="BJ174" s="12" t="s">
        <v>131</v>
      </c>
      <c r="BK174" s="183">
        <f>ROUND(I174*H174,2)</f>
        <v>0</v>
      </c>
      <c r="BL174" s="12" t="s">
        <v>193</v>
      </c>
      <c r="BM174" s="12" t="s">
        <v>405</v>
      </c>
    </row>
    <row r="175" spans="2:65" s="1" customFormat="1" ht="16.5" customHeight="1">
      <c r="B175" s="29"/>
      <c r="C175" s="172" t="s">
        <v>406</v>
      </c>
      <c r="D175" s="172" t="s">
        <v>125</v>
      </c>
      <c r="E175" s="173" t="s">
        <v>407</v>
      </c>
      <c r="F175" s="174" t="s">
        <v>408</v>
      </c>
      <c r="G175" s="175" t="s">
        <v>128</v>
      </c>
      <c r="H175" s="176">
        <v>720</v>
      </c>
      <c r="I175" s="177"/>
      <c r="J175" s="178">
        <f>ROUND(I175*H175,2)</f>
        <v>0</v>
      </c>
      <c r="K175" s="174" t="s">
        <v>129</v>
      </c>
      <c r="L175" s="33"/>
      <c r="M175" s="179" t="s">
        <v>1</v>
      </c>
      <c r="N175" s="180" t="s">
        <v>41</v>
      </c>
      <c r="O175" s="55"/>
      <c r="P175" s="181">
        <f>O175*H175</f>
        <v>0</v>
      </c>
      <c r="Q175" s="181">
        <v>2.5999999999999998E-4</v>
      </c>
      <c r="R175" s="181">
        <f>Q175*H175</f>
        <v>0.18719999999999998</v>
      </c>
      <c r="S175" s="181">
        <v>0</v>
      </c>
      <c r="T175" s="182">
        <f>S175*H175</f>
        <v>0</v>
      </c>
      <c r="AR175" s="12" t="s">
        <v>193</v>
      </c>
      <c r="AT175" s="12" t="s">
        <v>125</v>
      </c>
      <c r="AU175" s="12" t="s">
        <v>131</v>
      </c>
      <c r="AY175" s="12" t="s">
        <v>122</v>
      </c>
      <c r="BE175" s="183">
        <f>IF(N175="základní",J175,0)</f>
        <v>0</v>
      </c>
      <c r="BF175" s="183">
        <f>IF(N175="snížená",J175,0)</f>
        <v>0</v>
      </c>
      <c r="BG175" s="183">
        <f>IF(N175="zákl. přenesená",J175,0)</f>
        <v>0</v>
      </c>
      <c r="BH175" s="183">
        <f>IF(N175="sníž. přenesená",J175,0)</f>
        <v>0</v>
      </c>
      <c r="BI175" s="183">
        <f>IF(N175="nulová",J175,0)</f>
        <v>0</v>
      </c>
      <c r="BJ175" s="12" t="s">
        <v>131</v>
      </c>
      <c r="BK175" s="183">
        <f>ROUND(I175*H175,2)</f>
        <v>0</v>
      </c>
      <c r="BL175" s="12" t="s">
        <v>193</v>
      </c>
      <c r="BM175" s="12" t="s">
        <v>409</v>
      </c>
    </row>
    <row r="176" spans="2:65" s="1" customFormat="1" ht="49.9" customHeight="1">
      <c r="B176" s="29"/>
      <c r="C176" s="30"/>
      <c r="D176" s="30"/>
      <c r="E176" s="160" t="s">
        <v>410</v>
      </c>
      <c r="F176" s="160" t="s">
        <v>411</v>
      </c>
      <c r="G176" s="30"/>
      <c r="H176" s="30"/>
      <c r="I176" s="98"/>
      <c r="J176" s="145">
        <f>BK176</f>
        <v>0</v>
      </c>
      <c r="K176" s="30"/>
      <c r="L176" s="33"/>
      <c r="M176" s="195"/>
      <c r="N176" s="55"/>
      <c r="O176" s="55"/>
      <c r="P176" s="55"/>
      <c r="Q176" s="55"/>
      <c r="R176" s="55"/>
      <c r="S176" s="55"/>
      <c r="T176" s="56"/>
      <c r="AT176" s="12" t="s">
        <v>68</v>
      </c>
      <c r="AU176" s="12" t="s">
        <v>69</v>
      </c>
      <c r="AY176" s="12" t="s">
        <v>412</v>
      </c>
      <c r="BK176" s="183">
        <f>SUM(BK177:BK179)</f>
        <v>0</v>
      </c>
    </row>
    <row r="177" spans="2:63" s="1" customFormat="1" ht="16.350000000000001" customHeight="1">
      <c r="B177" s="29"/>
      <c r="C177" s="196" t="s">
        <v>1</v>
      </c>
      <c r="D177" s="196" t="s">
        <v>125</v>
      </c>
      <c r="E177" s="197" t="s">
        <v>1</v>
      </c>
      <c r="F177" s="198" t="s">
        <v>1</v>
      </c>
      <c r="G177" s="199" t="s">
        <v>1</v>
      </c>
      <c r="H177" s="194"/>
      <c r="I177" s="177"/>
      <c r="J177" s="178">
        <f>BK177</f>
        <v>0</v>
      </c>
      <c r="K177" s="200"/>
      <c r="L177" s="33"/>
      <c r="M177" s="201" t="s">
        <v>1</v>
      </c>
      <c r="N177" s="202" t="s">
        <v>41</v>
      </c>
      <c r="O177" s="55"/>
      <c r="P177" s="55"/>
      <c r="Q177" s="55"/>
      <c r="R177" s="55"/>
      <c r="S177" s="55"/>
      <c r="T177" s="56"/>
      <c r="AT177" s="12" t="s">
        <v>412</v>
      </c>
      <c r="AU177" s="12" t="s">
        <v>76</v>
      </c>
      <c r="AY177" s="12" t="s">
        <v>412</v>
      </c>
      <c r="BE177" s="183">
        <f>IF(N177="základní",J177,0)</f>
        <v>0</v>
      </c>
      <c r="BF177" s="183">
        <f>IF(N177="snížená",J177,0)</f>
        <v>0</v>
      </c>
      <c r="BG177" s="183">
        <f>IF(N177="zákl. přenesená",J177,0)</f>
        <v>0</v>
      </c>
      <c r="BH177" s="183">
        <f>IF(N177="sníž. přenesená",J177,0)</f>
        <v>0</v>
      </c>
      <c r="BI177" s="183">
        <f>IF(N177="nulová",J177,0)</f>
        <v>0</v>
      </c>
      <c r="BJ177" s="12" t="s">
        <v>131</v>
      </c>
      <c r="BK177" s="183">
        <f>I177*H177</f>
        <v>0</v>
      </c>
    </row>
    <row r="178" spans="2:63" s="1" customFormat="1" ht="16.350000000000001" customHeight="1">
      <c r="B178" s="29"/>
      <c r="C178" s="196" t="s">
        <v>1</v>
      </c>
      <c r="D178" s="196" t="s">
        <v>125</v>
      </c>
      <c r="E178" s="197" t="s">
        <v>1</v>
      </c>
      <c r="F178" s="198" t="s">
        <v>1</v>
      </c>
      <c r="G178" s="199" t="s">
        <v>1</v>
      </c>
      <c r="H178" s="194"/>
      <c r="I178" s="177"/>
      <c r="J178" s="178">
        <f>BK178</f>
        <v>0</v>
      </c>
      <c r="K178" s="200"/>
      <c r="L178" s="33"/>
      <c r="M178" s="201" t="s">
        <v>1</v>
      </c>
      <c r="N178" s="202" t="s">
        <v>41</v>
      </c>
      <c r="O178" s="55"/>
      <c r="P178" s="55"/>
      <c r="Q178" s="55"/>
      <c r="R178" s="55"/>
      <c r="S178" s="55"/>
      <c r="T178" s="56"/>
      <c r="AT178" s="12" t="s">
        <v>412</v>
      </c>
      <c r="AU178" s="12" t="s">
        <v>76</v>
      </c>
      <c r="AY178" s="12" t="s">
        <v>412</v>
      </c>
      <c r="BE178" s="183">
        <f>IF(N178="základní",J178,0)</f>
        <v>0</v>
      </c>
      <c r="BF178" s="183">
        <f>IF(N178="snížená",J178,0)</f>
        <v>0</v>
      </c>
      <c r="BG178" s="183">
        <f>IF(N178="zákl. přenesená",J178,0)</f>
        <v>0</v>
      </c>
      <c r="BH178" s="183">
        <f>IF(N178="sníž. přenesená",J178,0)</f>
        <v>0</v>
      </c>
      <c r="BI178" s="183">
        <f>IF(N178="nulová",J178,0)</f>
        <v>0</v>
      </c>
      <c r="BJ178" s="12" t="s">
        <v>131</v>
      </c>
      <c r="BK178" s="183">
        <f>I178*H178</f>
        <v>0</v>
      </c>
    </row>
    <row r="179" spans="2:63" s="1" customFormat="1" ht="16.350000000000001" customHeight="1">
      <c r="B179" s="29"/>
      <c r="C179" s="196" t="s">
        <v>1</v>
      </c>
      <c r="D179" s="196" t="s">
        <v>125</v>
      </c>
      <c r="E179" s="197" t="s">
        <v>1</v>
      </c>
      <c r="F179" s="198" t="s">
        <v>1</v>
      </c>
      <c r="G179" s="199" t="s">
        <v>1</v>
      </c>
      <c r="H179" s="194"/>
      <c r="I179" s="177"/>
      <c r="J179" s="178">
        <f>BK179</f>
        <v>0</v>
      </c>
      <c r="K179" s="200"/>
      <c r="L179" s="33"/>
      <c r="M179" s="201" t="s">
        <v>1</v>
      </c>
      <c r="N179" s="202" t="s">
        <v>41</v>
      </c>
      <c r="O179" s="203"/>
      <c r="P179" s="203"/>
      <c r="Q179" s="203"/>
      <c r="R179" s="203"/>
      <c r="S179" s="203"/>
      <c r="T179" s="204"/>
      <c r="AT179" s="12" t="s">
        <v>412</v>
      </c>
      <c r="AU179" s="12" t="s">
        <v>76</v>
      </c>
      <c r="AY179" s="12" t="s">
        <v>412</v>
      </c>
      <c r="BE179" s="183">
        <f>IF(N179="základní",J179,0)</f>
        <v>0</v>
      </c>
      <c r="BF179" s="183">
        <f>IF(N179="snížená",J179,0)</f>
        <v>0</v>
      </c>
      <c r="BG179" s="183">
        <f>IF(N179="zákl. přenesená",J179,0)</f>
        <v>0</v>
      </c>
      <c r="BH179" s="183">
        <f>IF(N179="sníž. přenesená",J179,0)</f>
        <v>0</v>
      </c>
      <c r="BI179" s="183">
        <f>IF(N179="nulová",J179,0)</f>
        <v>0</v>
      </c>
      <c r="BJ179" s="12" t="s">
        <v>131</v>
      </c>
      <c r="BK179" s="183">
        <f>I179*H179</f>
        <v>0</v>
      </c>
    </row>
    <row r="180" spans="2:63" s="1" customFormat="1" ht="6.95" customHeight="1">
      <c r="B180" s="41"/>
      <c r="C180" s="42"/>
      <c r="D180" s="42"/>
      <c r="E180" s="42"/>
      <c r="F180" s="42"/>
      <c r="G180" s="42"/>
      <c r="H180" s="42"/>
      <c r="I180" s="120"/>
      <c r="J180" s="42"/>
      <c r="K180" s="42"/>
      <c r="L180" s="33"/>
    </row>
  </sheetData>
  <sheetProtection algorithmName="SHA-512" hashValue="QCAY13sRHN7QaGggbrgBk9cUjxEWCp70d0acZLXA7DvJCKkEmdK0CwjojnMIzwCZsc/pdvUtRuFJEf+KahE1hA==" saltValue="uL/RC1mdO682t3mdQejCrms/WCN0ONVSg1ZdM6BhFNAB5qW+4oc2fFg7CVqG/4KyaCUSXoUpwgxDxrop018XLg==" spinCount="100000" sheet="1" objects="1" scenarios="1" formatColumns="0" formatRows="0" autoFilter="0"/>
  <autoFilter ref="C95:K179"/>
  <mergeCells count="9">
    <mergeCell ref="E50:H50"/>
    <mergeCell ref="E86:H86"/>
    <mergeCell ref="E88:H88"/>
    <mergeCell ref="L2:V2"/>
    <mergeCell ref="E7:H7"/>
    <mergeCell ref="E9:H9"/>
    <mergeCell ref="E18:H18"/>
    <mergeCell ref="E27:H27"/>
    <mergeCell ref="E48:H48"/>
  </mergeCells>
  <dataValidations count="2">
    <dataValidation type="list" allowBlank="1" showInputMessage="1" showErrorMessage="1" error="Povoleny jsou hodnoty K, M." sqref="D177:D180">
      <formula1>"K, M"</formula1>
    </dataValidation>
    <dataValidation type="list" allowBlank="1" showInputMessage="1" showErrorMessage="1" error="Povoleny jsou hodnoty základní, snížená, zákl. přenesená, sníž. přenesená, nulová." sqref="N177:N180">
      <formula1>"základní, snížená, zákl. přenesená, sníž. přenesená, nulová"</formula1>
    </dataValidation>
  </dataValidation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3"/>
  <sheetViews>
    <sheetView showGridLines="0" tabSelected="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92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2" t="s">
        <v>80</v>
      </c>
    </row>
    <row r="3" spans="2:46" ht="6.95" customHeight="1">
      <c r="B3" s="93"/>
      <c r="C3" s="94"/>
      <c r="D3" s="94"/>
      <c r="E3" s="94"/>
      <c r="F3" s="94"/>
      <c r="G3" s="94"/>
      <c r="H3" s="94"/>
      <c r="I3" s="95"/>
      <c r="J3" s="94"/>
      <c r="K3" s="94"/>
      <c r="L3" s="15"/>
      <c r="AT3" s="12" t="s">
        <v>76</v>
      </c>
    </row>
    <row r="4" spans="2:46" ht="24.95" customHeight="1">
      <c r="B4" s="15"/>
      <c r="D4" s="96" t="s">
        <v>81</v>
      </c>
      <c r="L4" s="15"/>
      <c r="M4" s="19" t="s">
        <v>10</v>
      </c>
      <c r="AT4" s="12" t="s">
        <v>4</v>
      </c>
    </row>
    <row r="5" spans="2:46" ht="6.95" customHeight="1">
      <c r="B5" s="15"/>
      <c r="L5" s="15"/>
    </row>
    <row r="6" spans="2:46" ht="12" customHeight="1">
      <c r="B6" s="15"/>
      <c r="D6" s="97" t="s">
        <v>16</v>
      </c>
      <c r="L6" s="15"/>
    </row>
    <row r="7" spans="2:46" ht="16.5" customHeight="1">
      <c r="B7" s="15"/>
      <c r="E7" s="245" t="str">
        <f>'Rekapitulace stavby'!K6</f>
        <v>Stavební opravy v kuchyňském provozu DS Vojkov</v>
      </c>
      <c r="F7" s="246"/>
      <c r="G7" s="246"/>
      <c r="H7" s="246"/>
      <c r="L7" s="15"/>
    </row>
    <row r="8" spans="2:46" s="1" customFormat="1" ht="12" customHeight="1">
      <c r="B8" s="33"/>
      <c r="D8" s="97" t="s">
        <v>82</v>
      </c>
      <c r="I8" s="98"/>
      <c r="L8" s="33"/>
    </row>
    <row r="9" spans="2:46" s="1" customFormat="1" ht="36.950000000000003" customHeight="1">
      <c r="B9" s="33"/>
      <c r="E9" s="247" t="s">
        <v>413</v>
      </c>
      <c r="F9" s="248"/>
      <c r="G9" s="248"/>
      <c r="H9" s="248"/>
      <c r="I9" s="98"/>
      <c r="L9" s="33"/>
    </row>
    <row r="10" spans="2:46" s="1" customFormat="1" ht="11.25">
      <c r="B10" s="33"/>
      <c r="I10" s="98"/>
      <c r="L10" s="33"/>
    </row>
    <row r="11" spans="2:46" s="1" customFormat="1" ht="12" customHeight="1">
      <c r="B11" s="33"/>
      <c r="D11" s="97" t="s">
        <v>18</v>
      </c>
      <c r="F11" s="12" t="s">
        <v>1</v>
      </c>
      <c r="I11" s="99" t="s">
        <v>19</v>
      </c>
      <c r="J11" s="12" t="s">
        <v>1</v>
      </c>
      <c r="L11" s="33"/>
    </row>
    <row r="12" spans="2:46" s="1" customFormat="1" ht="12" customHeight="1">
      <c r="B12" s="33"/>
      <c r="D12" s="97" t="s">
        <v>20</v>
      </c>
      <c r="F12" s="12" t="s">
        <v>21</v>
      </c>
      <c r="I12" s="99" t="s">
        <v>22</v>
      </c>
      <c r="J12" s="100" t="str">
        <f>'Rekapitulace stavby'!AN8</f>
        <v>24. 1. 2019</v>
      </c>
      <c r="L12" s="33"/>
    </row>
    <row r="13" spans="2:46" s="1" customFormat="1" ht="10.9" customHeight="1">
      <c r="B13" s="33"/>
      <c r="I13" s="98"/>
      <c r="L13" s="33"/>
    </row>
    <row r="14" spans="2:46" s="1" customFormat="1" ht="12" customHeight="1">
      <c r="B14" s="33"/>
      <c r="D14" s="97" t="s">
        <v>24</v>
      </c>
      <c r="I14" s="99" t="s">
        <v>25</v>
      </c>
      <c r="J14" s="12" t="s">
        <v>1</v>
      </c>
      <c r="L14" s="33"/>
    </row>
    <row r="15" spans="2:46" s="1" customFormat="1" ht="18" customHeight="1">
      <c r="B15" s="33"/>
      <c r="E15" s="12" t="s">
        <v>84</v>
      </c>
      <c r="I15" s="99" t="s">
        <v>27</v>
      </c>
      <c r="J15" s="12" t="s">
        <v>1</v>
      </c>
      <c r="L15" s="33"/>
    </row>
    <row r="16" spans="2:46" s="1" customFormat="1" ht="6.95" customHeight="1">
      <c r="B16" s="33"/>
      <c r="I16" s="98"/>
      <c r="L16" s="33"/>
    </row>
    <row r="17" spans="2:12" s="1" customFormat="1" ht="12" customHeight="1">
      <c r="B17" s="33"/>
      <c r="D17" s="97" t="s">
        <v>28</v>
      </c>
      <c r="I17" s="99" t="s">
        <v>25</v>
      </c>
      <c r="J17" s="25" t="str">
        <f>'Rekapitulace stavby'!AN13</f>
        <v>Vyplň údaj</v>
      </c>
      <c r="L17" s="33"/>
    </row>
    <row r="18" spans="2:12" s="1" customFormat="1" ht="18" customHeight="1">
      <c r="B18" s="33"/>
      <c r="E18" s="249" t="str">
        <f>'Rekapitulace stavby'!E14</f>
        <v>Vyplň údaj</v>
      </c>
      <c r="F18" s="250"/>
      <c r="G18" s="250"/>
      <c r="H18" s="250"/>
      <c r="I18" s="99" t="s">
        <v>27</v>
      </c>
      <c r="J18" s="25" t="str">
        <f>'Rekapitulace stavby'!AN14</f>
        <v>Vyplň údaj</v>
      </c>
      <c r="L18" s="33"/>
    </row>
    <row r="19" spans="2:12" s="1" customFormat="1" ht="6.95" customHeight="1">
      <c r="B19" s="33"/>
      <c r="I19" s="98"/>
      <c r="L19" s="33"/>
    </row>
    <row r="20" spans="2:12" s="1" customFormat="1" ht="12" customHeight="1">
      <c r="B20" s="33"/>
      <c r="D20" s="97" t="s">
        <v>30</v>
      </c>
      <c r="I20" s="99" t="s">
        <v>25</v>
      </c>
      <c r="J20" s="12" t="str">
        <f>IF('Rekapitulace stavby'!AN16="","",'Rekapitulace stavby'!AN16)</f>
        <v/>
      </c>
      <c r="L20" s="33"/>
    </row>
    <row r="21" spans="2:12" s="1" customFormat="1" ht="18" customHeight="1">
      <c r="B21" s="33"/>
      <c r="E21" s="12" t="str">
        <f>IF('Rekapitulace stavby'!E17="","",'Rekapitulace stavby'!E17)</f>
        <v xml:space="preserve"> </v>
      </c>
      <c r="I21" s="99" t="s">
        <v>27</v>
      </c>
      <c r="J21" s="12" t="str">
        <f>IF('Rekapitulace stavby'!AN17="","",'Rekapitulace stavby'!AN17)</f>
        <v/>
      </c>
      <c r="L21" s="33"/>
    </row>
    <row r="22" spans="2:12" s="1" customFormat="1" ht="6.95" customHeight="1">
      <c r="B22" s="33"/>
      <c r="I22" s="98"/>
      <c r="L22" s="33"/>
    </row>
    <row r="23" spans="2:12" s="1" customFormat="1" ht="12" customHeight="1">
      <c r="B23" s="33"/>
      <c r="D23" s="97" t="s">
        <v>33</v>
      </c>
      <c r="I23" s="99" t="s">
        <v>25</v>
      </c>
      <c r="J23" s="12" t="str">
        <f>IF('Rekapitulace stavby'!AN19="","",'Rekapitulace stavby'!AN19)</f>
        <v/>
      </c>
      <c r="L23" s="33"/>
    </row>
    <row r="24" spans="2:12" s="1" customFormat="1" ht="18" customHeight="1">
      <c r="B24" s="33"/>
      <c r="E24" s="12" t="str">
        <f>IF('Rekapitulace stavby'!E20="","",'Rekapitulace stavby'!E20)</f>
        <v xml:space="preserve"> </v>
      </c>
      <c r="I24" s="99" t="s">
        <v>27</v>
      </c>
      <c r="J24" s="12" t="str">
        <f>IF('Rekapitulace stavby'!AN20="","",'Rekapitulace stavby'!AN20)</f>
        <v/>
      </c>
      <c r="L24" s="33"/>
    </row>
    <row r="25" spans="2:12" s="1" customFormat="1" ht="6.95" customHeight="1">
      <c r="B25" s="33"/>
      <c r="I25" s="98"/>
      <c r="L25" s="33"/>
    </row>
    <row r="26" spans="2:12" s="1" customFormat="1" ht="12" customHeight="1">
      <c r="B26" s="33"/>
      <c r="D26" s="97" t="s">
        <v>34</v>
      </c>
      <c r="I26" s="98"/>
      <c r="L26" s="33"/>
    </row>
    <row r="27" spans="2:12" s="6" customFormat="1" ht="16.5" customHeight="1">
      <c r="B27" s="101"/>
      <c r="E27" s="251" t="s">
        <v>1</v>
      </c>
      <c r="F27" s="251"/>
      <c r="G27" s="251"/>
      <c r="H27" s="251"/>
      <c r="I27" s="102"/>
      <c r="L27" s="101"/>
    </row>
    <row r="28" spans="2:12" s="1" customFormat="1" ht="6.95" customHeight="1">
      <c r="B28" s="33"/>
      <c r="I28" s="98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103"/>
      <c r="J29" s="51"/>
      <c r="K29" s="51"/>
      <c r="L29" s="33"/>
    </row>
    <row r="30" spans="2:12" s="1" customFormat="1" ht="25.35" customHeight="1">
      <c r="B30" s="33"/>
      <c r="D30" s="104" t="s">
        <v>35</v>
      </c>
      <c r="I30" s="98"/>
      <c r="J30" s="105">
        <f>ROUND(J89, 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103"/>
      <c r="J31" s="51"/>
      <c r="K31" s="51"/>
      <c r="L31" s="33"/>
    </row>
    <row r="32" spans="2:12" s="1" customFormat="1" ht="14.45" customHeight="1">
      <c r="B32" s="33"/>
      <c r="F32" s="106" t="s">
        <v>37</v>
      </c>
      <c r="I32" s="107" t="s">
        <v>36</v>
      </c>
      <c r="J32" s="106" t="s">
        <v>38</v>
      </c>
      <c r="L32" s="33"/>
    </row>
    <row r="33" spans="2:12" s="1" customFormat="1" ht="14.45" customHeight="1">
      <c r="B33" s="33"/>
      <c r="D33" s="97" t="s">
        <v>39</v>
      </c>
      <c r="E33" s="97" t="s">
        <v>40</v>
      </c>
      <c r="F33" s="108">
        <f>ROUND((ROUND((SUM(BE89:BE128)),  2) + SUM(BE130:BE132)), 2)</f>
        <v>0</v>
      </c>
      <c r="I33" s="109">
        <v>0.21</v>
      </c>
      <c r="J33" s="108">
        <f>ROUND((ROUND(((SUM(BE89:BE128))*I33),  2) + (SUM(BE130:BE132)*I33)), 2)</f>
        <v>0</v>
      </c>
      <c r="L33" s="33"/>
    </row>
    <row r="34" spans="2:12" s="1" customFormat="1" ht="14.45" customHeight="1">
      <c r="B34" s="33"/>
      <c r="E34" s="97" t="s">
        <v>41</v>
      </c>
      <c r="F34" s="108">
        <f>ROUND((ROUND((SUM(BF89:BF128)),  2) + SUM(BF130:BF132)), 2)</f>
        <v>0</v>
      </c>
      <c r="I34" s="109">
        <v>0.15</v>
      </c>
      <c r="J34" s="108">
        <f>ROUND((ROUND(((SUM(BF89:BF128))*I34),  2) + (SUM(BF130:BF132)*I34)), 2)</f>
        <v>0</v>
      </c>
      <c r="L34" s="33"/>
    </row>
    <row r="35" spans="2:12" s="1" customFormat="1" ht="14.45" hidden="1" customHeight="1">
      <c r="B35" s="33"/>
      <c r="E35" s="97" t="s">
        <v>42</v>
      </c>
      <c r="F35" s="108">
        <f>ROUND((ROUND((SUM(BG89:BG128)),  2) + SUM(BG130:BG132)), 2)</f>
        <v>0</v>
      </c>
      <c r="I35" s="109">
        <v>0.21</v>
      </c>
      <c r="J35" s="108">
        <f>0</f>
        <v>0</v>
      </c>
      <c r="L35" s="33"/>
    </row>
    <row r="36" spans="2:12" s="1" customFormat="1" ht="14.45" hidden="1" customHeight="1">
      <c r="B36" s="33"/>
      <c r="E36" s="97" t="s">
        <v>43</v>
      </c>
      <c r="F36" s="108">
        <f>ROUND((ROUND((SUM(BH89:BH128)),  2) + SUM(BH130:BH132)), 2)</f>
        <v>0</v>
      </c>
      <c r="I36" s="109">
        <v>0.15</v>
      </c>
      <c r="J36" s="108">
        <f>0</f>
        <v>0</v>
      </c>
      <c r="L36" s="33"/>
    </row>
    <row r="37" spans="2:12" s="1" customFormat="1" ht="14.45" hidden="1" customHeight="1">
      <c r="B37" s="33"/>
      <c r="E37" s="97" t="s">
        <v>44</v>
      </c>
      <c r="F37" s="108">
        <f>ROUND((ROUND((SUM(BI89:BI128)),  2) + SUM(BI130:BI132)), 2)</f>
        <v>0</v>
      </c>
      <c r="I37" s="109">
        <v>0</v>
      </c>
      <c r="J37" s="108">
        <f>0</f>
        <v>0</v>
      </c>
      <c r="L37" s="33"/>
    </row>
    <row r="38" spans="2:12" s="1" customFormat="1" ht="6.95" customHeight="1">
      <c r="B38" s="33"/>
      <c r="I38" s="98"/>
      <c r="L38" s="33"/>
    </row>
    <row r="39" spans="2:12" s="1" customFormat="1" ht="25.35" customHeight="1">
      <c r="B39" s="33"/>
      <c r="C39" s="110"/>
      <c r="D39" s="111" t="s">
        <v>45</v>
      </c>
      <c r="E39" s="112"/>
      <c r="F39" s="112"/>
      <c r="G39" s="113" t="s">
        <v>46</v>
      </c>
      <c r="H39" s="114" t="s">
        <v>47</v>
      </c>
      <c r="I39" s="115"/>
      <c r="J39" s="116">
        <f>SUM(J30:J37)</f>
        <v>0</v>
      </c>
      <c r="K39" s="117"/>
      <c r="L39" s="33"/>
    </row>
    <row r="40" spans="2:12" s="1" customFormat="1" ht="14.45" customHeight="1">
      <c r="B40" s="118"/>
      <c r="C40" s="119"/>
      <c r="D40" s="119"/>
      <c r="E40" s="119"/>
      <c r="F40" s="119"/>
      <c r="G40" s="119"/>
      <c r="H40" s="119"/>
      <c r="I40" s="120"/>
      <c r="J40" s="119"/>
      <c r="K40" s="119"/>
      <c r="L40" s="33"/>
    </row>
    <row r="44" spans="2:12" s="1" customFormat="1" ht="6.95" customHeight="1">
      <c r="B44" s="121"/>
      <c r="C44" s="122"/>
      <c r="D44" s="122"/>
      <c r="E44" s="122"/>
      <c r="F44" s="122"/>
      <c r="G44" s="122"/>
      <c r="H44" s="122"/>
      <c r="I44" s="123"/>
      <c r="J44" s="122"/>
      <c r="K44" s="122"/>
      <c r="L44" s="33"/>
    </row>
    <row r="45" spans="2:12" s="1" customFormat="1" ht="24.95" customHeight="1">
      <c r="B45" s="29"/>
      <c r="C45" s="18" t="s">
        <v>85</v>
      </c>
      <c r="D45" s="30"/>
      <c r="E45" s="30"/>
      <c r="F45" s="30"/>
      <c r="G45" s="30"/>
      <c r="H45" s="30"/>
      <c r="I45" s="98"/>
      <c r="J45" s="30"/>
      <c r="K45" s="30"/>
      <c r="L45" s="33"/>
    </row>
    <row r="46" spans="2:12" s="1" customFormat="1" ht="6.95" customHeight="1">
      <c r="B46" s="29"/>
      <c r="C46" s="30"/>
      <c r="D46" s="30"/>
      <c r="E46" s="30"/>
      <c r="F46" s="30"/>
      <c r="G46" s="30"/>
      <c r="H46" s="30"/>
      <c r="I46" s="98"/>
      <c r="J46" s="30"/>
      <c r="K46" s="30"/>
      <c r="L46" s="33"/>
    </row>
    <row r="47" spans="2:12" s="1" customFormat="1" ht="12" customHeight="1">
      <c r="B47" s="29"/>
      <c r="C47" s="24" t="s">
        <v>16</v>
      </c>
      <c r="D47" s="30"/>
      <c r="E47" s="30"/>
      <c r="F47" s="30"/>
      <c r="G47" s="30"/>
      <c r="H47" s="30"/>
      <c r="I47" s="98"/>
      <c r="J47" s="30"/>
      <c r="K47" s="30"/>
      <c r="L47" s="33"/>
    </row>
    <row r="48" spans="2:12" s="1" customFormat="1" ht="16.5" customHeight="1">
      <c r="B48" s="29"/>
      <c r="C48" s="30"/>
      <c r="D48" s="30"/>
      <c r="E48" s="252" t="str">
        <f>E7</f>
        <v>Stavební opravy v kuchyňském provozu DS Vojkov</v>
      </c>
      <c r="F48" s="253"/>
      <c r="G48" s="253"/>
      <c r="H48" s="253"/>
      <c r="I48" s="98"/>
      <c r="J48" s="30"/>
      <c r="K48" s="30"/>
      <c r="L48" s="33"/>
    </row>
    <row r="49" spans="2:47" s="1" customFormat="1" ht="12" customHeight="1">
      <c r="B49" s="29"/>
      <c r="C49" s="24" t="s">
        <v>82</v>
      </c>
      <c r="D49" s="30"/>
      <c r="E49" s="30"/>
      <c r="F49" s="30"/>
      <c r="G49" s="30"/>
      <c r="H49" s="30"/>
      <c r="I49" s="98"/>
      <c r="J49" s="30"/>
      <c r="K49" s="30"/>
      <c r="L49" s="33"/>
    </row>
    <row r="50" spans="2:47" s="1" customFormat="1" ht="16.5" customHeight="1">
      <c r="B50" s="29"/>
      <c r="C50" s="30"/>
      <c r="D50" s="30"/>
      <c r="E50" s="224" t="str">
        <f>E9</f>
        <v>Sklad - Sklad u kuchyně</v>
      </c>
      <c r="F50" s="223"/>
      <c r="G50" s="223"/>
      <c r="H50" s="223"/>
      <c r="I50" s="98"/>
      <c r="J50" s="30"/>
      <c r="K50" s="30"/>
      <c r="L50" s="33"/>
    </row>
    <row r="51" spans="2:47" s="1" customFormat="1" ht="6.95" customHeight="1">
      <c r="B51" s="29"/>
      <c r="C51" s="30"/>
      <c r="D51" s="30"/>
      <c r="E51" s="30"/>
      <c r="F51" s="30"/>
      <c r="G51" s="30"/>
      <c r="H51" s="30"/>
      <c r="I51" s="98"/>
      <c r="J51" s="30"/>
      <c r="K51" s="30"/>
      <c r="L51" s="33"/>
    </row>
    <row r="52" spans="2:47" s="1" customFormat="1" ht="12" customHeight="1">
      <c r="B52" s="29"/>
      <c r="C52" s="24" t="s">
        <v>20</v>
      </c>
      <c r="D52" s="30"/>
      <c r="E52" s="30"/>
      <c r="F52" s="22" t="str">
        <f>F12</f>
        <v>Vojkov</v>
      </c>
      <c r="G52" s="30"/>
      <c r="H52" s="30"/>
      <c r="I52" s="99" t="s">
        <v>22</v>
      </c>
      <c r="J52" s="50" t="str">
        <f>IF(J12="","",J12)</f>
        <v>24. 1. 2019</v>
      </c>
      <c r="K52" s="30"/>
      <c r="L52" s="33"/>
    </row>
    <row r="53" spans="2:47" s="1" customFormat="1" ht="6.95" customHeight="1">
      <c r="B53" s="29"/>
      <c r="C53" s="30"/>
      <c r="D53" s="30"/>
      <c r="E53" s="30"/>
      <c r="F53" s="30"/>
      <c r="G53" s="30"/>
      <c r="H53" s="30"/>
      <c r="I53" s="98"/>
      <c r="J53" s="30"/>
      <c r="K53" s="30"/>
      <c r="L53" s="33"/>
    </row>
    <row r="54" spans="2:47" s="1" customFormat="1" ht="13.7" customHeight="1">
      <c r="B54" s="29"/>
      <c r="C54" s="24" t="s">
        <v>24</v>
      </c>
      <c r="D54" s="30"/>
      <c r="E54" s="30"/>
      <c r="F54" s="22" t="str">
        <f>E15</f>
        <v>Domov seniorů Vojkov</v>
      </c>
      <c r="G54" s="30"/>
      <c r="H54" s="30"/>
      <c r="I54" s="99" t="s">
        <v>30</v>
      </c>
      <c r="J54" s="27" t="str">
        <f>E21</f>
        <v xml:space="preserve"> </v>
      </c>
      <c r="K54" s="30"/>
      <c r="L54" s="33"/>
    </row>
    <row r="55" spans="2:47" s="1" customFormat="1" ht="13.7" customHeight="1">
      <c r="B55" s="29"/>
      <c r="C55" s="24" t="s">
        <v>28</v>
      </c>
      <c r="D55" s="30"/>
      <c r="E55" s="30"/>
      <c r="F55" s="22" t="str">
        <f>IF(E18="","",E18)</f>
        <v>Vyplň údaj</v>
      </c>
      <c r="G55" s="30"/>
      <c r="H55" s="30"/>
      <c r="I55" s="99" t="s">
        <v>33</v>
      </c>
      <c r="J55" s="27" t="str">
        <f>E24</f>
        <v xml:space="preserve"> </v>
      </c>
      <c r="K55" s="30"/>
      <c r="L55" s="33"/>
    </row>
    <row r="56" spans="2:47" s="1" customFormat="1" ht="10.35" customHeight="1">
      <c r="B56" s="29"/>
      <c r="C56" s="30"/>
      <c r="D56" s="30"/>
      <c r="E56" s="30"/>
      <c r="F56" s="30"/>
      <c r="G56" s="30"/>
      <c r="H56" s="30"/>
      <c r="I56" s="98"/>
      <c r="J56" s="30"/>
      <c r="K56" s="30"/>
      <c r="L56" s="33"/>
    </row>
    <row r="57" spans="2:47" s="1" customFormat="1" ht="29.25" customHeight="1">
      <c r="B57" s="29"/>
      <c r="C57" s="124" t="s">
        <v>86</v>
      </c>
      <c r="D57" s="125"/>
      <c r="E57" s="125"/>
      <c r="F57" s="125"/>
      <c r="G57" s="125"/>
      <c r="H57" s="125"/>
      <c r="I57" s="126"/>
      <c r="J57" s="127" t="s">
        <v>87</v>
      </c>
      <c r="K57" s="125"/>
      <c r="L57" s="33"/>
    </row>
    <row r="58" spans="2:47" s="1" customFormat="1" ht="10.35" customHeight="1">
      <c r="B58" s="29"/>
      <c r="C58" s="30"/>
      <c r="D58" s="30"/>
      <c r="E58" s="30"/>
      <c r="F58" s="30"/>
      <c r="G58" s="30"/>
      <c r="H58" s="30"/>
      <c r="I58" s="98"/>
      <c r="J58" s="30"/>
      <c r="K58" s="30"/>
      <c r="L58" s="33"/>
    </row>
    <row r="59" spans="2:47" s="1" customFormat="1" ht="22.9" customHeight="1">
      <c r="B59" s="29"/>
      <c r="C59" s="128" t="s">
        <v>88</v>
      </c>
      <c r="D59" s="30"/>
      <c r="E59" s="30"/>
      <c r="F59" s="30"/>
      <c r="G59" s="30"/>
      <c r="H59" s="30"/>
      <c r="I59" s="98"/>
      <c r="J59" s="68">
        <f>J89</f>
        <v>0</v>
      </c>
      <c r="K59" s="30"/>
      <c r="L59" s="33"/>
      <c r="AU59" s="12" t="s">
        <v>89</v>
      </c>
    </row>
    <row r="60" spans="2:47" s="7" customFormat="1" ht="24.95" customHeight="1">
      <c r="B60" s="129"/>
      <c r="C60" s="130"/>
      <c r="D60" s="131" t="s">
        <v>90</v>
      </c>
      <c r="E60" s="132"/>
      <c r="F60" s="132"/>
      <c r="G60" s="132"/>
      <c r="H60" s="132"/>
      <c r="I60" s="133"/>
      <c r="J60" s="134">
        <f>J90</f>
        <v>0</v>
      </c>
      <c r="K60" s="130"/>
      <c r="L60" s="135"/>
    </row>
    <row r="61" spans="2:47" s="8" customFormat="1" ht="19.899999999999999" customHeight="1">
      <c r="B61" s="136"/>
      <c r="C61" s="137"/>
      <c r="D61" s="138" t="s">
        <v>92</v>
      </c>
      <c r="E61" s="139"/>
      <c r="F61" s="139"/>
      <c r="G61" s="139"/>
      <c r="H61" s="139"/>
      <c r="I61" s="140"/>
      <c r="J61" s="141">
        <f>J91</f>
        <v>0</v>
      </c>
      <c r="K61" s="137"/>
      <c r="L61" s="142"/>
    </row>
    <row r="62" spans="2:47" s="8" customFormat="1" ht="19.899999999999999" customHeight="1">
      <c r="B62" s="136"/>
      <c r="C62" s="137"/>
      <c r="D62" s="138" t="s">
        <v>93</v>
      </c>
      <c r="E62" s="139"/>
      <c r="F62" s="139"/>
      <c r="G62" s="139"/>
      <c r="H62" s="139"/>
      <c r="I62" s="140"/>
      <c r="J62" s="141">
        <f>J96</f>
        <v>0</v>
      </c>
      <c r="K62" s="137"/>
      <c r="L62" s="142"/>
    </row>
    <row r="63" spans="2:47" s="8" customFormat="1" ht="19.899999999999999" customHeight="1">
      <c r="B63" s="136"/>
      <c r="C63" s="137"/>
      <c r="D63" s="138" t="s">
        <v>94</v>
      </c>
      <c r="E63" s="139"/>
      <c r="F63" s="139"/>
      <c r="G63" s="139"/>
      <c r="H63" s="139"/>
      <c r="I63" s="140"/>
      <c r="J63" s="141">
        <f>J103</f>
        <v>0</v>
      </c>
      <c r="K63" s="137"/>
      <c r="L63" s="142"/>
    </row>
    <row r="64" spans="2:47" s="8" customFormat="1" ht="19.899999999999999" customHeight="1">
      <c r="B64" s="136"/>
      <c r="C64" s="137"/>
      <c r="D64" s="138" t="s">
        <v>95</v>
      </c>
      <c r="E64" s="139"/>
      <c r="F64" s="139"/>
      <c r="G64" s="139"/>
      <c r="H64" s="139"/>
      <c r="I64" s="140"/>
      <c r="J64" s="141">
        <f>J108</f>
        <v>0</v>
      </c>
      <c r="K64" s="137"/>
      <c r="L64" s="142"/>
    </row>
    <row r="65" spans="2:12" s="7" customFormat="1" ht="24.95" customHeight="1">
      <c r="B65" s="129"/>
      <c r="C65" s="130"/>
      <c r="D65" s="131" t="s">
        <v>96</v>
      </c>
      <c r="E65" s="132"/>
      <c r="F65" s="132"/>
      <c r="G65" s="132"/>
      <c r="H65" s="132"/>
      <c r="I65" s="133"/>
      <c r="J65" s="134">
        <f>J110</f>
        <v>0</v>
      </c>
      <c r="K65" s="130"/>
      <c r="L65" s="135"/>
    </row>
    <row r="66" spans="2:12" s="8" customFormat="1" ht="19.899999999999999" customHeight="1">
      <c r="B66" s="136"/>
      <c r="C66" s="137"/>
      <c r="D66" s="138" t="s">
        <v>100</v>
      </c>
      <c r="E66" s="139"/>
      <c r="F66" s="139"/>
      <c r="G66" s="139"/>
      <c r="H66" s="139"/>
      <c r="I66" s="140"/>
      <c r="J66" s="141">
        <f>J111</f>
        <v>0</v>
      </c>
      <c r="K66" s="137"/>
      <c r="L66" s="142"/>
    </row>
    <row r="67" spans="2:12" s="8" customFormat="1" ht="19.899999999999999" customHeight="1">
      <c r="B67" s="136"/>
      <c r="C67" s="137"/>
      <c r="D67" s="138" t="s">
        <v>102</v>
      </c>
      <c r="E67" s="139"/>
      <c r="F67" s="139"/>
      <c r="G67" s="139"/>
      <c r="H67" s="139"/>
      <c r="I67" s="140"/>
      <c r="J67" s="141">
        <f>J117</f>
        <v>0</v>
      </c>
      <c r="K67" s="137"/>
      <c r="L67" s="142"/>
    </row>
    <row r="68" spans="2:12" s="8" customFormat="1" ht="19.899999999999999" customHeight="1">
      <c r="B68" s="136"/>
      <c r="C68" s="137"/>
      <c r="D68" s="138" t="s">
        <v>105</v>
      </c>
      <c r="E68" s="139"/>
      <c r="F68" s="139"/>
      <c r="G68" s="139"/>
      <c r="H68" s="139"/>
      <c r="I68" s="140"/>
      <c r="J68" s="141">
        <f>J125</f>
        <v>0</v>
      </c>
      <c r="K68" s="137"/>
      <c r="L68" s="142"/>
    </row>
    <row r="69" spans="2:12" s="7" customFormat="1" ht="21.75" customHeight="1">
      <c r="B69" s="129"/>
      <c r="C69" s="130"/>
      <c r="D69" s="143" t="s">
        <v>106</v>
      </c>
      <c r="E69" s="130"/>
      <c r="F69" s="130"/>
      <c r="G69" s="130"/>
      <c r="H69" s="130"/>
      <c r="I69" s="144"/>
      <c r="J69" s="145">
        <f>J129</f>
        <v>0</v>
      </c>
      <c r="K69" s="130"/>
      <c r="L69" s="135"/>
    </row>
    <row r="70" spans="2:12" s="1" customFormat="1" ht="21.75" customHeight="1">
      <c r="B70" s="29"/>
      <c r="C70" s="30"/>
      <c r="D70" s="30"/>
      <c r="E70" s="30"/>
      <c r="F70" s="30"/>
      <c r="G70" s="30"/>
      <c r="H70" s="30"/>
      <c r="I70" s="98"/>
      <c r="J70" s="30"/>
      <c r="K70" s="30"/>
      <c r="L70" s="33"/>
    </row>
    <row r="71" spans="2:12" s="1" customFormat="1" ht="6.95" customHeight="1">
      <c r="B71" s="41"/>
      <c r="C71" s="42"/>
      <c r="D71" s="42"/>
      <c r="E71" s="42"/>
      <c r="F71" s="42"/>
      <c r="G71" s="42"/>
      <c r="H71" s="42"/>
      <c r="I71" s="120"/>
      <c r="J71" s="42"/>
      <c r="K71" s="42"/>
      <c r="L71" s="33"/>
    </row>
    <row r="75" spans="2:12" s="1" customFormat="1" ht="6.95" customHeight="1">
      <c r="B75" s="43"/>
      <c r="C75" s="44"/>
      <c r="D75" s="44"/>
      <c r="E75" s="44"/>
      <c r="F75" s="44"/>
      <c r="G75" s="44"/>
      <c r="H75" s="44"/>
      <c r="I75" s="123"/>
      <c r="J75" s="44"/>
      <c r="K75" s="44"/>
      <c r="L75" s="33"/>
    </row>
    <row r="76" spans="2:12" s="1" customFormat="1" ht="24.95" customHeight="1">
      <c r="B76" s="29"/>
      <c r="C76" s="18" t="s">
        <v>107</v>
      </c>
      <c r="D76" s="30"/>
      <c r="E76" s="30"/>
      <c r="F76" s="30"/>
      <c r="G76" s="30"/>
      <c r="H76" s="30"/>
      <c r="I76" s="98"/>
      <c r="J76" s="30"/>
      <c r="K76" s="30"/>
      <c r="L76" s="33"/>
    </row>
    <row r="77" spans="2:12" s="1" customFormat="1" ht="6.95" customHeight="1">
      <c r="B77" s="29"/>
      <c r="C77" s="30"/>
      <c r="D77" s="30"/>
      <c r="E77" s="30"/>
      <c r="F77" s="30"/>
      <c r="G77" s="30"/>
      <c r="H77" s="30"/>
      <c r="I77" s="98"/>
      <c r="J77" s="30"/>
      <c r="K77" s="30"/>
      <c r="L77" s="33"/>
    </row>
    <row r="78" spans="2:12" s="1" customFormat="1" ht="12" customHeight="1">
      <c r="B78" s="29"/>
      <c r="C78" s="24" t="s">
        <v>16</v>
      </c>
      <c r="D78" s="30"/>
      <c r="E78" s="30"/>
      <c r="F78" s="30"/>
      <c r="G78" s="30"/>
      <c r="H78" s="30"/>
      <c r="I78" s="98"/>
      <c r="J78" s="30"/>
      <c r="K78" s="30"/>
      <c r="L78" s="33"/>
    </row>
    <row r="79" spans="2:12" s="1" customFormat="1" ht="16.5" customHeight="1">
      <c r="B79" s="29"/>
      <c r="C79" s="30"/>
      <c r="D79" s="30"/>
      <c r="E79" s="252" t="str">
        <f>E7</f>
        <v>Stavební opravy v kuchyňském provozu DS Vojkov</v>
      </c>
      <c r="F79" s="253"/>
      <c r="G79" s="253"/>
      <c r="H79" s="253"/>
      <c r="I79" s="98"/>
      <c r="J79" s="30"/>
      <c r="K79" s="30"/>
      <c r="L79" s="33"/>
    </row>
    <row r="80" spans="2:12" s="1" customFormat="1" ht="12" customHeight="1">
      <c r="B80" s="29"/>
      <c r="C80" s="24" t="s">
        <v>82</v>
      </c>
      <c r="D80" s="30"/>
      <c r="E80" s="30"/>
      <c r="F80" s="30"/>
      <c r="G80" s="30"/>
      <c r="H80" s="30"/>
      <c r="I80" s="98"/>
      <c r="J80" s="30"/>
      <c r="K80" s="30"/>
      <c r="L80" s="33"/>
    </row>
    <row r="81" spans="2:65" s="1" customFormat="1" ht="16.5" customHeight="1">
      <c r="B81" s="29"/>
      <c r="C81" s="30"/>
      <c r="D81" s="30"/>
      <c r="E81" s="224" t="str">
        <f>E9</f>
        <v>Sklad - Sklad u kuchyně</v>
      </c>
      <c r="F81" s="223"/>
      <c r="G81" s="223"/>
      <c r="H81" s="223"/>
      <c r="I81" s="98"/>
      <c r="J81" s="30"/>
      <c r="K81" s="30"/>
      <c r="L81" s="33"/>
    </row>
    <row r="82" spans="2:65" s="1" customFormat="1" ht="6.95" customHeight="1">
      <c r="B82" s="29"/>
      <c r="C82" s="30"/>
      <c r="D82" s="30"/>
      <c r="E82" s="30"/>
      <c r="F82" s="30"/>
      <c r="G82" s="30"/>
      <c r="H82" s="30"/>
      <c r="I82" s="98"/>
      <c r="J82" s="30"/>
      <c r="K82" s="30"/>
      <c r="L82" s="33"/>
    </row>
    <row r="83" spans="2:65" s="1" customFormat="1" ht="12" customHeight="1">
      <c r="B83" s="29"/>
      <c r="C83" s="24" t="s">
        <v>20</v>
      </c>
      <c r="D83" s="30"/>
      <c r="E83" s="30"/>
      <c r="F83" s="22" t="str">
        <f>F12</f>
        <v>Vojkov</v>
      </c>
      <c r="G83" s="30"/>
      <c r="H83" s="30"/>
      <c r="I83" s="99" t="s">
        <v>22</v>
      </c>
      <c r="J83" s="50" t="str">
        <f>IF(J12="","",J12)</f>
        <v>24. 1. 2019</v>
      </c>
      <c r="K83" s="30"/>
      <c r="L83" s="33"/>
    </row>
    <row r="84" spans="2:65" s="1" customFormat="1" ht="6.95" customHeight="1">
      <c r="B84" s="29"/>
      <c r="C84" s="30"/>
      <c r="D84" s="30"/>
      <c r="E84" s="30"/>
      <c r="F84" s="30"/>
      <c r="G84" s="30"/>
      <c r="H84" s="30"/>
      <c r="I84" s="98"/>
      <c r="J84" s="30"/>
      <c r="K84" s="30"/>
      <c r="L84" s="33"/>
    </row>
    <row r="85" spans="2:65" s="1" customFormat="1" ht="13.7" customHeight="1">
      <c r="B85" s="29"/>
      <c r="C85" s="24" t="s">
        <v>24</v>
      </c>
      <c r="D85" s="30"/>
      <c r="E85" s="30"/>
      <c r="F85" s="22" t="str">
        <f>E15</f>
        <v>Domov seniorů Vojkov</v>
      </c>
      <c r="G85" s="30"/>
      <c r="H85" s="30"/>
      <c r="I85" s="99" t="s">
        <v>30</v>
      </c>
      <c r="J85" s="27" t="str">
        <f>E21</f>
        <v xml:space="preserve"> </v>
      </c>
      <c r="K85" s="30"/>
      <c r="L85" s="33"/>
    </row>
    <row r="86" spans="2:65" s="1" customFormat="1" ht="13.7" customHeight="1">
      <c r="B86" s="29"/>
      <c r="C86" s="24" t="s">
        <v>28</v>
      </c>
      <c r="D86" s="30"/>
      <c r="E86" s="30"/>
      <c r="F86" s="22" t="str">
        <f>IF(E18="","",E18)</f>
        <v>Vyplň údaj</v>
      </c>
      <c r="G86" s="30"/>
      <c r="H86" s="30"/>
      <c r="I86" s="99" t="s">
        <v>33</v>
      </c>
      <c r="J86" s="27" t="str">
        <f>E24</f>
        <v xml:space="preserve"> </v>
      </c>
      <c r="K86" s="30"/>
      <c r="L86" s="33"/>
    </row>
    <row r="87" spans="2:65" s="1" customFormat="1" ht="10.35" customHeight="1">
      <c r="B87" s="29"/>
      <c r="C87" s="30"/>
      <c r="D87" s="30"/>
      <c r="E87" s="30"/>
      <c r="F87" s="30"/>
      <c r="G87" s="30"/>
      <c r="H87" s="30"/>
      <c r="I87" s="98"/>
      <c r="J87" s="30"/>
      <c r="K87" s="30"/>
      <c r="L87" s="33"/>
    </row>
    <row r="88" spans="2:65" s="9" customFormat="1" ht="29.25" customHeight="1">
      <c r="B88" s="146"/>
      <c r="C88" s="147" t="s">
        <v>108</v>
      </c>
      <c r="D88" s="148" t="s">
        <v>54</v>
      </c>
      <c r="E88" s="148" t="s">
        <v>50</v>
      </c>
      <c r="F88" s="148" t="s">
        <v>51</v>
      </c>
      <c r="G88" s="148" t="s">
        <v>109</v>
      </c>
      <c r="H88" s="148" t="s">
        <v>110</v>
      </c>
      <c r="I88" s="149" t="s">
        <v>111</v>
      </c>
      <c r="J88" s="150" t="s">
        <v>87</v>
      </c>
      <c r="K88" s="151" t="s">
        <v>112</v>
      </c>
      <c r="L88" s="152"/>
      <c r="M88" s="59" t="s">
        <v>1</v>
      </c>
      <c r="N88" s="60" t="s">
        <v>39</v>
      </c>
      <c r="O88" s="60" t="s">
        <v>113</v>
      </c>
      <c r="P88" s="60" t="s">
        <v>114</v>
      </c>
      <c r="Q88" s="60" t="s">
        <v>115</v>
      </c>
      <c r="R88" s="60" t="s">
        <v>116</v>
      </c>
      <c r="S88" s="60" t="s">
        <v>117</v>
      </c>
      <c r="T88" s="61" t="s">
        <v>118</v>
      </c>
    </row>
    <row r="89" spans="2:65" s="1" customFormat="1" ht="22.9" customHeight="1">
      <c r="B89" s="29"/>
      <c r="C89" s="66" t="s">
        <v>119</v>
      </c>
      <c r="D89" s="30"/>
      <c r="E89" s="30"/>
      <c r="F89" s="30"/>
      <c r="G89" s="30"/>
      <c r="H89" s="30"/>
      <c r="I89" s="98"/>
      <c r="J89" s="153">
        <f>BK89</f>
        <v>0</v>
      </c>
      <c r="K89" s="30"/>
      <c r="L89" s="33"/>
      <c r="M89" s="62"/>
      <c r="N89" s="63"/>
      <c r="O89" s="63"/>
      <c r="P89" s="154">
        <f>P90+P110+P129</f>
        <v>0</v>
      </c>
      <c r="Q89" s="63"/>
      <c r="R89" s="154">
        <f>R90+R110+R129</f>
        <v>5.5391468600000007</v>
      </c>
      <c r="S89" s="63"/>
      <c r="T89" s="155">
        <f>T90+T110+T129</f>
        <v>2.3680300000000001</v>
      </c>
      <c r="AT89" s="12" t="s">
        <v>68</v>
      </c>
      <c r="AU89" s="12" t="s">
        <v>89</v>
      </c>
      <c r="BK89" s="156">
        <f>BK90+BK110+BK129</f>
        <v>0</v>
      </c>
    </row>
    <row r="90" spans="2:65" s="10" customFormat="1" ht="25.9" customHeight="1">
      <c r="B90" s="157"/>
      <c r="C90" s="158"/>
      <c r="D90" s="159" t="s">
        <v>68</v>
      </c>
      <c r="E90" s="160" t="s">
        <v>120</v>
      </c>
      <c r="F90" s="160" t="s">
        <v>121</v>
      </c>
      <c r="G90" s="158"/>
      <c r="H90" s="158"/>
      <c r="I90" s="161"/>
      <c r="J90" s="145">
        <f>BK90</f>
        <v>0</v>
      </c>
      <c r="K90" s="158"/>
      <c r="L90" s="162"/>
      <c r="M90" s="163"/>
      <c r="N90" s="164"/>
      <c r="O90" s="164"/>
      <c r="P90" s="165">
        <f>P91+P96+P103+P108</f>
        <v>0</v>
      </c>
      <c r="Q90" s="164"/>
      <c r="R90" s="165">
        <f>R91+R96+R103+R108</f>
        <v>4.3754214400000002</v>
      </c>
      <c r="S90" s="164"/>
      <c r="T90" s="166">
        <f>T91+T96+T103+T108</f>
        <v>2.31928</v>
      </c>
      <c r="AR90" s="167" t="s">
        <v>76</v>
      </c>
      <c r="AT90" s="168" t="s">
        <v>68</v>
      </c>
      <c r="AU90" s="168" t="s">
        <v>69</v>
      </c>
      <c r="AY90" s="167" t="s">
        <v>122</v>
      </c>
      <c r="BK90" s="169">
        <f>BK91+BK96+BK103+BK108</f>
        <v>0</v>
      </c>
    </row>
    <row r="91" spans="2:65" s="10" customFormat="1" ht="22.9" customHeight="1">
      <c r="B91" s="157"/>
      <c r="C91" s="158"/>
      <c r="D91" s="159" t="s">
        <v>68</v>
      </c>
      <c r="E91" s="170" t="s">
        <v>133</v>
      </c>
      <c r="F91" s="170" t="s">
        <v>134</v>
      </c>
      <c r="G91" s="158"/>
      <c r="H91" s="158"/>
      <c r="I91" s="161"/>
      <c r="J91" s="171">
        <f>BK91</f>
        <v>0</v>
      </c>
      <c r="K91" s="158"/>
      <c r="L91" s="162"/>
      <c r="M91" s="163"/>
      <c r="N91" s="164"/>
      <c r="O91" s="164"/>
      <c r="P91" s="165">
        <f>SUM(P92:P95)</f>
        <v>0</v>
      </c>
      <c r="Q91" s="164"/>
      <c r="R91" s="165">
        <f>SUM(R92:R95)</f>
        <v>4.3693759999999999</v>
      </c>
      <c r="S91" s="164"/>
      <c r="T91" s="166">
        <f>SUM(T92:T95)</f>
        <v>0</v>
      </c>
      <c r="AR91" s="167" t="s">
        <v>76</v>
      </c>
      <c r="AT91" s="168" t="s">
        <v>68</v>
      </c>
      <c r="AU91" s="168" t="s">
        <v>76</v>
      </c>
      <c r="AY91" s="167" t="s">
        <v>122</v>
      </c>
      <c r="BK91" s="169">
        <f>SUM(BK92:BK95)</f>
        <v>0</v>
      </c>
    </row>
    <row r="92" spans="2:65" s="1" customFormat="1" ht="16.5" customHeight="1">
      <c r="B92" s="29"/>
      <c r="C92" s="172" t="s">
        <v>76</v>
      </c>
      <c r="D92" s="172" t="s">
        <v>125</v>
      </c>
      <c r="E92" s="173" t="s">
        <v>414</v>
      </c>
      <c r="F92" s="174" t="s">
        <v>415</v>
      </c>
      <c r="G92" s="175" t="s">
        <v>128</v>
      </c>
      <c r="H92" s="176">
        <v>77.554000000000002</v>
      </c>
      <c r="I92" s="177"/>
      <c r="J92" s="178">
        <f>ROUND(I92*H92,2)</f>
        <v>0</v>
      </c>
      <c r="K92" s="174" t="s">
        <v>129</v>
      </c>
      <c r="L92" s="33"/>
      <c r="M92" s="179" t="s">
        <v>1</v>
      </c>
      <c r="N92" s="180" t="s">
        <v>41</v>
      </c>
      <c r="O92" s="55"/>
      <c r="P92" s="181">
        <f>O92*H92</f>
        <v>0</v>
      </c>
      <c r="Q92" s="181">
        <v>2.8400000000000002E-2</v>
      </c>
      <c r="R92" s="181">
        <f>Q92*H92</f>
        <v>2.2025336000000002</v>
      </c>
      <c r="S92" s="181">
        <v>0</v>
      </c>
      <c r="T92" s="182">
        <f>S92*H92</f>
        <v>0</v>
      </c>
      <c r="AR92" s="12" t="s">
        <v>130</v>
      </c>
      <c r="AT92" s="12" t="s">
        <v>125</v>
      </c>
      <c r="AU92" s="12" t="s">
        <v>131</v>
      </c>
      <c r="AY92" s="12" t="s">
        <v>122</v>
      </c>
      <c r="BE92" s="183">
        <f>IF(N92="základní",J92,0)</f>
        <v>0</v>
      </c>
      <c r="BF92" s="183">
        <f>IF(N92="snížená",J92,0)</f>
        <v>0</v>
      </c>
      <c r="BG92" s="183">
        <f>IF(N92="zákl. přenesená",J92,0)</f>
        <v>0</v>
      </c>
      <c r="BH92" s="183">
        <f>IF(N92="sníž. přenesená",J92,0)</f>
        <v>0</v>
      </c>
      <c r="BI92" s="183">
        <f>IF(N92="nulová",J92,0)</f>
        <v>0</v>
      </c>
      <c r="BJ92" s="12" t="s">
        <v>131</v>
      </c>
      <c r="BK92" s="183">
        <f>ROUND(I92*H92,2)</f>
        <v>0</v>
      </c>
      <c r="BL92" s="12" t="s">
        <v>130</v>
      </c>
      <c r="BM92" s="12" t="s">
        <v>416</v>
      </c>
    </row>
    <row r="93" spans="2:65" s="1" customFormat="1" ht="16.5" customHeight="1">
      <c r="B93" s="29"/>
      <c r="C93" s="172" t="s">
        <v>131</v>
      </c>
      <c r="D93" s="172" t="s">
        <v>125</v>
      </c>
      <c r="E93" s="173" t="s">
        <v>417</v>
      </c>
      <c r="F93" s="174" t="s">
        <v>418</v>
      </c>
      <c r="G93" s="175" t="s">
        <v>128</v>
      </c>
      <c r="H93" s="176">
        <v>116.331</v>
      </c>
      <c r="I93" s="177"/>
      <c r="J93" s="178">
        <f>ROUND(I93*H93,2)</f>
        <v>0</v>
      </c>
      <c r="K93" s="174" t="s">
        <v>129</v>
      </c>
      <c r="L93" s="33"/>
      <c r="M93" s="179" t="s">
        <v>1</v>
      </c>
      <c r="N93" s="180" t="s">
        <v>41</v>
      </c>
      <c r="O93" s="55"/>
      <c r="P93" s="181">
        <f>O93*H93</f>
        <v>0</v>
      </c>
      <c r="Q93" s="181">
        <v>1.04E-2</v>
      </c>
      <c r="R93" s="181">
        <f>Q93*H93</f>
        <v>1.2098423999999999</v>
      </c>
      <c r="S93" s="181">
        <v>0</v>
      </c>
      <c r="T93" s="182">
        <f>S93*H93</f>
        <v>0</v>
      </c>
      <c r="AR93" s="12" t="s">
        <v>130</v>
      </c>
      <c r="AT93" s="12" t="s">
        <v>125</v>
      </c>
      <c r="AU93" s="12" t="s">
        <v>131</v>
      </c>
      <c r="AY93" s="12" t="s">
        <v>122</v>
      </c>
      <c r="BE93" s="183">
        <f>IF(N93="základní",J93,0)</f>
        <v>0</v>
      </c>
      <c r="BF93" s="183">
        <f>IF(N93="snížená",J93,0)</f>
        <v>0</v>
      </c>
      <c r="BG93" s="183">
        <f>IF(N93="zákl. přenesená",J93,0)</f>
        <v>0</v>
      </c>
      <c r="BH93" s="183">
        <f>IF(N93="sníž. přenesená",J93,0)</f>
        <v>0</v>
      </c>
      <c r="BI93" s="183">
        <f>IF(N93="nulová",J93,0)</f>
        <v>0</v>
      </c>
      <c r="BJ93" s="12" t="s">
        <v>131</v>
      </c>
      <c r="BK93" s="183">
        <f>ROUND(I93*H93,2)</f>
        <v>0</v>
      </c>
      <c r="BL93" s="12" t="s">
        <v>130</v>
      </c>
      <c r="BM93" s="12" t="s">
        <v>419</v>
      </c>
    </row>
    <row r="94" spans="2:65" s="1" customFormat="1" ht="16.5" customHeight="1">
      <c r="B94" s="29"/>
      <c r="C94" s="172" t="s">
        <v>123</v>
      </c>
      <c r="D94" s="172" t="s">
        <v>125</v>
      </c>
      <c r="E94" s="173" t="s">
        <v>420</v>
      </c>
      <c r="F94" s="174" t="s">
        <v>421</v>
      </c>
      <c r="G94" s="175" t="s">
        <v>128</v>
      </c>
      <c r="H94" s="176">
        <v>18</v>
      </c>
      <c r="I94" s="177"/>
      <c r="J94" s="178">
        <f>ROUND(I94*H94,2)</f>
        <v>0</v>
      </c>
      <c r="K94" s="174" t="s">
        <v>129</v>
      </c>
      <c r="L94" s="33"/>
      <c r="M94" s="179" t="s">
        <v>1</v>
      </c>
      <c r="N94" s="180" t="s">
        <v>41</v>
      </c>
      <c r="O94" s="55"/>
      <c r="P94" s="181">
        <f>O94*H94</f>
        <v>0</v>
      </c>
      <c r="Q94" s="181">
        <v>4.2500000000000003E-2</v>
      </c>
      <c r="R94" s="181">
        <f>Q94*H94</f>
        <v>0.76500000000000001</v>
      </c>
      <c r="S94" s="181">
        <v>0</v>
      </c>
      <c r="T94" s="182">
        <f>S94*H94</f>
        <v>0</v>
      </c>
      <c r="AR94" s="12" t="s">
        <v>130</v>
      </c>
      <c r="AT94" s="12" t="s">
        <v>125</v>
      </c>
      <c r="AU94" s="12" t="s">
        <v>131</v>
      </c>
      <c r="AY94" s="12" t="s">
        <v>122</v>
      </c>
      <c r="BE94" s="183">
        <f>IF(N94="základní",J94,0)</f>
        <v>0</v>
      </c>
      <c r="BF94" s="183">
        <f>IF(N94="snížená",J94,0)</f>
        <v>0</v>
      </c>
      <c r="BG94" s="183">
        <f>IF(N94="zákl. přenesená",J94,0)</f>
        <v>0</v>
      </c>
      <c r="BH94" s="183">
        <f>IF(N94="sníž. přenesená",J94,0)</f>
        <v>0</v>
      </c>
      <c r="BI94" s="183">
        <f>IF(N94="nulová",J94,0)</f>
        <v>0</v>
      </c>
      <c r="BJ94" s="12" t="s">
        <v>131</v>
      </c>
      <c r="BK94" s="183">
        <f>ROUND(I94*H94,2)</f>
        <v>0</v>
      </c>
      <c r="BL94" s="12" t="s">
        <v>130</v>
      </c>
      <c r="BM94" s="12" t="s">
        <v>422</v>
      </c>
    </row>
    <row r="95" spans="2:65" s="1" customFormat="1" ht="16.5" customHeight="1">
      <c r="B95" s="29"/>
      <c r="C95" s="172" t="s">
        <v>130</v>
      </c>
      <c r="D95" s="172" t="s">
        <v>125</v>
      </c>
      <c r="E95" s="173" t="s">
        <v>423</v>
      </c>
      <c r="F95" s="174" t="s">
        <v>424</v>
      </c>
      <c r="G95" s="175" t="s">
        <v>128</v>
      </c>
      <c r="H95" s="176">
        <v>12</v>
      </c>
      <c r="I95" s="177"/>
      <c r="J95" s="178">
        <f>ROUND(I95*H95,2)</f>
        <v>0</v>
      </c>
      <c r="K95" s="174" t="s">
        <v>129</v>
      </c>
      <c r="L95" s="33"/>
      <c r="M95" s="179" t="s">
        <v>1</v>
      </c>
      <c r="N95" s="180" t="s">
        <v>41</v>
      </c>
      <c r="O95" s="55"/>
      <c r="P95" s="181">
        <f>O95*H95</f>
        <v>0</v>
      </c>
      <c r="Q95" s="181">
        <v>1.6E-2</v>
      </c>
      <c r="R95" s="181">
        <f>Q95*H95</f>
        <v>0.192</v>
      </c>
      <c r="S95" s="181">
        <v>0</v>
      </c>
      <c r="T95" s="182">
        <f>S95*H95</f>
        <v>0</v>
      </c>
      <c r="AR95" s="12" t="s">
        <v>130</v>
      </c>
      <c r="AT95" s="12" t="s">
        <v>125</v>
      </c>
      <c r="AU95" s="12" t="s">
        <v>131</v>
      </c>
      <c r="AY95" s="12" t="s">
        <v>122</v>
      </c>
      <c r="BE95" s="183">
        <f>IF(N95="základní",J95,0)</f>
        <v>0</v>
      </c>
      <c r="BF95" s="183">
        <f>IF(N95="snížená",J95,0)</f>
        <v>0</v>
      </c>
      <c r="BG95" s="183">
        <f>IF(N95="zákl. přenesená",J95,0)</f>
        <v>0</v>
      </c>
      <c r="BH95" s="183">
        <f>IF(N95="sníž. přenesená",J95,0)</f>
        <v>0</v>
      </c>
      <c r="BI95" s="183">
        <f>IF(N95="nulová",J95,0)</f>
        <v>0</v>
      </c>
      <c r="BJ95" s="12" t="s">
        <v>131</v>
      </c>
      <c r="BK95" s="183">
        <f>ROUND(I95*H95,2)</f>
        <v>0</v>
      </c>
      <c r="BL95" s="12" t="s">
        <v>130</v>
      </c>
      <c r="BM95" s="12" t="s">
        <v>425</v>
      </c>
    </row>
    <row r="96" spans="2:65" s="10" customFormat="1" ht="22.9" customHeight="1">
      <c r="B96" s="157"/>
      <c r="C96" s="158"/>
      <c r="D96" s="159" t="s">
        <v>68</v>
      </c>
      <c r="E96" s="170" t="s">
        <v>162</v>
      </c>
      <c r="F96" s="170" t="s">
        <v>163</v>
      </c>
      <c r="G96" s="158"/>
      <c r="H96" s="158"/>
      <c r="I96" s="161"/>
      <c r="J96" s="171">
        <f>BK96</f>
        <v>0</v>
      </c>
      <c r="K96" s="158"/>
      <c r="L96" s="162"/>
      <c r="M96" s="163"/>
      <c r="N96" s="164"/>
      <c r="O96" s="164"/>
      <c r="P96" s="165">
        <f>SUM(P97:P102)</f>
        <v>0</v>
      </c>
      <c r="Q96" s="164"/>
      <c r="R96" s="165">
        <f>SUM(R97:R102)</f>
        <v>6.0454400000000009E-3</v>
      </c>
      <c r="S96" s="164"/>
      <c r="T96" s="166">
        <f>SUM(T97:T102)</f>
        <v>2.31928</v>
      </c>
      <c r="AR96" s="167" t="s">
        <v>76</v>
      </c>
      <c r="AT96" s="168" t="s">
        <v>68</v>
      </c>
      <c r="AU96" s="168" t="s">
        <v>76</v>
      </c>
      <c r="AY96" s="167" t="s">
        <v>122</v>
      </c>
      <c r="BK96" s="169">
        <f>SUM(BK97:BK102)</f>
        <v>0</v>
      </c>
    </row>
    <row r="97" spans="2:65" s="1" customFormat="1" ht="16.5" customHeight="1">
      <c r="B97" s="29"/>
      <c r="C97" s="172" t="s">
        <v>145</v>
      </c>
      <c r="D97" s="172" t="s">
        <v>125</v>
      </c>
      <c r="E97" s="173" t="s">
        <v>164</v>
      </c>
      <c r="F97" s="174" t="s">
        <v>165</v>
      </c>
      <c r="G97" s="175" t="s">
        <v>128</v>
      </c>
      <c r="H97" s="176">
        <v>34.136000000000003</v>
      </c>
      <c r="I97" s="177"/>
      <c r="J97" s="178">
        <f t="shared" ref="J97:J102" si="0">ROUND(I97*H97,2)</f>
        <v>0</v>
      </c>
      <c r="K97" s="174" t="s">
        <v>129</v>
      </c>
      <c r="L97" s="33"/>
      <c r="M97" s="179" t="s">
        <v>1</v>
      </c>
      <c r="N97" s="180" t="s">
        <v>41</v>
      </c>
      <c r="O97" s="55"/>
      <c r="P97" s="181">
        <f t="shared" ref="P97:P102" si="1">O97*H97</f>
        <v>0</v>
      </c>
      <c r="Q97" s="181">
        <v>4.0000000000000003E-5</v>
      </c>
      <c r="R97" s="181">
        <f t="shared" ref="R97:R102" si="2">Q97*H97</f>
        <v>1.3654400000000003E-3</v>
      </c>
      <c r="S97" s="181">
        <v>0</v>
      </c>
      <c r="T97" s="182">
        <f t="shared" ref="T97:T102" si="3">S97*H97</f>
        <v>0</v>
      </c>
      <c r="AR97" s="12" t="s">
        <v>130</v>
      </c>
      <c r="AT97" s="12" t="s">
        <v>125</v>
      </c>
      <c r="AU97" s="12" t="s">
        <v>131</v>
      </c>
      <c r="AY97" s="12" t="s">
        <v>122</v>
      </c>
      <c r="BE97" s="183">
        <f t="shared" ref="BE97:BE102" si="4">IF(N97="základní",J97,0)</f>
        <v>0</v>
      </c>
      <c r="BF97" s="183">
        <f t="shared" ref="BF97:BF102" si="5">IF(N97="snížená",J97,0)</f>
        <v>0</v>
      </c>
      <c r="BG97" s="183">
        <f t="shared" ref="BG97:BG102" si="6">IF(N97="zákl. přenesená",J97,0)</f>
        <v>0</v>
      </c>
      <c r="BH97" s="183">
        <f t="shared" ref="BH97:BH102" si="7">IF(N97="sníž. přenesená",J97,0)</f>
        <v>0</v>
      </c>
      <c r="BI97" s="183">
        <f t="shared" ref="BI97:BI102" si="8">IF(N97="nulová",J97,0)</f>
        <v>0</v>
      </c>
      <c r="BJ97" s="12" t="s">
        <v>131</v>
      </c>
      <c r="BK97" s="183">
        <f t="shared" ref="BK97:BK102" si="9">ROUND(I97*H97,2)</f>
        <v>0</v>
      </c>
      <c r="BL97" s="12" t="s">
        <v>130</v>
      </c>
      <c r="BM97" s="12" t="s">
        <v>426</v>
      </c>
    </row>
    <row r="98" spans="2:65" s="1" customFormat="1" ht="16.5" customHeight="1">
      <c r="B98" s="29"/>
      <c r="C98" s="172" t="s">
        <v>133</v>
      </c>
      <c r="D98" s="172" t="s">
        <v>125</v>
      </c>
      <c r="E98" s="173" t="s">
        <v>427</v>
      </c>
      <c r="F98" s="174" t="s">
        <v>428</v>
      </c>
      <c r="G98" s="175" t="s">
        <v>140</v>
      </c>
      <c r="H98" s="176">
        <v>1</v>
      </c>
      <c r="I98" s="177"/>
      <c r="J98" s="178">
        <f t="shared" si="0"/>
        <v>0</v>
      </c>
      <c r="K98" s="174" t="s">
        <v>129</v>
      </c>
      <c r="L98" s="33"/>
      <c r="M98" s="179" t="s">
        <v>1</v>
      </c>
      <c r="N98" s="180" t="s">
        <v>41</v>
      </c>
      <c r="O98" s="55"/>
      <c r="P98" s="181">
        <f t="shared" si="1"/>
        <v>0</v>
      </c>
      <c r="Q98" s="181">
        <v>4.6800000000000001E-3</v>
      </c>
      <c r="R98" s="181">
        <f t="shared" si="2"/>
        <v>4.6800000000000001E-3</v>
      </c>
      <c r="S98" s="181">
        <v>0</v>
      </c>
      <c r="T98" s="182">
        <f t="shared" si="3"/>
        <v>0</v>
      </c>
      <c r="AR98" s="12" t="s">
        <v>130</v>
      </c>
      <c r="AT98" s="12" t="s">
        <v>125</v>
      </c>
      <c r="AU98" s="12" t="s">
        <v>131</v>
      </c>
      <c r="AY98" s="12" t="s">
        <v>122</v>
      </c>
      <c r="BE98" s="183">
        <f t="shared" si="4"/>
        <v>0</v>
      </c>
      <c r="BF98" s="183">
        <f t="shared" si="5"/>
        <v>0</v>
      </c>
      <c r="BG98" s="183">
        <f t="shared" si="6"/>
        <v>0</v>
      </c>
      <c r="BH98" s="183">
        <f t="shared" si="7"/>
        <v>0</v>
      </c>
      <c r="BI98" s="183">
        <f t="shared" si="8"/>
        <v>0</v>
      </c>
      <c r="BJ98" s="12" t="s">
        <v>131</v>
      </c>
      <c r="BK98" s="183">
        <f t="shared" si="9"/>
        <v>0</v>
      </c>
      <c r="BL98" s="12" t="s">
        <v>130</v>
      </c>
      <c r="BM98" s="12" t="s">
        <v>429</v>
      </c>
    </row>
    <row r="99" spans="2:65" s="1" customFormat="1" ht="16.5" customHeight="1">
      <c r="B99" s="29"/>
      <c r="C99" s="172" t="s">
        <v>153</v>
      </c>
      <c r="D99" s="172" t="s">
        <v>125</v>
      </c>
      <c r="E99" s="173" t="s">
        <v>430</v>
      </c>
      <c r="F99" s="174" t="s">
        <v>431</v>
      </c>
      <c r="G99" s="175" t="s">
        <v>128</v>
      </c>
      <c r="H99" s="176">
        <v>0.84</v>
      </c>
      <c r="I99" s="177"/>
      <c r="J99" s="178">
        <f t="shared" si="0"/>
        <v>0</v>
      </c>
      <c r="K99" s="174" t="s">
        <v>129</v>
      </c>
      <c r="L99" s="33"/>
      <c r="M99" s="179" t="s">
        <v>1</v>
      </c>
      <c r="N99" s="180" t="s">
        <v>41</v>
      </c>
      <c r="O99" s="55"/>
      <c r="P99" s="181">
        <f t="shared" si="1"/>
        <v>0</v>
      </c>
      <c r="Q99" s="181">
        <v>0</v>
      </c>
      <c r="R99" s="181">
        <f t="shared" si="2"/>
        <v>0</v>
      </c>
      <c r="S99" s="181">
        <v>5.5E-2</v>
      </c>
      <c r="T99" s="182">
        <f t="shared" si="3"/>
        <v>4.6199999999999998E-2</v>
      </c>
      <c r="AR99" s="12" t="s">
        <v>130</v>
      </c>
      <c r="AT99" s="12" t="s">
        <v>125</v>
      </c>
      <c r="AU99" s="12" t="s">
        <v>131</v>
      </c>
      <c r="AY99" s="12" t="s">
        <v>122</v>
      </c>
      <c r="BE99" s="183">
        <f t="shared" si="4"/>
        <v>0</v>
      </c>
      <c r="BF99" s="183">
        <f t="shared" si="5"/>
        <v>0</v>
      </c>
      <c r="BG99" s="183">
        <f t="shared" si="6"/>
        <v>0</v>
      </c>
      <c r="BH99" s="183">
        <f t="shared" si="7"/>
        <v>0</v>
      </c>
      <c r="BI99" s="183">
        <f t="shared" si="8"/>
        <v>0</v>
      </c>
      <c r="BJ99" s="12" t="s">
        <v>131</v>
      </c>
      <c r="BK99" s="183">
        <f t="shared" si="9"/>
        <v>0</v>
      </c>
      <c r="BL99" s="12" t="s">
        <v>130</v>
      </c>
      <c r="BM99" s="12" t="s">
        <v>432</v>
      </c>
    </row>
    <row r="100" spans="2:65" s="1" customFormat="1" ht="16.5" customHeight="1">
      <c r="B100" s="29"/>
      <c r="C100" s="172" t="s">
        <v>157</v>
      </c>
      <c r="D100" s="172" t="s">
        <v>125</v>
      </c>
      <c r="E100" s="173" t="s">
        <v>433</v>
      </c>
      <c r="F100" s="174" t="s">
        <v>434</v>
      </c>
      <c r="G100" s="175" t="s">
        <v>140</v>
      </c>
      <c r="H100" s="176">
        <v>20</v>
      </c>
      <c r="I100" s="177"/>
      <c r="J100" s="178">
        <f t="shared" si="0"/>
        <v>0</v>
      </c>
      <c r="K100" s="174" t="s">
        <v>129</v>
      </c>
      <c r="L100" s="33"/>
      <c r="M100" s="179" t="s">
        <v>1</v>
      </c>
      <c r="N100" s="180" t="s">
        <v>41</v>
      </c>
      <c r="O100" s="55"/>
      <c r="P100" s="181">
        <f t="shared" si="1"/>
        <v>0</v>
      </c>
      <c r="Q100" s="181">
        <v>0</v>
      </c>
      <c r="R100" s="181">
        <f t="shared" si="2"/>
        <v>0</v>
      </c>
      <c r="S100" s="181">
        <v>1.7999999999999999E-2</v>
      </c>
      <c r="T100" s="182">
        <f t="shared" si="3"/>
        <v>0.36</v>
      </c>
      <c r="AR100" s="12" t="s">
        <v>130</v>
      </c>
      <c r="AT100" s="12" t="s">
        <v>125</v>
      </c>
      <c r="AU100" s="12" t="s">
        <v>131</v>
      </c>
      <c r="AY100" s="12" t="s">
        <v>122</v>
      </c>
      <c r="BE100" s="183">
        <f t="shared" si="4"/>
        <v>0</v>
      </c>
      <c r="BF100" s="183">
        <f t="shared" si="5"/>
        <v>0</v>
      </c>
      <c r="BG100" s="183">
        <f t="shared" si="6"/>
        <v>0</v>
      </c>
      <c r="BH100" s="183">
        <f t="shared" si="7"/>
        <v>0</v>
      </c>
      <c r="BI100" s="183">
        <f t="shared" si="8"/>
        <v>0</v>
      </c>
      <c r="BJ100" s="12" t="s">
        <v>131</v>
      </c>
      <c r="BK100" s="183">
        <f t="shared" si="9"/>
        <v>0</v>
      </c>
      <c r="BL100" s="12" t="s">
        <v>130</v>
      </c>
      <c r="BM100" s="12" t="s">
        <v>435</v>
      </c>
    </row>
    <row r="101" spans="2:65" s="1" customFormat="1" ht="16.5" customHeight="1">
      <c r="B101" s="29"/>
      <c r="C101" s="172" t="s">
        <v>162</v>
      </c>
      <c r="D101" s="172" t="s">
        <v>125</v>
      </c>
      <c r="E101" s="173" t="s">
        <v>436</v>
      </c>
      <c r="F101" s="174" t="s">
        <v>437</v>
      </c>
      <c r="G101" s="175" t="s">
        <v>140</v>
      </c>
      <c r="H101" s="176">
        <v>1</v>
      </c>
      <c r="I101" s="177"/>
      <c r="J101" s="178">
        <f t="shared" si="0"/>
        <v>0</v>
      </c>
      <c r="K101" s="174" t="s">
        <v>1</v>
      </c>
      <c r="L101" s="33"/>
      <c r="M101" s="179" t="s">
        <v>1</v>
      </c>
      <c r="N101" s="180" t="s">
        <v>41</v>
      </c>
      <c r="O101" s="55"/>
      <c r="P101" s="181">
        <f t="shared" si="1"/>
        <v>0</v>
      </c>
      <c r="Q101" s="181">
        <v>0</v>
      </c>
      <c r="R101" s="181">
        <f t="shared" si="2"/>
        <v>0</v>
      </c>
      <c r="S101" s="181">
        <v>2E-3</v>
      </c>
      <c r="T101" s="182">
        <f t="shared" si="3"/>
        <v>2E-3</v>
      </c>
      <c r="AR101" s="12" t="s">
        <v>130</v>
      </c>
      <c r="AT101" s="12" t="s">
        <v>125</v>
      </c>
      <c r="AU101" s="12" t="s">
        <v>131</v>
      </c>
      <c r="AY101" s="12" t="s">
        <v>122</v>
      </c>
      <c r="BE101" s="183">
        <f t="shared" si="4"/>
        <v>0</v>
      </c>
      <c r="BF101" s="183">
        <f t="shared" si="5"/>
        <v>0</v>
      </c>
      <c r="BG101" s="183">
        <f t="shared" si="6"/>
        <v>0</v>
      </c>
      <c r="BH101" s="183">
        <f t="shared" si="7"/>
        <v>0</v>
      </c>
      <c r="BI101" s="183">
        <f t="shared" si="8"/>
        <v>0</v>
      </c>
      <c r="BJ101" s="12" t="s">
        <v>131</v>
      </c>
      <c r="BK101" s="183">
        <f t="shared" si="9"/>
        <v>0</v>
      </c>
      <c r="BL101" s="12" t="s">
        <v>130</v>
      </c>
      <c r="BM101" s="12" t="s">
        <v>438</v>
      </c>
    </row>
    <row r="102" spans="2:65" s="1" customFormat="1" ht="16.5" customHeight="1">
      <c r="B102" s="29"/>
      <c r="C102" s="172" t="s">
        <v>167</v>
      </c>
      <c r="D102" s="172" t="s">
        <v>125</v>
      </c>
      <c r="E102" s="173" t="s">
        <v>439</v>
      </c>
      <c r="F102" s="174" t="s">
        <v>440</v>
      </c>
      <c r="G102" s="175" t="s">
        <v>128</v>
      </c>
      <c r="H102" s="176">
        <v>95.554000000000002</v>
      </c>
      <c r="I102" s="177"/>
      <c r="J102" s="178">
        <f t="shared" si="0"/>
        <v>0</v>
      </c>
      <c r="K102" s="174" t="s">
        <v>129</v>
      </c>
      <c r="L102" s="33"/>
      <c r="M102" s="179" t="s">
        <v>1</v>
      </c>
      <c r="N102" s="180" t="s">
        <v>41</v>
      </c>
      <c r="O102" s="55"/>
      <c r="P102" s="181">
        <f t="shared" si="1"/>
        <v>0</v>
      </c>
      <c r="Q102" s="181">
        <v>0</v>
      </c>
      <c r="R102" s="181">
        <f t="shared" si="2"/>
        <v>0</v>
      </c>
      <c r="S102" s="181">
        <v>0.02</v>
      </c>
      <c r="T102" s="182">
        <f t="shared" si="3"/>
        <v>1.9110800000000001</v>
      </c>
      <c r="AR102" s="12" t="s">
        <v>130</v>
      </c>
      <c r="AT102" s="12" t="s">
        <v>125</v>
      </c>
      <c r="AU102" s="12" t="s">
        <v>131</v>
      </c>
      <c r="AY102" s="12" t="s">
        <v>122</v>
      </c>
      <c r="BE102" s="183">
        <f t="shared" si="4"/>
        <v>0</v>
      </c>
      <c r="BF102" s="183">
        <f t="shared" si="5"/>
        <v>0</v>
      </c>
      <c r="BG102" s="183">
        <f t="shared" si="6"/>
        <v>0</v>
      </c>
      <c r="BH102" s="183">
        <f t="shared" si="7"/>
        <v>0</v>
      </c>
      <c r="BI102" s="183">
        <f t="shared" si="8"/>
        <v>0</v>
      </c>
      <c r="BJ102" s="12" t="s">
        <v>131</v>
      </c>
      <c r="BK102" s="183">
        <f t="shared" si="9"/>
        <v>0</v>
      </c>
      <c r="BL102" s="12" t="s">
        <v>130</v>
      </c>
      <c r="BM102" s="12" t="s">
        <v>441</v>
      </c>
    </row>
    <row r="103" spans="2:65" s="10" customFormat="1" ht="22.9" customHeight="1">
      <c r="B103" s="157"/>
      <c r="C103" s="158"/>
      <c r="D103" s="159" t="s">
        <v>68</v>
      </c>
      <c r="E103" s="170" t="s">
        <v>179</v>
      </c>
      <c r="F103" s="170" t="s">
        <v>180</v>
      </c>
      <c r="G103" s="158"/>
      <c r="H103" s="158"/>
      <c r="I103" s="161"/>
      <c r="J103" s="171">
        <f>BK103</f>
        <v>0</v>
      </c>
      <c r="K103" s="158"/>
      <c r="L103" s="162"/>
      <c r="M103" s="163"/>
      <c r="N103" s="164"/>
      <c r="O103" s="164"/>
      <c r="P103" s="165">
        <f>SUM(P104:P107)</f>
        <v>0</v>
      </c>
      <c r="Q103" s="164"/>
      <c r="R103" s="165">
        <f>SUM(R104:R107)</f>
        <v>0</v>
      </c>
      <c r="S103" s="164"/>
      <c r="T103" s="166">
        <f>SUM(T104:T107)</f>
        <v>0</v>
      </c>
      <c r="AR103" s="167" t="s">
        <v>76</v>
      </c>
      <c r="AT103" s="168" t="s">
        <v>68</v>
      </c>
      <c r="AU103" s="168" t="s">
        <v>76</v>
      </c>
      <c r="AY103" s="167" t="s">
        <v>122</v>
      </c>
      <c r="BK103" s="169">
        <f>SUM(BK104:BK107)</f>
        <v>0</v>
      </c>
    </row>
    <row r="104" spans="2:65" s="1" customFormat="1" ht="16.5" customHeight="1">
      <c r="B104" s="29"/>
      <c r="C104" s="172" t="s">
        <v>171</v>
      </c>
      <c r="D104" s="172" t="s">
        <v>125</v>
      </c>
      <c r="E104" s="173" t="s">
        <v>182</v>
      </c>
      <c r="F104" s="174" t="s">
        <v>183</v>
      </c>
      <c r="G104" s="175" t="s">
        <v>184</v>
      </c>
      <c r="H104" s="176">
        <v>2.3679999999999999</v>
      </c>
      <c r="I104" s="177"/>
      <c r="J104" s="178">
        <f>ROUND(I104*H104,2)</f>
        <v>0</v>
      </c>
      <c r="K104" s="174" t="s">
        <v>129</v>
      </c>
      <c r="L104" s="33"/>
      <c r="M104" s="179" t="s">
        <v>1</v>
      </c>
      <c r="N104" s="180" t="s">
        <v>41</v>
      </c>
      <c r="O104" s="55"/>
      <c r="P104" s="181">
        <f>O104*H104</f>
        <v>0</v>
      </c>
      <c r="Q104" s="181">
        <v>0</v>
      </c>
      <c r="R104" s="181">
        <f>Q104*H104</f>
        <v>0</v>
      </c>
      <c r="S104" s="181">
        <v>0</v>
      </c>
      <c r="T104" s="182">
        <f>S104*H104</f>
        <v>0</v>
      </c>
      <c r="AR104" s="12" t="s">
        <v>130</v>
      </c>
      <c r="AT104" s="12" t="s">
        <v>125</v>
      </c>
      <c r="AU104" s="12" t="s">
        <v>131</v>
      </c>
      <c r="AY104" s="12" t="s">
        <v>122</v>
      </c>
      <c r="BE104" s="183">
        <f>IF(N104="základní",J104,0)</f>
        <v>0</v>
      </c>
      <c r="BF104" s="183">
        <f>IF(N104="snížená",J104,0)</f>
        <v>0</v>
      </c>
      <c r="BG104" s="183">
        <f>IF(N104="zákl. přenesená",J104,0)</f>
        <v>0</v>
      </c>
      <c r="BH104" s="183">
        <f>IF(N104="sníž. přenesená",J104,0)</f>
        <v>0</v>
      </c>
      <c r="BI104" s="183">
        <f>IF(N104="nulová",J104,0)</f>
        <v>0</v>
      </c>
      <c r="BJ104" s="12" t="s">
        <v>131</v>
      </c>
      <c r="BK104" s="183">
        <f>ROUND(I104*H104,2)</f>
        <v>0</v>
      </c>
      <c r="BL104" s="12" t="s">
        <v>130</v>
      </c>
      <c r="BM104" s="12" t="s">
        <v>442</v>
      </c>
    </row>
    <row r="105" spans="2:65" s="1" customFormat="1" ht="16.5" customHeight="1">
      <c r="B105" s="29"/>
      <c r="C105" s="172" t="s">
        <v>175</v>
      </c>
      <c r="D105" s="172" t="s">
        <v>125</v>
      </c>
      <c r="E105" s="173" t="s">
        <v>187</v>
      </c>
      <c r="F105" s="174" t="s">
        <v>188</v>
      </c>
      <c r="G105" s="175" t="s">
        <v>184</v>
      </c>
      <c r="H105" s="176">
        <v>2.3679999999999999</v>
      </c>
      <c r="I105" s="177"/>
      <c r="J105" s="178">
        <f>ROUND(I105*H105,2)</f>
        <v>0</v>
      </c>
      <c r="K105" s="174" t="s">
        <v>129</v>
      </c>
      <c r="L105" s="33"/>
      <c r="M105" s="179" t="s">
        <v>1</v>
      </c>
      <c r="N105" s="180" t="s">
        <v>41</v>
      </c>
      <c r="O105" s="55"/>
      <c r="P105" s="181">
        <f>O105*H105</f>
        <v>0</v>
      </c>
      <c r="Q105" s="181">
        <v>0</v>
      </c>
      <c r="R105" s="181">
        <f>Q105*H105</f>
        <v>0</v>
      </c>
      <c r="S105" s="181">
        <v>0</v>
      </c>
      <c r="T105" s="182">
        <f>S105*H105</f>
        <v>0</v>
      </c>
      <c r="AR105" s="12" t="s">
        <v>130</v>
      </c>
      <c r="AT105" s="12" t="s">
        <v>125</v>
      </c>
      <c r="AU105" s="12" t="s">
        <v>131</v>
      </c>
      <c r="AY105" s="12" t="s">
        <v>122</v>
      </c>
      <c r="BE105" s="183">
        <f>IF(N105="základní",J105,0)</f>
        <v>0</v>
      </c>
      <c r="BF105" s="183">
        <f>IF(N105="snížená",J105,0)</f>
        <v>0</v>
      </c>
      <c r="BG105" s="183">
        <f>IF(N105="zákl. přenesená",J105,0)</f>
        <v>0</v>
      </c>
      <c r="BH105" s="183">
        <f>IF(N105="sníž. přenesená",J105,0)</f>
        <v>0</v>
      </c>
      <c r="BI105" s="183">
        <f>IF(N105="nulová",J105,0)</f>
        <v>0</v>
      </c>
      <c r="BJ105" s="12" t="s">
        <v>131</v>
      </c>
      <c r="BK105" s="183">
        <f>ROUND(I105*H105,2)</f>
        <v>0</v>
      </c>
      <c r="BL105" s="12" t="s">
        <v>130</v>
      </c>
      <c r="BM105" s="12" t="s">
        <v>443</v>
      </c>
    </row>
    <row r="106" spans="2:65" s="1" customFormat="1" ht="16.5" customHeight="1">
      <c r="B106" s="29"/>
      <c r="C106" s="172" t="s">
        <v>181</v>
      </c>
      <c r="D106" s="172" t="s">
        <v>125</v>
      </c>
      <c r="E106" s="173" t="s">
        <v>190</v>
      </c>
      <c r="F106" s="174" t="s">
        <v>191</v>
      </c>
      <c r="G106" s="175" t="s">
        <v>184</v>
      </c>
      <c r="H106" s="176">
        <v>35.520000000000003</v>
      </c>
      <c r="I106" s="177"/>
      <c r="J106" s="178">
        <f>ROUND(I106*H106,2)</f>
        <v>0</v>
      </c>
      <c r="K106" s="174" t="s">
        <v>129</v>
      </c>
      <c r="L106" s="33"/>
      <c r="M106" s="179" t="s">
        <v>1</v>
      </c>
      <c r="N106" s="180" t="s">
        <v>41</v>
      </c>
      <c r="O106" s="55"/>
      <c r="P106" s="181">
        <f>O106*H106</f>
        <v>0</v>
      </c>
      <c r="Q106" s="181">
        <v>0</v>
      </c>
      <c r="R106" s="181">
        <f>Q106*H106</f>
        <v>0</v>
      </c>
      <c r="S106" s="181">
        <v>0</v>
      </c>
      <c r="T106" s="182">
        <f>S106*H106</f>
        <v>0</v>
      </c>
      <c r="AR106" s="12" t="s">
        <v>130</v>
      </c>
      <c r="AT106" s="12" t="s">
        <v>125</v>
      </c>
      <c r="AU106" s="12" t="s">
        <v>131</v>
      </c>
      <c r="AY106" s="12" t="s">
        <v>122</v>
      </c>
      <c r="BE106" s="183">
        <f>IF(N106="základní",J106,0)</f>
        <v>0</v>
      </c>
      <c r="BF106" s="183">
        <f>IF(N106="snížená",J106,0)</f>
        <v>0</v>
      </c>
      <c r="BG106" s="183">
        <f>IF(N106="zákl. přenesená",J106,0)</f>
        <v>0</v>
      </c>
      <c r="BH106" s="183">
        <f>IF(N106="sníž. přenesená",J106,0)</f>
        <v>0</v>
      </c>
      <c r="BI106" s="183">
        <f>IF(N106="nulová",J106,0)</f>
        <v>0</v>
      </c>
      <c r="BJ106" s="12" t="s">
        <v>131</v>
      </c>
      <c r="BK106" s="183">
        <f>ROUND(I106*H106,2)</f>
        <v>0</v>
      </c>
      <c r="BL106" s="12" t="s">
        <v>130</v>
      </c>
      <c r="BM106" s="12" t="s">
        <v>444</v>
      </c>
    </row>
    <row r="107" spans="2:65" s="1" customFormat="1" ht="16.5" customHeight="1">
      <c r="B107" s="29"/>
      <c r="C107" s="172" t="s">
        <v>186</v>
      </c>
      <c r="D107" s="172" t="s">
        <v>125</v>
      </c>
      <c r="E107" s="173" t="s">
        <v>194</v>
      </c>
      <c r="F107" s="174" t="s">
        <v>195</v>
      </c>
      <c r="G107" s="175" t="s">
        <v>184</v>
      </c>
      <c r="H107" s="176">
        <v>2.3679999999999999</v>
      </c>
      <c r="I107" s="177"/>
      <c r="J107" s="178">
        <f>ROUND(I107*H107,2)</f>
        <v>0</v>
      </c>
      <c r="K107" s="174" t="s">
        <v>129</v>
      </c>
      <c r="L107" s="33"/>
      <c r="M107" s="179" t="s">
        <v>1</v>
      </c>
      <c r="N107" s="180" t="s">
        <v>41</v>
      </c>
      <c r="O107" s="55"/>
      <c r="P107" s="181">
        <f>O107*H107</f>
        <v>0</v>
      </c>
      <c r="Q107" s="181">
        <v>0</v>
      </c>
      <c r="R107" s="181">
        <f>Q107*H107</f>
        <v>0</v>
      </c>
      <c r="S107" s="181">
        <v>0</v>
      </c>
      <c r="T107" s="182">
        <f>S107*H107</f>
        <v>0</v>
      </c>
      <c r="AR107" s="12" t="s">
        <v>130</v>
      </c>
      <c r="AT107" s="12" t="s">
        <v>125</v>
      </c>
      <c r="AU107" s="12" t="s">
        <v>131</v>
      </c>
      <c r="AY107" s="12" t="s">
        <v>122</v>
      </c>
      <c r="BE107" s="183">
        <f>IF(N107="základní",J107,0)</f>
        <v>0</v>
      </c>
      <c r="BF107" s="183">
        <f>IF(N107="snížená",J107,0)</f>
        <v>0</v>
      </c>
      <c r="BG107" s="183">
        <f>IF(N107="zákl. přenesená",J107,0)</f>
        <v>0</v>
      </c>
      <c r="BH107" s="183">
        <f>IF(N107="sníž. přenesená",J107,0)</f>
        <v>0</v>
      </c>
      <c r="BI107" s="183">
        <f>IF(N107="nulová",J107,0)</f>
        <v>0</v>
      </c>
      <c r="BJ107" s="12" t="s">
        <v>131</v>
      </c>
      <c r="BK107" s="183">
        <f>ROUND(I107*H107,2)</f>
        <v>0</v>
      </c>
      <c r="BL107" s="12" t="s">
        <v>130</v>
      </c>
      <c r="BM107" s="12" t="s">
        <v>445</v>
      </c>
    </row>
    <row r="108" spans="2:65" s="10" customFormat="1" ht="22.9" customHeight="1">
      <c r="B108" s="157"/>
      <c r="C108" s="158"/>
      <c r="D108" s="159" t="s">
        <v>68</v>
      </c>
      <c r="E108" s="170" t="s">
        <v>197</v>
      </c>
      <c r="F108" s="170" t="s">
        <v>198</v>
      </c>
      <c r="G108" s="158"/>
      <c r="H108" s="158"/>
      <c r="I108" s="161"/>
      <c r="J108" s="171">
        <f>BK108</f>
        <v>0</v>
      </c>
      <c r="K108" s="158"/>
      <c r="L108" s="162"/>
      <c r="M108" s="163"/>
      <c r="N108" s="164"/>
      <c r="O108" s="164"/>
      <c r="P108" s="165">
        <f>P109</f>
        <v>0</v>
      </c>
      <c r="Q108" s="164"/>
      <c r="R108" s="165">
        <f>R109</f>
        <v>0</v>
      </c>
      <c r="S108" s="164"/>
      <c r="T108" s="166">
        <f>T109</f>
        <v>0</v>
      </c>
      <c r="AR108" s="167" t="s">
        <v>76</v>
      </c>
      <c r="AT108" s="168" t="s">
        <v>68</v>
      </c>
      <c r="AU108" s="168" t="s">
        <v>76</v>
      </c>
      <c r="AY108" s="167" t="s">
        <v>122</v>
      </c>
      <c r="BK108" s="169">
        <f>BK109</f>
        <v>0</v>
      </c>
    </row>
    <row r="109" spans="2:65" s="1" customFormat="1" ht="16.5" customHeight="1">
      <c r="B109" s="29"/>
      <c r="C109" s="172" t="s">
        <v>8</v>
      </c>
      <c r="D109" s="172" t="s">
        <v>125</v>
      </c>
      <c r="E109" s="173" t="s">
        <v>200</v>
      </c>
      <c r="F109" s="174" t="s">
        <v>201</v>
      </c>
      <c r="G109" s="175" t="s">
        <v>184</v>
      </c>
      <c r="H109" s="176">
        <v>4.375</v>
      </c>
      <c r="I109" s="177"/>
      <c r="J109" s="178">
        <f>ROUND(I109*H109,2)</f>
        <v>0</v>
      </c>
      <c r="K109" s="174" t="s">
        <v>129</v>
      </c>
      <c r="L109" s="33"/>
      <c r="M109" s="179" t="s">
        <v>1</v>
      </c>
      <c r="N109" s="180" t="s">
        <v>41</v>
      </c>
      <c r="O109" s="55"/>
      <c r="P109" s="181">
        <f>O109*H109</f>
        <v>0</v>
      </c>
      <c r="Q109" s="181">
        <v>0</v>
      </c>
      <c r="R109" s="181">
        <f>Q109*H109</f>
        <v>0</v>
      </c>
      <c r="S109" s="181">
        <v>0</v>
      </c>
      <c r="T109" s="182">
        <f>S109*H109</f>
        <v>0</v>
      </c>
      <c r="AR109" s="12" t="s">
        <v>130</v>
      </c>
      <c r="AT109" s="12" t="s">
        <v>125</v>
      </c>
      <c r="AU109" s="12" t="s">
        <v>131</v>
      </c>
      <c r="AY109" s="12" t="s">
        <v>122</v>
      </c>
      <c r="BE109" s="183">
        <f>IF(N109="základní",J109,0)</f>
        <v>0</v>
      </c>
      <c r="BF109" s="183">
        <f>IF(N109="snížená",J109,0)</f>
        <v>0</v>
      </c>
      <c r="BG109" s="183">
        <f>IF(N109="zákl. přenesená",J109,0)</f>
        <v>0</v>
      </c>
      <c r="BH109" s="183">
        <f>IF(N109="sníž. přenesená",J109,0)</f>
        <v>0</v>
      </c>
      <c r="BI109" s="183">
        <f>IF(N109="nulová",J109,0)</f>
        <v>0</v>
      </c>
      <c r="BJ109" s="12" t="s">
        <v>131</v>
      </c>
      <c r="BK109" s="183">
        <f>ROUND(I109*H109,2)</f>
        <v>0</v>
      </c>
      <c r="BL109" s="12" t="s">
        <v>130</v>
      </c>
      <c r="BM109" s="12" t="s">
        <v>446</v>
      </c>
    </row>
    <row r="110" spans="2:65" s="10" customFormat="1" ht="25.9" customHeight="1">
      <c r="B110" s="157"/>
      <c r="C110" s="158"/>
      <c r="D110" s="159" t="s">
        <v>68</v>
      </c>
      <c r="E110" s="160" t="s">
        <v>203</v>
      </c>
      <c r="F110" s="160" t="s">
        <v>204</v>
      </c>
      <c r="G110" s="158"/>
      <c r="H110" s="158"/>
      <c r="I110" s="161"/>
      <c r="J110" s="145">
        <f>BK110</f>
        <v>0</v>
      </c>
      <c r="K110" s="158"/>
      <c r="L110" s="162"/>
      <c r="M110" s="163"/>
      <c r="N110" s="164"/>
      <c r="O110" s="164"/>
      <c r="P110" s="165">
        <f>P111+P117+P125</f>
        <v>0</v>
      </c>
      <c r="Q110" s="164"/>
      <c r="R110" s="165">
        <f>R111+R117+R125</f>
        <v>1.16372542</v>
      </c>
      <c r="S110" s="164"/>
      <c r="T110" s="166">
        <f>T111+T117+T125</f>
        <v>4.8750000000000002E-2</v>
      </c>
      <c r="AR110" s="167" t="s">
        <v>131</v>
      </c>
      <c r="AT110" s="168" t="s">
        <v>68</v>
      </c>
      <c r="AU110" s="168" t="s">
        <v>69</v>
      </c>
      <c r="AY110" s="167" t="s">
        <v>122</v>
      </c>
      <c r="BK110" s="169">
        <f>BK111+BK117+BK125</f>
        <v>0</v>
      </c>
    </row>
    <row r="111" spans="2:65" s="10" customFormat="1" ht="22.9" customHeight="1">
      <c r="B111" s="157"/>
      <c r="C111" s="158"/>
      <c r="D111" s="159" t="s">
        <v>68</v>
      </c>
      <c r="E111" s="170" t="s">
        <v>322</v>
      </c>
      <c r="F111" s="170" t="s">
        <v>323</v>
      </c>
      <c r="G111" s="158"/>
      <c r="H111" s="158"/>
      <c r="I111" s="161"/>
      <c r="J111" s="171">
        <f>BK111</f>
        <v>0</v>
      </c>
      <c r="K111" s="158"/>
      <c r="L111" s="162"/>
      <c r="M111" s="163"/>
      <c r="N111" s="164"/>
      <c r="O111" s="164"/>
      <c r="P111" s="165">
        <f>SUM(P112:P116)</f>
        <v>0</v>
      </c>
      <c r="Q111" s="164"/>
      <c r="R111" s="165">
        <f>SUM(R112:R116)</f>
        <v>2.5999999999999998E-4</v>
      </c>
      <c r="S111" s="164"/>
      <c r="T111" s="166">
        <f>SUM(T112:T116)</f>
        <v>4.8750000000000002E-2</v>
      </c>
      <c r="AR111" s="167" t="s">
        <v>131</v>
      </c>
      <c r="AT111" s="168" t="s">
        <v>68</v>
      </c>
      <c r="AU111" s="168" t="s">
        <v>76</v>
      </c>
      <c r="AY111" s="167" t="s">
        <v>122</v>
      </c>
      <c r="BK111" s="169">
        <f>SUM(BK112:BK116)</f>
        <v>0</v>
      </c>
    </row>
    <row r="112" spans="2:65" s="1" customFormat="1" ht="16.5" customHeight="1">
      <c r="B112" s="29"/>
      <c r="C112" s="172" t="s">
        <v>193</v>
      </c>
      <c r="D112" s="172" t="s">
        <v>125</v>
      </c>
      <c r="E112" s="173" t="s">
        <v>447</v>
      </c>
      <c r="F112" s="174" t="s">
        <v>448</v>
      </c>
      <c r="G112" s="175" t="s">
        <v>140</v>
      </c>
      <c r="H112" s="176">
        <v>1</v>
      </c>
      <c r="I112" s="177"/>
      <c r="J112" s="178">
        <f>ROUND(I112*H112,2)</f>
        <v>0</v>
      </c>
      <c r="K112" s="174" t="s">
        <v>129</v>
      </c>
      <c r="L112" s="33"/>
      <c r="M112" s="179" t="s">
        <v>1</v>
      </c>
      <c r="N112" s="180" t="s">
        <v>41</v>
      </c>
      <c r="O112" s="55"/>
      <c r="P112" s="181">
        <f>O112*H112</f>
        <v>0</v>
      </c>
      <c r="Q112" s="181">
        <v>2.5999999999999998E-4</v>
      </c>
      <c r="R112" s="181">
        <f>Q112*H112</f>
        <v>2.5999999999999998E-4</v>
      </c>
      <c r="S112" s="181">
        <v>0</v>
      </c>
      <c r="T112" s="182">
        <f>S112*H112</f>
        <v>0</v>
      </c>
      <c r="AR112" s="12" t="s">
        <v>193</v>
      </c>
      <c r="AT112" s="12" t="s">
        <v>125</v>
      </c>
      <c r="AU112" s="12" t="s">
        <v>131</v>
      </c>
      <c r="AY112" s="12" t="s">
        <v>122</v>
      </c>
      <c r="BE112" s="183">
        <f>IF(N112="základní",J112,0)</f>
        <v>0</v>
      </c>
      <c r="BF112" s="183">
        <f>IF(N112="snížená",J112,0)</f>
        <v>0</v>
      </c>
      <c r="BG112" s="183">
        <f>IF(N112="zákl. přenesená",J112,0)</f>
        <v>0</v>
      </c>
      <c r="BH112" s="183">
        <f>IF(N112="sníž. přenesená",J112,0)</f>
        <v>0</v>
      </c>
      <c r="BI112" s="183">
        <f>IF(N112="nulová",J112,0)</f>
        <v>0</v>
      </c>
      <c r="BJ112" s="12" t="s">
        <v>131</v>
      </c>
      <c r="BK112" s="183">
        <f>ROUND(I112*H112,2)</f>
        <v>0</v>
      </c>
      <c r="BL112" s="12" t="s">
        <v>193</v>
      </c>
      <c r="BM112" s="12" t="s">
        <v>449</v>
      </c>
    </row>
    <row r="113" spans="2:65" s="1" customFormat="1" ht="16.5" customHeight="1">
      <c r="B113" s="29"/>
      <c r="C113" s="184" t="s">
        <v>199</v>
      </c>
      <c r="D113" s="184" t="s">
        <v>158</v>
      </c>
      <c r="E113" s="185" t="s">
        <v>450</v>
      </c>
      <c r="F113" s="186" t="s">
        <v>451</v>
      </c>
      <c r="G113" s="187" t="s">
        <v>226</v>
      </c>
      <c r="H113" s="188">
        <v>1</v>
      </c>
      <c r="I113" s="189"/>
      <c r="J113" s="190">
        <f>ROUND(I113*H113,2)</f>
        <v>0</v>
      </c>
      <c r="K113" s="186" t="s">
        <v>1</v>
      </c>
      <c r="L113" s="191"/>
      <c r="M113" s="192" t="s">
        <v>1</v>
      </c>
      <c r="N113" s="193" t="s">
        <v>41</v>
      </c>
      <c r="O113" s="55"/>
      <c r="P113" s="181">
        <f>O113*H113</f>
        <v>0</v>
      </c>
      <c r="Q113" s="181">
        <v>0</v>
      </c>
      <c r="R113" s="181">
        <f>Q113*H113</f>
        <v>0</v>
      </c>
      <c r="S113" s="181">
        <v>0</v>
      </c>
      <c r="T113" s="182">
        <f>S113*H113</f>
        <v>0</v>
      </c>
      <c r="AR113" s="12" t="s">
        <v>269</v>
      </c>
      <c r="AT113" s="12" t="s">
        <v>158</v>
      </c>
      <c r="AU113" s="12" t="s">
        <v>131</v>
      </c>
      <c r="AY113" s="12" t="s">
        <v>122</v>
      </c>
      <c r="BE113" s="183">
        <f>IF(N113="základní",J113,0)</f>
        <v>0</v>
      </c>
      <c r="BF113" s="183">
        <f>IF(N113="snížená",J113,0)</f>
        <v>0</v>
      </c>
      <c r="BG113" s="183">
        <f>IF(N113="zákl. přenesená",J113,0)</f>
        <v>0</v>
      </c>
      <c r="BH113" s="183">
        <f>IF(N113="sníž. přenesená",J113,0)</f>
        <v>0</v>
      </c>
      <c r="BI113" s="183">
        <f>IF(N113="nulová",J113,0)</f>
        <v>0</v>
      </c>
      <c r="BJ113" s="12" t="s">
        <v>131</v>
      </c>
      <c r="BK113" s="183">
        <f>ROUND(I113*H113,2)</f>
        <v>0</v>
      </c>
      <c r="BL113" s="12" t="s">
        <v>193</v>
      </c>
      <c r="BM113" s="12" t="s">
        <v>452</v>
      </c>
    </row>
    <row r="114" spans="2:65" s="1" customFormat="1" ht="16.5" customHeight="1">
      <c r="B114" s="29"/>
      <c r="C114" s="172" t="s">
        <v>207</v>
      </c>
      <c r="D114" s="172" t="s">
        <v>125</v>
      </c>
      <c r="E114" s="173" t="s">
        <v>453</v>
      </c>
      <c r="F114" s="174" t="s">
        <v>454</v>
      </c>
      <c r="G114" s="175" t="s">
        <v>140</v>
      </c>
      <c r="H114" s="176">
        <v>1</v>
      </c>
      <c r="I114" s="177"/>
      <c r="J114" s="178">
        <f>ROUND(I114*H114,2)</f>
        <v>0</v>
      </c>
      <c r="K114" s="174" t="s">
        <v>129</v>
      </c>
      <c r="L114" s="33"/>
      <c r="M114" s="179" t="s">
        <v>1</v>
      </c>
      <c r="N114" s="180" t="s">
        <v>41</v>
      </c>
      <c r="O114" s="55"/>
      <c r="P114" s="181">
        <f>O114*H114</f>
        <v>0</v>
      </c>
      <c r="Q114" s="181">
        <v>0</v>
      </c>
      <c r="R114" s="181">
        <f>Q114*H114</f>
        <v>0</v>
      </c>
      <c r="S114" s="181">
        <v>7.5000000000000002E-4</v>
      </c>
      <c r="T114" s="182">
        <f>S114*H114</f>
        <v>7.5000000000000002E-4</v>
      </c>
      <c r="AR114" s="12" t="s">
        <v>193</v>
      </c>
      <c r="AT114" s="12" t="s">
        <v>125</v>
      </c>
      <c r="AU114" s="12" t="s">
        <v>131</v>
      </c>
      <c r="AY114" s="12" t="s">
        <v>122</v>
      </c>
      <c r="BE114" s="183">
        <f>IF(N114="základní",J114,0)</f>
        <v>0</v>
      </c>
      <c r="BF114" s="183">
        <f>IF(N114="snížená",J114,0)</f>
        <v>0</v>
      </c>
      <c r="BG114" s="183">
        <f>IF(N114="zákl. přenesená",J114,0)</f>
        <v>0</v>
      </c>
      <c r="BH114" s="183">
        <f>IF(N114="sníž. přenesená",J114,0)</f>
        <v>0</v>
      </c>
      <c r="BI114" s="183">
        <f>IF(N114="nulová",J114,0)</f>
        <v>0</v>
      </c>
      <c r="BJ114" s="12" t="s">
        <v>131</v>
      </c>
      <c r="BK114" s="183">
        <f>ROUND(I114*H114,2)</f>
        <v>0</v>
      </c>
      <c r="BL114" s="12" t="s">
        <v>193</v>
      </c>
      <c r="BM114" s="12" t="s">
        <v>455</v>
      </c>
    </row>
    <row r="115" spans="2:65" s="1" customFormat="1" ht="16.5" customHeight="1">
      <c r="B115" s="29"/>
      <c r="C115" s="172" t="s">
        <v>214</v>
      </c>
      <c r="D115" s="172" t="s">
        <v>125</v>
      </c>
      <c r="E115" s="173" t="s">
        <v>333</v>
      </c>
      <c r="F115" s="174" t="s">
        <v>334</v>
      </c>
      <c r="G115" s="175" t="s">
        <v>140</v>
      </c>
      <c r="H115" s="176">
        <v>2</v>
      </c>
      <c r="I115" s="177"/>
      <c r="J115" s="178">
        <f>ROUND(I115*H115,2)</f>
        <v>0</v>
      </c>
      <c r="K115" s="174" t="s">
        <v>129</v>
      </c>
      <c r="L115" s="33"/>
      <c r="M115" s="179" t="s">
        <v>1</v>
      </c>
      <c r="N115" s="180" t="s">
        <v>41</v>
      </c>
      <c r="O115" s="55"/>
      <c r="P115" s="181">
        <f>O115*H115</f>
        <v>0</v>
      </c>
      <c r="Q115" s="181">
        <v>0</v>
      </c>
      <c r="R115" s="181">
        <f>Q115*H115</f>
        <v>0</v>
      </c>
      <c r="S115" s="181">
        <v>2.4E-2</v>
      </c>
      <c r="T115" s="182">
        <f>S115*H115</f>
        <v>4.8000000000000001E-2</v>
      </c>
      <c r="AR115" s="12" t="s">
        <v>193</v>
      </c>
      <c r="AT115" s="12" t="s">
        <v>125</v>
      </c>
      <c r="AU115" s="12" t="s">
        <v>131</v>
      </c>
      <c r="AY115" s="12" t="s">
        <v>122</v>
      </c>
      <c r="BE115" s="183">
        <f>IF(N115="základní",J115,0)</f>
        <v>0</v>
      </c>
      <c r="BF115" s="183">
        <f>IF(N115="snížená",J115,0)</f>
        <v>0</v>
      </c>
      <c r="BG115" s="183">
        <f>IF(N115="zákl. přenesená",J115,0)</f>
        <v>0</v>
      </c>
      <c r="BH115" s="183">
        <f>IF(N115="sníž. přenesená",J115,0)</f>
        <v>0</v>
      </c>
      <c r="BI115" s="183">
        <f>IF(N115="nulová",J115,0)</f>
        <v>0</v>
      </c>
      <c r="BJ115" s="12" t="s">
        <v>131</v>
      </c>
      <c r="BK115" s="183">
        <f>ROUND(I115*H115,2)</f>
        <v>0</v>
      </c>
      <c r="BL115" s="12" t="s">
        <v>193</v>
      </c>
      <c r="BM115" s="12" t="s">
        <v>456</v>
      </c>
    </row>
    <row r="116" spans="2:65" s="1" customFormat="1" ht="16.5" customHeight="1">
      <c r="B116" s="29"/>
      <c r="C116" s="172" t="s">
        <v>218</v>
      </c>
      <c r="D116" s="172" t="s">
        <v>125</v>
      </c>
      <c r="E116" s="173" t="s">
        <v>457</v>
      </c>
      <c r="F116" s="174" t="s">
        <v>458</v>
      </c>
      <c r="G116" s="175" t="s">
        <v>272</v>
      </c>
      <c r="H116" s="194"/>
      <c r="I116" s="177"/>
      <c r="J116" s="178">
        <f>ROUND(I116*H116,2)</f>
        <v>0</v>
      </c>
      <c r="K116" s="174" t="s">
        <v>129</v>
      </c>
      <c r="L116" s="33"/>
      <c r="M116" s="179" t="s">
        <v>1</v>
      </c>
      <c r="N116" s="180" t="s">
        <v>41</v>
      </c>
      <c r="O116" s="55"/>
      <c r="P116" s="181">
        <f>O116*H116</f>
        <v>0</v>
      </c>
      <c r="Q116" s="181">
        <v>0</v>
      </c>
      <c r="R116" s="181">
        <f>Q116*H116</f>
        <v>0</v>
      </c>
      <c r="S116" s="181">
        <v>0</v>
      </c>
      <c r="T116" s="182">
        <f>S116*H116</f>
        <v>0</v>
      </c>
      <c r="AR116" s="12" t="s">
        <v>193</v>
      </c>
      <c r="AT116" s="12" t="s">
        <v>125</v>
      </c>
      <c r="AU116" s="12" t="s">
        <v>131</v>
      </c>
      <c r="AY116" s="12" t="s">
        <v>122</v>
      </c>
      <c r="BE116" s="183">
        <f>IF(N116="základní",J116,0)</f>
        <v>0</v>
      </c>
      <c r="BF116" s="183">
        <f>IF(N116="snížená",J116,0)</f>
        <v>0</v>
      </c>
      <c r="BG116" s="183">
        <f>IF(N116="zákl. přenesená",J116,0)</f>
        <v>0</v>
      </c>
      <c r="BH116" s="183">
        <f>IF(N116="sníž. přenesená",J116,0)</f>
        <v>0</v>
      </c>
      <c r="BI116" s="183">
        <f>IF(N116="nulová",J116,0)</f>
        <v>0</v>
      </c>
      <c r="BJ116" s="12" t="s">
        <v>131</v>
      </c>
      <c r="BK116" s="183">
        <f>ROUND(I116*H116,2)</f>
        <v>0</v>
      </c>
      <c r="BL116" s="12" t="s">
        <v>193</v>
      </c>
      <c r="BM116" s="12" t="s">
        <v>459</v>
      </c>
    </row>
    <row r="117" spans="2:65" s="10" customFormat="1" ht="22.9" customHeight="1">
      <c r="B117" s="157"/>
      <c r="C117" s="158"/>
      <c r="D117" s="159" t="s">
        <v>68</v>
      </c>
      <c r="E117" s="170" t="s">
        <v>346</v>
      </c>
      <c r="F117" s="170" t="s">
        <v>347</v>
      </c>
      <c r="G117" s="158"/>
      <c r="H117" s="158"/>
      <c r="I117" s="161"/>
      <c r="J117" s="171">
        <f>BK117</f>
        <v>0</v>
      </c>
      <c r="K117" s="158"/>
      <c r="L117" s="162"/>
      <c r="M117" s="163"/>
      <c r="N117" s="164"/>
      <c r="O117" s="164"/>
      <c r="P117" s="165">
        <f>SUM(P118:P124)</f>
        <v>0</v>
      </c>
      <c r="Q117" s="164"/>
      <c r="R117" s="165">
        <f>SUM(R118:R124)</f>
        <v>1.1013756000000001</v>
      </c>
      <c r="S117" s="164"/>
      <c r="T117" s="166">
        <f>SUM(T118:T124)</f>
        <v>0</v>
      </c>
      <c r="AR117" s="167" t="s">
        <v>131</v>
      </c>
      <c r="AT117" s="168" t="s">
        <v>68</v>
      </c>
      <c r="AU117" s="168" t="s">
        <v>76</v>
      </c>
      <c r="AY117" s="167" t="s">
        <v>122</v>
      </c>
      <c r="BK117" s="169">
        <f>SUM(BK118:BK124)</f>
        <v>0</v>
      </c>
    </row>
    <row r="118" spans="2:65" s="1" customFormat="1" ht="16.5" customHeight="1">
      <c r="B118" s="29"/>
      <c r="C118" s="172" t="s">
        <v>7</v>
      </c>
      <c r="D118" s="172" t="s">
        <v>125</v>
      </c>
      <c r="E118" s="173" t="s">
        <v>460</v>
      </c>
      <c r="F118" s="174" t="s">
        <v>461</v>
      </c>
      <c r="G118" s="175" t="s">
        <v>128</v>
      </c>
      <c r="H118" s="176">
        <v>34.136000000000003</v>
      </c>
      <c r="I118" s="177"/>
      <c r="J118" s="178">
        <f t="shared" ref="J118:J124" si="10">ROUND(I118*H118,2)</f>
        <v>0</v>
      </c>
      <c r="K118" s="174" t="s">
        <v>129</v>
      </c>
      <c r="L118" s="33"/>
      <c r="M118" s="179" t="s">
        <v>1</v>
      </c>
      <c r="N118" s="180" t="s">
        <v>41</v>
      </c>
      <c r="O118" s="55"/>
      <c r="P118" s="181">
        <f t="shared" ref="P118:P124" si="11">O118*H118</f>
        <v>0</v>
      </c>
      <c r="Q118" s="181">
        <v>2.9999999999999997E-4</v>
      </c>
      <c r="R118" s="181">
        <f t="shared" ref="R118:R124" si="12">Q118*H118</f>
        <v>1.02408E-2</v>
      </c>
      <c r="S118" s="181">
        <v>0</v>
      </c>
      <c r="T118" s="182">
        <f t="shared" ref="T118:T124" si="13">S118*H118</f>
        <v>0</v>
      </c>
      <c r="AR118" s="12" t="s">
        <v>193</v>
      </c>
      <c r="AT118" s="12" t="s">
        <v>125</v>
      </c>
      <c r="AU118" s="12" t="s">
        <v>131</v>
      </c>
      <c r="AY118" s="12" t="s">
        <v>122</v>
      </c>
      <c r="BE118" s="183">
        <f t="shared" ref="BE118:BE124" si="14">IF(N118="základní",J118,0)</f>
        <v>0</v>
      </c>
      <c r="BF118" s="183">
        <f t="shared" ref="BF118:BF124" si="15">IF(N118="snížená",J118,0)</f>
        <v>0</v>
      </c>
      <c r="BG118" s="183">
        <f t="shared" ref="BG118:BG124" si="16">IF(N118="zákl. přenesená",J118,0)</f>
        <v>0</v>
      </c>
      <c r="BH118" s="183">
        <f t="shared" ref="BH118:BH124" si="17">IF(N118="sníž. přenesená",J118,0)</f>
        <v>0</v>
      </c>
      <c r="BI118" s="183">
        <f t="shared" ref="BI118:BI124" si="18">IF(N118="nulová",J118,0)</f>
        <v>0</v>
      </c>
      <c r="BJ118" s="12" t="s">
        <v>131</v>
      </c>
      <c r="BK118" s="183">
        <f t="shared" ref="BK118:BK124" si="19">ROUND(I118*H118,2)</f>
        <v>0</v>
      </c>
      <c r="BL118" s="12" t="s">
        <v>193</v>
      </c>
      <c r="BM118" s="12" t="s">
        <v>462</v>
      </c>
    </row>
    <row r="119" spans="2:65" s="1" customFormat="1" ht="16.5" customHeight="1">
      <c r="B119" s="29"/>
      <c r="C119" s="172" t="s">
        <v>228</v>
      </c>
      <c r="D119" s="172" t="s">
        <v>125</v>
      </c>
      <c r="E119" s="173" t="s">
        <v>463</v>
      </c>
      <c r="F119" s="174" t="s">
        <v>464</v>
      </c>
      <c r="G119" s="175" t="s">
        <v>128</v>
      </c>
      <c r="H119" s="176">
        <v>34.136000000000003</v>
      </c>
      <c r="I119" s="177"/>
      <c r="J119" s="178">
        <f t="shared" si="10"/>
        <v>0</v>
      </c>
      <c r="K119" s="174" t="s">
        <v>129</v>
      </c>
      <c r="L119" s="33"/>
      <c r="M119" s="179" t="s">
        <v>1</v>
      </c>
      <c r="N119" s="180" t="s">
        <v>41</v>
      </c>
      <c r="O119" s="55"/>
      <c r="P119" s="181">
        <f t="shared" si="11"/>
        <v>0</v>
      </c>
      <c r="Q119" s="181">
        <v>2.5499999999999998E-2</v>
      </c>
      <c r="R119" s="181">
        <f t="shared" si="12"/>
        <v>0.87046800000000002</v>
      </c>
      <c r="S119" s="181">
        <v>0</v>
      </c>
      <c r="T119" s="182">
        <f t="shared" si="13"/>
        <v>0</v>
      </c>
      <c r="AR119" s="12" t="s">
        <v>193</v>
      </c>
      <c r="AT119" s="12" t="s">
        <v>125</v>
      </c>
      <c r="AU119" s="12" t="s">
        <v>131</v>
      </c>
      <c r="AY119" s="12" t="s">
        <v>122</v>
      </c>
      <c r="BE119" s="183">
        <f t="shared" si="14"/>
        <v>0</v>
      </c>
      <c r="BF119" s="183">
        <f t="shared" si="15"/>
        <v>0</v>
      </c>
      <c r="BG119" s="183">
        <f t="shared" si="16"/>
        <v>0</v>
      </c>
      <c r="BH119" s="183">
        <f t="shared" si="17"/>
        <v>0</v>
      </c>
      <c r="BI119" s="183">
        <f t="shared" si="18"/>
        <v>0</v>
      </c>
      <c r="BJ119" s="12" t="s">
        <v>131</v>
      </c>
      <c r="BK119" s="183">
        <f t="shared" si="19"/>
        <v>0</v>
      </c>
      <c r="BL119" s="12" t="s">
        <v>193</v>
      </c>
      <c r="BM119" s="12" t="s">
        <v>465</v>
      </c>
    </row>
    <row r="120" spans="2:65" s="1" customFormat="1" ht="16.5" customHeight="1">
      <c r="B120" s="29"/>
      <c r="C120" s="172" t="s">
        <v>232</v>
      </c>
      <c r="D120" s="172" t="s">
        <v>125</v>
      </c>
      <c r="E120" s="173" t="s">
        <v>466</v>
      </c>
      <c r="F120" s="174" t="s">
        <v>467</v>
      </c>
      <c r="G120" s="175" t="s">
        <v>151</v>
      </c>
      <c r="H120" s="176">
        <v>39.1</v>
      </c>
      <c r="I120" s="177"/>
      <c r="J120" s="178">
        <f t="shared" si="10"/>
        <v>0</v>
      </c>
      <c r="K120" s="174" t="s">
        <v>129</v>
      </c>
      <c r="L120" s="33"/>
      <c r="M120" s="179" t="s">
        <v>1</v>
      </c>
      <c r="N120" s="180" t="s">
        <v>41</v>
      </c>
      <c r="O120" s="55"/>
      <c r="P120" s="181">
        <f t="shared" si="11"/>
        <v>0</v>
      </c>
      <c r="Q120" s="181">
        <v>5.8E-4</v>
      </c>
      <c r="R120" s="181">
        <f t="shared" si="12"/>
        <v>2.2678E-2</v>
      </c>
      <c r="S120" s="181">
        <v>0</v>
      </c>
      <c r="T120" s="182">
        <f t="shared" si="13"/>
        <v>0</v>
      </c>
      <c r="AR120" s="12" t="s">
        <v>193</v>
      </c>
      <c r="AT120" s="12" t="s">
        <v>125</v>
      </c>
      <c r="AU120" s="12" t="s">
        <v>131</v>
      </c>
      <c r="AY120" s="12" t="s">
        <v>122</v>
      </c>
      <c r="BE120" s="183">
        <f t="shared" si="14"/>
        <v>0</v>
      </c>
      <c r="BF120" s="183">
        <f t="shared" si="15"/>
        <v>0</v>
      </c>
      <c r="BG120" s="183">
        <f t="shared" si="16"/>
        <v>0</v>
      </c>
      <c r="BH120" s="183">
        <f t="shared" si="17"/>
        <v>0</v>
      </c>
      <c r="BI120" s="183">
        <f t="shared" si="18"/>
        <v>0</v>
      </c>
      <c r="BJ120" s="12" t="s">
        <v>131</v>
      </c>
      <c r="BK120" s="183">
        <f t="shared" si="19"/>
        <v>0</v>
      </c>
      <c r="BL120" s="12" t="s">
        <v>193</v>
      </c>
      <c r="BM120" s="12" t="s">
        <v>468</v>
      </c>
    </row>
    <row r="121" spans="2:65" s="1" customFormat="1" ht="16.5" customHeight="1">
      <c r="B121" s="29"/>
      <c r="C121" s="184" t="s">
        <v>236</v>
      </c>
      <c r="D121" s="184" t="s">
        <v>158</v>
      </c>
      <c r="E121" s="185" t="s">
        <v>469</v>
      </c>
      <c r="F121" s="186" t="s">
        <v>470</v>
      </c>
      <c r="G121" s="187" t="s">
        <v>151</v>
      </c>
      <c r="H121" s="188">
        <v>40.664000000000001</v>
      </c>
      <c r="I121" s="189"/>
      <c r="J121" s="190">
        <f t="shared" si="10"/>
        <v>0</v>
      </c>
      <c r="K121" s="186" t="s">
        <v>1</v>
      </c>
      <c r="L121" s="191"/>
      <c r="M121" s="192" t="s">
        <v>1</v>
      </c>
      <c r="N121" s="193" t="s">
        <v>41</v>
      </c>
      <c r="O121" s="55"/>
      <c r="P121" s="181">
        <f t="shared" si="11"/>
        <v>0</v>
      </c>
      <c r="Q121" s="181">
        <v>0</v>
      </c>
      <c r="R121" s="181">
        <f t="shared" si="12"/>
        <v>0</v>
      </c>
      <c r="S121" s="181">
        <v>0</v>
      </c>
      <c r="T121" s="182">
        <f t="shared" si="13"/>
        <v>0</v>
      </c>
      <c r="AR121" s="12" t="s">
        <v>269</v>
      </c>
      <c r="AT121" s="12" t="s">
        <v>158</v>
      </c>
      <c r="AU121" s="12" t="s">
        <v>131</v>
      </c>
      <c r="AY121" s="12" t="s">
        <v>122</v>
      </c>
      <c r="BE121" s="183">
        <f t="shared" si="14"/>
        <v>0</v>
      </c>
      <c r="BF121" s="183">
        <f t="shared" si="15"/>
        <v>0</v>
      </c>
      <c r="BG121" s="183">
        <f t="shared" si="16"/>
        <v>0</v>
      </c>
      <c r="BH121" s="183">
        <f t="shared" si="17"/>
        <v>0</v>
      </c>
      <c r="BI121" s="183">
        <f t="shared" si="18"/>
        <v>0</v>
      </c>
      <c r="BJ121" s="12" t="s">
        <v>131</v>
      </c>
      <c r="BK121" s="183">
        <f t="shared" si="19"/>
        <v>0</v>
      </c>
      <c r="BL121" s="12" t="s">
        <v>193</v>
      </c>
      <c r="BM121" s="12" t="s">
        <v>471</v>
      </c>
    </row>
    <row r="122" spans="2:65" s="1" customFormat="1" ht="16.5" customHeight="1">
      <c r="B122" s="29"/>
      <c r="C122" s="172" t="s">
        <v>240</v>
      </c>
      <c r="D122" s="172" t="s">
        <v>125</v>
      </c>
      <c r="E122" s="173" t="s">
        <v>472</v>
      </c>
      <c r="F122" s="174" t="s">
        <v>473</v>
      </c>
      <c r="G122" s="175" t="s">
        <v>128</v>
      </c>
      <c r="H122" s="176">
        <v>34.136000000000003</v>
      </c>
      <c r="I122" s="177"/>
      <c r="J122" s="178">
        <f t="shared" si="10"/>
        <v>0</v>
      </c>
      <c r="K122" s="174" t="s">
        <v>129</v>
      </c>
      <c r="L122" s="33"/>
      <c r="M122" s="179" t="s">
        <v>1</v>
      </c>
      <c r="N122" s="180" t="s">
        <v>41</v>
      </c>
      <c r="O122" s="55"/>
      <c r="P122" s="181">
        <f t="shared" si="11"/>
        <v>0</v>
      </c>
      <c r="Q122" s="181">
        <v>5.7999999999999996E-3</v>
      </c>
      <c r="R122" s="181">
        <f t="shared" si="12"/>
        <v>0.19798879999999999</v>
      </c>
      <c r="S122" s="181">
        <v>0</v>
      </c>
      <c r="T122" s="182">
        <f t="shared" si="13"/>
        <v>0</v>
      </c>
      <c r="AR122" s="12" t="s">
        <v>193</v>
      </c>
      <c r="AT122" s="12" t="s">
        <v>125</v>
      </c>
      <c r="AU122" s="12" t="s">
        <v>131</v>
      </c>
      <c r="AY122" s="12" t="s">
        <v>122</v>
      </c>
      <c r="BE122" s="183">
        <f t="shared" si="14"/>
        <v>0</v>
      </c>
      <c r="BF122" s="183">
        <f t="shared" si="15"/>
        <v>0</v>
      </c>
      <c r="BG122" s="183">
        <f t="shared" si="16"/>
        <v>0</v>
      </c>
      <c r="BH122" s="183">
        <f t="shared" si="17"/>
        <v>0</v>
      </c>
      <c r="BI122" s="183">
        <f t="shared" si="18"/>
        <v>0</v>
      </c>
      <c r="BJ122" s="12" t="s">
        <v>131</v>
      </c>
      <c r="BK122" s="183">
        <f t="shared" si="19"/>
        <v>0</v>
      </c>
      <c r="BL122" s="12" t="s">
        <v>193</v>
      </c>
      <c r="BM122" s="12" t="s">
        <v>474</v>
      </c>
    </row>
    <row r="123" spans="2:65" s="1" customFormat="1" ht="16.5" customHeight="1">
      <c r="B123" s="29"/>
      <c r="C123" s="184" t="s">
        <v>244</v>
      </c>
      <c r="D123" s="184" t="s">
        <v>158</v>
      </c>
      <c r="E123" s="185" t="s">
        <v>353</v>
      </c>
      <c r="F123" s="186" t="s">
        <v>475</v>
      </c>
      <c r="G123" s="187" t="s">
        <v>128</v>
      </c>
      <c r="H123" s="188">
        <v>35.500999999999998</v>
      </c>
      <c r="I123" s="189"/>
      <c r="J123" s="190">
        <f t="shared" si="10"/>
        <v>0</v>
      </c>
      <c r="K123" s="186" t="s">
        <v>1</v>
      </c>
      <c r="L123" s="191"/>
      <c r="M123" s="192" t="s">
        <v>1</v>
      </c>
      <c r="N123" s="193" t="s">
        <v>41</v>
      </c>
      <c r="O123" s="55"/>
      <c r="P123" s="181">
        <f t="shared" si="11"/>
        <v>0</v>
      </c>
      <c r="Q123" s="181">
        <v>0</v>
      </c>
      <c r="R123" s="181">
        <f t="shared" si="12"/>
        <v>0</v>
      </c>
      <c r="S123" s="181">
        <v>0</v>
      </c>
      <c r="T123" s="182">
        <f t="shared" si="13"/>
        <v>0</v>
      </c>
      <c r="AR123" s="12" t="s">
        <v>269</v>
      </c>
      <c r="AT123" s="12" t="s">
        <v>158</v>
      </c>
      <c r="AU123" s="12" t="s">
        <v>131</v>
      </c>
      <c r="AY123" s="12" t="s">
        <v>122</v>
      </c>
      <c r="BE123" s="183">
        <f t="shared" si="14"/>
        <v>0</v>
      </c>
      <c r="BF123" s="183">
        <f t="shared" si="15"/>
        <v>0</v>
      </c>
      <c r="BG123" s="183">
        <f t="shared" si="16"/>
        <v>0</v>
      </c>
      <c r="BH123" s="183">
        <f t="shared" si="17"/>
        <v>0</v>
      </c>
      <c r="BI123" s="183">
        <f t="shared" si="18"/>
        <v>0</v>
      </c>
      <c r="BJ123" s="12" t="s">
        <v>131</v>
      </c>
      <c r="BK123" s="183">
        <f t="shared" si="19"/>
        <v>0</v>
      </c>
      <c r="BL123" s="12" t="s">
        <v>193</v>
      </c>
      <c r="BM123" s="12" t="s">
        <v>476</v>
      </c>
    </row>
    <row r="124" spans="2:65" s="1" customFormat="1" ht="16.5" customHeight="1">
      <c r="B124" s="29"/>
      <c r="C124" s="172" t="s">
        <v>248</v>
      </c>
      <c r="D124" s="172" t="s">
        <v>125</v>
      </c>
      <c r="E124" s="173" t="s">
        <v>477</v>
      </c>
      <c r="F124" s="174" t="s">
        <v>478</v>
      </c>
      <c r="G124" s="175" t="s">
        <v>272</v>
      </c>
      <c r="H124" s="194"/>
      <c r="I124" s="177"/>
      <c r="J124" s="178">
        <f t="shared" si="10"/>
        <v>0</v>
      </c>
      <c r="K124" s="174" t="s">
        <v>129</v>
      </c>
      <c r="L124" s="33"/>
      <c r="M124" s="179" t="s">
        <v>1</v>
      </c>
      <c r="N124" s="180" t="s">
        <v>41</v>
      </c>
      <c r="O124" s="55"/>
      <c r="P124" s="181">
        <f t="shared" si="11"/>
        <v>0</v>
      </c>
      <c r="Q124" s="181">
        <v>0</v>
      </c>
      <c r="R124" s="181">
        <f t="shared" si="12"/>
        <v>0</v>
      </c>
      <c r="S124" s="181">
        <v>0</v>
      </c>
      <c r="T124" s="182">
        <f t="shared" si="13"/>
        <v>0</v>
      </c>
      <c r="AR124" s="12" t="s">
        <v>193</v>
      </c>
      <c r="AT124" s="12" t="s">
        <v>125</v>
      </c>
      <c r="AU124" s="12" t="s">
        <v>131</v>
      </c>
      <c r="AY124" s="12" t="s">
        <v>122</v>
      </c>
      <c r="BE124" s="183">
        <f t="shared" si="14"/>
        <v>0</v>
      </c>
      <c r="BF124" s="183">
        <f t="shared" si="15"/>
        <v>0</v>
      </c>
      <c r="BG124" s="183">
        <f t="shared" si="16"/>
        <v>0</v>
      </c>
      <c r="BH124" s="183">
        <f t="shared" si="17"/>
        <v>0</v>
      </c>
      <c r="BI124" s="183">
        <f t="shared" si="18"/>
        <v>0</v>
      </c>
      <c r="BJ124" s="12" t="s">
        <v>131</v>
      </c>
      <c r="BK124" s="183">
        <f t="shared" si="19"/>
        <v>0</v>
      </c>
      <c r="BL124" s="12" t="s">
        <v>193</v>
      </c>
      <c r="BM124" s="12" t="s">
        <v>479</v>
      </c>
    </row>
    <row r="125" spans="2:65" s="10" customFormat="1" ht="22.9" customHeight="1">
      <c r="B125" s="157"/>
      <c r="C125" s="158"/>
      <c r="D125" s="159" t="s">
        <v>68</v>
      </c>
      <c r="E125" s="170" t="s">
        <v>396</v>
      </c>
      <c r="F125" s="170" t="s">
        <v>397</v>
      </c>
      <c r="G125" s="158"/>
      <c r="H125" s="158"/>
      <c r="I125" s="161"/>
      <c r="J125" s="171">
        <f>BK125</f>
        <v>0</v>
      </c>
      <c r="K125" s="158"/>
      <c r="L125" s="162"/>
      <c r="M125" s="163"/>
      <c r="N125" s="164"/>
      <c r="O125" s="164"/>
      <c r="P125" s="165">
        <f>SUM(P126:P128)</f>
        <v>0</v>
      </c>
      <c r="Q125" s="164"/>
      <c r="R125" s="165">
        <f>SUM(R126:R128)</f>
        <v>6.208981999999999E-2</v>
      </c>
      <c r="S125" s="164"/>
      <c r="T125" s="166">
        <f>SUM(T126:T128)</f>
        <v>0</v>
      </c>
      <c r="AR125" s="167" t="s">
        <v>131</v>
      </c>
      <c r="AT125" s="168" t="s">
        <v>68</v>
      </c>
      <c r="AU125" s="168" t="s">
        <v>76</v>
      </c>
      <c r="AY125" s="167" t="s">
        <v>122</v>
      </c>
      <c r="BK125" s="169">
        <f>SUM(BK126:BK128)</f>
        <v>0</v>
      </c>
    </row>
    <row r="126" spans="2:65" s="1" customFormat="1" ht="16.5" customHeight="1">
      <c r="B126" s="29"/>
      <c r="C126" s="172" t="s">
        <v>252</v>
      </c>
      <c r="D126" s="172" t="s">
        <v>125</v>
      </c>
      <c r="E126" s="173" t="s">
        <v>480</v>
      </c>
      <c r="F126" s="174" t="s">
        <v>481</v>
      </c>
      <c r="G126" s="175" t="s">
        <v>128</v>
      </c>
      <c r="H126" s="176">
        <v>34.136000000000003</v>
      </c>
      <c r="I126" s="177"/>
      <c r="J126" s="178">
        <f>ROUND(I126*H126,2)</f>
        <v>0</v>
      </c>
      <c r="K126" s="174" t="s">
        <v>129</v>
      </c>
      <c r="L126" s="33"/>
      <c r="M126" s="179" t="s">
        <v>1</v>
      </c>
      <c r="N126" s="180" t="s">
        <v>41</v>
      </c>
      <c r="O126" s="55"/>
      <c r="P126" s="181">
        <f>O126*H126</f>
        <v>0</v>
      </c>
      <c r="Q126" s="181">
        <v>0</v>
      </c>
      <c r="R126" s="181">
        <f>Q126*H126</f>
        <v>0</v>
      </c>
      <c r="S126" s="181">
        <v>0</v>
      </c>
      <c r="T126" s="182">
        <f>S126*H126</f>
        <v>0</v>
      </c>
      <c r="AR126" s="12" t="s">
        <v>193</v>
      </c>
      <c r="AT126" s="12" t="s">
        <v>125</v>
      </c>
      <c r="AU126" s="12" t="s">
        <v>131</v>
      </c>
      <c r="AY126" s="12" t="s">
        <v>122</v>
      </c>
      <c r="BE126" s="183">
        <f>IF(N126="základní",J126,0)</f>
        <v>0</v>
      </c>
      <c r="BF126" s="183">
        <f>IF(N126="snížená",J126,0)</f>
        <v>0</v>
      </c>
      <c r="BG126" s="183">
        <f>IF(N126="zákl. přenesená",J126,0)</f>
        <v>0</v>
      </c>
      <c r="BH126" s="183">
        <f>IF(N126="sníž. přenesená",J126,0)</f>
        <v>0</v>
      </c>
      <c r="BI126" s="183">
        <f>IF(N126="nulová",J126,0)</f>
        <v>0</v>
      </c>
      <c r="BJ126" s="12" t="s">
        <v>131</v>
      </c>
      <c r="BK126" s="183">
        <f>ROUND(I126*H126,2)</f>
        <v>0</v>
      </c>
      <c r="BL126" s="12" t="s">
        <v>193</v>
      </c>
      <c r="BM126" s="12" t="s">
        <v>482</v>
      </c>
    </row>
    <row r="127" spans="2:65" s="1" customFormat="1" ht="16.5" customHeight="1">
      <c r="B127" s="29"/>
      <c r="C127" s="172" t="s">
        <v>256</v>
      </c>
      <c r="D127" s="172" t="s">
        <v>125</v>
      </c>
      <c r="E127" s="173" t="s">
        <v>403</v>
      </c>
      <c r="F127" s="174" t="s">
        <v>404</v>
      </c>
      <c r="G127" s="175" t="s">
        <v>128</v>
      </c>
      <c r="H127" s="176">
        <v>132.10599999999999</v>
      </c>
      <c r="I127" s="177"/>
      <c r="J127" s="178">
        <f>ROUND(I127*H127,2)</f>
        <v>0</v>
      </c>
      <c r="K127" s="174" t="s">
        <v>129</v>
      </c>
      <c r="L127" s="33"/>
      <c r="M127" s="179" t="s">
        <v>1</v>
      </c>
      <c r="N127" s="180" t="s">
        <v>41</v>
      </c>
      <c r="O127" s="55"/>
      <c r="P127" s="181">
        <f>O127*H127</f>
        <v>0</v>
      </c>
      <c r="Q127" s="181">
        <v>2.1000000000000001E-4</v>
      </c>
      <c r="R127" s="181">
        <f>Q127*H127</f>
        <v>2.7742260000000001E-2</v>
      </c>
      <c r="S127" s="181">
        <v>0</v>
      </c>
      <c r="T127" s="182">
        <f>S127*H127</f>
        <v>0</v>
      </c>
      <c r="AR127" s="12" t="s">
        <v>193</v>
      </c>
      <c r="AT127" s="12" t="s">
        <v>125</v>
      </c>
      <c r="AU127" s="12" t="s">
        <v>131</v>
      </c>
      <c r="AY127" s="12" t="s">
        <v>122</v>
      </c>
      <c r="BE127" s="183">
        <f>IF(N127="základní",J127,0)</f>
        <v>0</v>
      </c>
      <c r="BF127" s="183">
        <f>IF(N127="snížená",J127,0)</f>
        <v>0</v>
      </c>
      <c r="BG127" s="183">
        <f>IF(N127="zákl. přenesená",J127,0)</f>
        <v>0</v>
      </c>
      <c r="BH127" s="183">
        <f>IF(N127="sníž. přenesená",J127,0)</f>
        <v>0</v>
      </c>
      <c r="BI127" s="183">
        <f>IF(N127="nulová",J127,0)</f>
        <v>0</v>
      </c>
      <c r="BJ127" s="12" t="s">
        <v>131</v>
      </c>
      <c r="BK127" s="183">
        <f>ROUND(I127*H127,2)</f>
        <v>0</v>
      </c>
      <c r="BL127" s="12" t="s">
        <v>193</v>
      </c>
      <c r="BM127" s="12" t="s">
        <v>483</v>
      </c>
    </row>
    <row r="128" spans="2:65" s="1" customFormat="1" ht="16.5" customHeight="1">
      <c r="B128" s="29"/>
      <c r="C128" s="172" t="s">
        <v>261</v>
      </c>
      <c r="D128" s="172" t="s">
        <v>125</v>
      </c>
      <c r="E128" s="173" t="s">
        <v>407</v>
      </c>
      <c r="F128" s="174" t="s">
        <v>408</v>
      </c>
      <c r="G128" s="175" t="s">
        <v>128</v>
      </c>
      <c r="H128" s="176">
        <v>132.10599999999999</v>
      </c>
      <c r="I128" s="177"/>
      <c r="J128" s="178">
        <f>ROUND(I128*H128,2)</f>
        <v>0</v>
      </c>
      <c r="K128" s="174" t="s">
        <v>129</v>
      </c>
      <c r="L128" s="33"/>
      <c r="M128" s="179" t="s">
        <v>1</v>
      </c>
      <c r="N128" s="180" t="s">
        <v>41</v>
      </c>
      <c r="O128" s="55"/>
      <c r="P128" s="181">
        <f>O128*H128</f>
        <v>0</v>
      </c>
      <c r="Q128" s="181">
        <v>2.5999999999999998E-4</v>
      </c>
      <c r="R128" s="181">
        <f>Q128*H128</f>
        <v>3.4347559999999992E-2</v>
      </c>
      <c r="S128" s="181">
        <v>0</v>
      </c>
      <c r="T128" s="182">
        <f>S128*H128</f>
        <v>0</v>
      </c>
      <c r="AR128" s="12" t="s">
        <v>193</v>
      </c>
      <c r="AT128" s="12" t="s">
        <v>125</v>
      </c>
      <c r="AU128" s="12" t="s">
        <v>131</v>
      </c>
      <c r="AY128" s="12" t="s">
        <v>122</v>
      </c>
      <c r="BE128" s="183">
        <f>IF(N128="základní",J128,0)</f>
        <v>0</v>
      </c>
      <c r="BF128" s="183">
        <f>IF(N128="snížená",J128,0)</f>
        <v>0</v>
      </c>
      <c r="BG128" s="183">
        <f>IF(N128="zákl. přenesená",J128,0)</f>
        <v>0</v>
      </c>
      <c r="BH128" s="183">
        <f>IF(N128="sníž. přenesená",J128,0)</f>
        <v>0</v>
      </c>
      <c r="BI128" s="183">
        <f>IF(N128="nulová",J128,0)</f>
        <v>0</v>
      </c>
      <c r="BJ128" s="12" t="s">
        <v>131</v>
      </c>
      <c r="BK128" s="183">
        <f>ROUND(I128*H128,2)</f>
        <v>0</v>
      </c>
      <c r="BL128" s="12" t="s">
        <v>193</v>
      </c>
      <c r="BM128" s="12" t="s">
        <v>484</v>
      </c>
    </row>
    <row r="129" spans="2:63" s="1" customFormat="1" ht="49.9" customHeight="1">
      <c r="B129" s="29"/>
      <c r="C129" s="30"/>
      <c r="D129" s="30"/>
      <c r="E129" s="160" t="s">
        <v>410</v>
      </c>
      <c r="F129" s="160" t="s">
        <v>411</v>
      </c>
      <c r="G129" s="30"/>
      <c r="H129" s="30"/>
      <c r="I129" s="98"/>
      <c r="J129" s="145">
        <f>BK129</f>
        <v>0</v>
      </c>
      <c r="K129" s="30"/>
      <c r="L129" s="33"/>
      <c r="M129" s="195"/>
      <c r="N129" s="55"/>
      <c r="O129" s="55"/>
      <c r="P129" s="55"/>
      <c r="Q129" s="55"/>
      <c r="R129" s="55"/>
      <c r="S129" s="55"/>
      <c r="T129" s="56"/>
      <c r="AT129" s="12" t="s">
        <v>68</v>
      </c>
      <c r="AU129" s="12" t="s">
        <v>69</v>
      </c>
      <c r="AY129" s="12" t="s">
        <v>412</v>
      </c>
      <c r="BK129" s="183">
        <f>SUM(BK130:BK132)</f>
        <v>0</v>
      </c>
    </row>
    <row r="130" spans="2:63" s="1" customFormat="1" ht="16.350000000000001" customHeight="1">
      <c r="B130" s="29"/>
      <c r="C130" s="196" t="s">
        <v>1</v>
      </c>
      <c r="D130" s="196" t="s">
        <v>125</v>
      </c>
      <c r="E130" s="197" t="s">
        <v>1</v>
      </c>
      <c r="F130" s="198" t="s">
        <v>1</v>
      </c>
      <c r="G130" s="199" t="s">
        <v>1</v>
      </c>
      <c r="H130" s="194"/>
      <c r="I130" s="177"/>
      <c r="J130" s="178">
        <f>BK130</f>
        <v>0</v>
      </c>
      <c r="K130" s="200"/>
      <c r="L130" s="33"/>
      <c r="M130" s="201" t="s">
        <v>1</v>
      </c>
      <c r="N130" s="202" t="s">
        <v>41</v>
      </c>
      <c r="O130" s="55"/>
      <c r="P130" s="55"/>
      <c r="Q130" s="55"/>
      <c r="R130" s="55"/>
      <c r="S130" s="55"/>
      <c r="T130" s="56"/>
      <c r="AT130" s="12" t="s">
        <v>412</v>
      </c>
      <c r="AU130" s="12" t="s">
        <v>76</v>
      </c>
      <c r="AY130" s="12" t="s">
        <v>412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2" t="s">
        <v>131</v>
      </c>
      <c r="BK130" s="183">
        <f>I130*H130</f>
        <v>0</v>
      </c>
    </row>
    <row r="131" spans="2:63" s="1" customFormat="1" ht="16.350000000000001" customHeight="1">
      <c r="B131" s="29"/>
      <c r="C131" s="196" t="s">
        <v>1</v>
      </c>
      <c r="D131" s="196" t="s">
        <v>125</v>
      </c>
      <c r="E131" s="197" t="s">
        <v>1</v>
      </c>
      <c r="F131" s="198" t="s">
        <v>1</v>
      </c>
      <c r="G131" s="199" t="s">
        <v>1</v>
      </c>
      <c r="H131" s="194"/>
      <c r="I131" s="177"/>
      <c r="J131" s="178">
        <f>BK131</f>
        <v>0</v>
      </c>
      <c r="K131" s="200"/>
      <c r="L131" s="33"/>
      <c r="M131" s="201" t="s">
        <v>1</v>
      </c>
      <c r="N131" s="202" t="s">
        <v>41</v>
      </c>
      <c r="O131" s="55"/>
      <c r="P131" s="55"/>
      <c r="Q131" s="55"/>
      <c r="R131" s="55"/>
      <c r="S131" s="55"/>
      <c r="T131" s="56"/>
      <c r="AT131" s="12" t="s">
        <v>412</v>
      </c>
      <c r="AU131" s="12" t="s">
        <v>76</v>
      </c>
      <c r="AY131" s="12" t="s">
        <v>412</v>
      </c>
      <c r="BE131" s="183">
        <f>IF(N131="základní",J131,0)</f>
        <v>0</v>
      </c>
      <c r="BF131" s="183">
        <f>IF(N131="snížená",J131,0)</f>
        <v>0</v>
      </c>
      <c r="BG131" s="183">
        <f>IF(N131="zákl. přenesená",J131,0)</f>
        <v>0</v>
      </c>
      <c r="BH131" s="183">
        <f>IF(N131="sníž. přenesená",J131,0)</f>
        <v>0</v>
      </c>
      <c r="BI131" s="183">
        <f>IF(N131="nulová",J131,0)</f>
        <v>0</v>
      </c>
      <c r="BJ131" s="12" t="s">
        <v>131</v>
      </c>
      <c r="BK131" s="183">
        <f>I131*H131</f>
        <v>0</v>
      </c>
    </row>
    <row r="132" spans="2:63" s="1" customFormat="1" ht="16.350000000000001" customHeight="1">
      <c r="B132" s="29"/>
      <c r="C132" s="196" t="s">
        <v>1</v>
      </c>
      <c r="D132" s="196" t="s">
        <v>125</v>
      </c>
      <c r="E132" s="197" t="s">
        <v>1</v>
      </c>
      <c r="F132" s="198" t="s">
        <v>1</v>
      </c>
      <c r="G132" s="199" t="s">
        <v>1</v>
      </c>
      <c r="H132" s="194"/>
      <c r="I132" s="177"/>
      <c r="J132" s="178">
        <f>BK132</f>
        <v>0</v>
      </c>
      <c r="K132" s="200"/>
      <c r="L132" s="33"/>
      <c r="M132" s="201" t="s">
        <v>1</v>
      </c>
      <c r="N132" s="202" t="s">
        <v>41</v>
      </c>
      <c r="O132" s="203"/>
      <c r="P132" s="203"/>
      <c r="Q132" s="203"/>
      <c r="R132" s="203"/>
      <c r="S132" s="203"/>
      <c r="T132" s="204"/>
      <c r="AT132" s="12" t="s">
        <v>412</v>
      </c>
      <c r="AU132" s="12" t="s">
        <v>76</v>
      </c>
      <c r="AY132" s="12" t="s">
        <v>412</v>
      </c>
      <c r="BE132" s="183">
        <f>IF(N132="základní",J132,0)</f>
        <v>0</v>
      </c>
      <c r="BF132" s="183">
        <f>IF(N132="snížená",J132,0)</f>
        <v>0</v>
      </c>
      <c r="BG132" s="183">
        <f>IF(N132="zákl. přenesená",J132,0)</f>
        <v>0</v>
      </c>
      <c r="BH132" s="183">
        <f>IF(N132="sníž. přenesená",J132,0)</f>
        <v>0</v>
      </c>
      <c r="BI132" s="183">
        <f>IF(N132="nulová",J132,0)</f>
        <v>0</v>
      </c>
      <c r="BJ132" s="12" t="s">
        <v>131</v>
      </c>
      <c r="BK132" s="183">
        <f>I132*H132</f>
        <v>0</v>
      </c>
    </row>
    <row r="133" spans="2:63" s="1" customFormat="1" ht="6.95" customHeight="1">
      <c r="B133" s="41"/>
      <c r="C133" s="42"/>
      <c r="D133" s="42"/>
      <c r="E133" s="42"/>
      <c r="F133" s="42"/>
      <c r="G133" s="42"/>
      <c r="H133" s="42"/>
      <c r="I133" s="120"/>
      <c r="J133" s="42"/>
      <c r="K133" s="42"/>
      <c r="L133" s="33"/>
    </row>
  </sheetData>
  <sheetProtection algorithmName="SHA-512" hashValue="jnOoIm0E531lzwCs1IHhcgwN+WT06KIXvWztylP6tt88nlImrhm1OakosrP7UZoafMIIu9Um4wRZ/BAxUnNstw==" saltValue="Fqv5VaEVrE1Q1sZVIWhIvYf8/o3Au8URQ2fzMXIU7DvZvUbV9dmFevo8K+NCHlJ/Tw70QODMhG6NK+PkHpV7SQ==" spinCount="100000" sheet="1" objects="1" scenarios="1" formatColumns="0" formatRows="0" autoFilter="0"/>
  <autoFilter ref="C88:K132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dataValidations count="2">
    <dataValidation type="list" allowBlank="1" showInputMessage="1" showErrorMessage="1" error="Povoleny jsou hodnoty K, M." sqref="D130:D133">
      <formula1>"K, M"</formula1>
    </dataValidation>
    <dataValidation type="list" allowBlank="1" showInputMessage="1" showErrorMessage="1" error="Povoleny jsou hodnoty základní, snížená, zákl. přenesená, sníž. přenesená, nulová." sqref="N130:N133">
      <formula1>"základní, snížená, zákl. přenesená, sníž. přenesená, nulová"</formula1>
    </dataValidation>
  </dataValidation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Kuchyně - Kuchyně</vt:lpstr>
      <vt:lpstr>Sklad - Sklad u kuchyně</vt:lpstr>
      <vt:lpstr>'Kuchyně - Kuchyně'!Názvy_tisku</vt:lpstr>
      <vt:lpstr>'Rekapitulace stavby'!Názvy_tisku</vt:lpstr>
      <vt:lpstr>'Sklad - Sklad u kuchyně'!Názvy_tisku</vt:lpstr>
      <vt:lpstr>'Kuchyně - Kuchyně'!Oblast_tisku</vt:lpstr>
      <vt:lpstr>'Rekapitulace stavby'!Oblast_tisku</vt:lpstr>
      <vt:lpstr>'Sklad - Sklad u kuchyně'!Oblast_tisku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Fulin-PC\Fulin</dc:creator>
  <cp:lastModifiedBy>konicek</cp:lastModifiedBy>
  <dcterms:created xsi:type="dcterms:W3CDTF">2019-02-05T13:32:31Z</dcterms:created>
  <dcterms:modified xsi:type="dcterms:W3CDTF">2019-02-06T06:17:04Z</dcterms:modified>
</cp:coreProperties>
</file>