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126"/>
  <workbookPr/>
  <bookViews>
    <workbookView xWindow="0" yWindow="0" windowWidth="15300" windowHeight="14580" activeTab="1"/>
  </bookViews>
  <sheets>
    <sheet name="Rekapitulace stavby" sheetId="1" r:id="rId1"/>
    <sheet name="CN_DS-Zizice-ZAHRADA - Do..." sheetId="2" r:id="rId2"/>
  </sheets>
  <definedNames>
    <definedName name="_xlnm.Print_Area" localSheetId="1">'CN_DS-Zizice-ZAHRADA - Do...'!$C$4:$Q$70,'CN_DS-Zizice-ZAHRADA - Do...'!$C$76:$Q$115,'CN_DS-Zizice-ZAHRADA - Do...'!$C$121:$Q$214</definedName>
    <definedName name="_xlnm.Print_Area" localSheetId="0">'Rekapitulace stavby'!$C$4:$AP$70,'Rekapitulace stavby'!$C$76:$AP$105</definedName>
    <definedName name="_xlnm.Print_Titles" localSheetId="0">'Rekapitulace stavby'!$85:$85</definedName>
    <definedName name="_xlnm.Print_Titles" localSheetId="1">'CN_DS-Zizice-ZAHRADA - Do...'!$130:$130</definedName>
  </definedNames>
  <calcPr calcId="181029"/>
</workbook>
</file>

<file path=xl/sharedStrings.xml><?xml version="1.0" encoding="utf-8"?>
<sst xmlns="http://schemas.openxmlformats.org/spreadsheetml/2006/main" count="1219" uniqueCount="395">
  <si>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</si>
  <si>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</si>
  <si>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</si>
  <si>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</si>
  <si>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</si>
  <si>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</si>
  <si>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</si>
  <si>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</si>
  <si>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</si>
  <si>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</si>
  <si>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</si>
  <si>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</si>
  <si>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</si>
  <si>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</si>
  <si>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</si>
  <si>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</si>
  <si>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</si>
  <si>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CN_DS-Zizice-ZAHRADA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</si>
  <si>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</si>
  <si>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</si>
  <si>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0,1</t>
  </si>
  <si>
    <t>JKSO:</t>
  </si>
  <si>
    <t>CC-CZ:</t>
  </si>
  <si>
    <t>1</t>
  </si>
  <si>
    <t>Místo:</t>
  </si>
  <si>
    <t xml:space="preserve">Žižice, Žižice č.p.93 </t>
  </si>
  <si>
    <t>Datum:</t>
  </si>
  <si>
    <t>10</t>
  </si>
  <si>
    <t>100</t>
  </si>
  <si>
    <t>Objednatel:</t>
  </si>
  <si>
    <t>IČ:</t>
  </si>
  <si>
    <t>71234390</t>
  </si>
  <si>
    <t>Domov Slaný, p.s.s., Hlaváčkovo nám.218, Slaný</t>
  </si>
  <si>
    <t>DIČ:</t>
  </si>
  <si>
    <t>Zhotovitel:</t>
  </si>
  <si>
    <t>Vyplň údaj</t>
  </si>
  <si>
    <t>Projektant:</t>
  </si>
  <si>
    <t xml:space="preserve"> 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</si>
  <si>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</si>
  <si>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</si>
  <si>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</si>
  <si>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</si>
  <si>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</si>
  <si>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</si>
  <si>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</si>
  <si>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</si>
  <si>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</si>
  <si>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</si>
  <si>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</si>
  <si>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</si>
  <si>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</si>
  <si>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</si>
  <si>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</si>
  <si>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</si>
  <si>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</si>
  <si>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</si>
  <si>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</si>
  <si>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</si>
  <si>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</si>
  <si>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</si>
  <si>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</si>
  <si>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</si>
  <si>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</si>
  <si>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</si>
  <si>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</si>
  <si>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</si>
  <si>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</si>
  <si>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</si>
  <si>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</si>
  <si>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</si>
  <si>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</si>
  <si>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</si>
  <si>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</si>
  <si>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</si>
  <si>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</si>
  <si>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</si>
  <si>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</si>
  <si>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</si>
  <si>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</si>
  <si>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</si>
  <si>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</si>
  <si>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</si>
  <si>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{5fb34421-3d1c-4561-b14f-772946295a9a}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</si>
  <si>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</si>
  <si>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</si>
  <si>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</si>
  <si>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</si>
  <si>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</si>
  <si>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</si>
  <si>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</si>
  <si>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</si>
  <si>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</si>
  <si>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</si>
  <si>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</si>
  <si>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</si>
  <si>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</si>
  <si>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</si>
  <si>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</si>
  <si>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</si>
  <si>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</si>
  <si>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</si>
  <si>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</si>
  <si>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</si>
  <si>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</si>
  <si>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</si>
  <si>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</si>
  <si>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</si>
  <si>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</si>
  <si>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</si>
  <si>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</si>
  <si>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</si>
  <si>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</si>
  <si>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</si>
  <si>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</si>
  <si>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</si>
  <si>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</si>
  <si>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</si>
  <si>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</si>
  <si>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 </t>
  </si>
  <si>
    <t xml:space="preserve">    2 - Zakládání</t>
  </si>
  <si>
    <t xml:space="preserve">    231 - Plochy a úprava území</t>
  </si>
  <si>
    <t xml:space="preserve">    4 - Vodorovné konstrukce</t>
  </si>
  <si>
    <t xml:space="preserve">    5 - Komunikace pozemní</t>
  </si>
  <si>
    <t xml:space="preserve">    59 - Dlažby a předlažby pozemních komunikací a zpevněných ploch</t>
  </si>
  <si>
    <t xml:space="preserve">    8 - Trubní vedení</t>
  </si>
  <si>
    <t xml:space="preserve">    998 - Přesun hmot</t>
  </si>
  <si>
    <t xml:space="preserve">    S - Přesuny sutí</t>
  </si>
  <si>
    <t xml:space="preserve">    96 - Bourání konstrukcí</t>
  </si>
  <si>
    <t xml:space="preserve">    9 - Ostatní konstrukce a práce</t>
  </si>
  <si>
    <t>PSV - PSV</t>
  </si>
  <si>
    <t xml:space="preserve">    711 - Izolace proti vodě, vlhkosti a plynům</t>
  </si>
  <si>
    <t xml:space="preserve">    767 - Konstrukce zámečnické</t>
  </si>
  <si>
    <t xml:space="preserve">    771 - Podlahy z dlaždic</t>
  </si>
  <si>
    <t>VRN - Vedlejší rozpočtové náklady</t>
  </si>
  <si>
    <t xml:space="preserve">    VRN1 - Průzkumné, geodetické a projektové 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</si>
  <si>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</si>
  <si>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</si>
  <si>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</si>
  <si>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</si>
  <si>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</si>
  <si>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</si>
  <si>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</si>
  <si>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</si>
  <si>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</si>
  <si>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</si>
  <si>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</si>
  <si>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</si>
  <si>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</si>
  <si>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</si>
  <si>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</si>
  <si>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</si>
  <si>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</si>
  <si>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</si>
  <si>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</si>
  <si>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</si>
  <si>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</si>
  <si>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</si>
  <si>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</si>
  <si>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</si>
  <si>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231</t>
  </si>
  <si>
    <t>K</t>
  </si>
  <si>
    <t>111301111</t>
  </si>
  <si>
    <t>Sejmutí drnu tl do 100 mm s přemístěním do 50 m nebo naložením na dopravní prostředek</t>
  </si>
  <si>
    <t>m2</t>
  </si>
  <si>
    <t>4</t>
  </si>
  <si>
    <t>557724397</t>
  </si>
  <si>
    <t>253</t>
  </si>
  <si>
    <t>113107XVD1</t>
  </si>
  <si>
    <t>Odstranění podkladu pl přes 250 do 500 m2 z kameniva drceného tl 250-350 mm</t>
  </si>
  <si>
    <t>911429005</t>
  </si>
  <si>
    <t>254</t>
  </si>
  <si>
    <t>113107XVD2</t>
  </si>
  <si>
    <t>Odstranění podkladu pl přes 500 m2 z kameniva struskového tl 350-450 mm</t>
  </si>
  <si>
    <t>-876083073</t>
  </si>
  <si>
    <t>257</t>
  </si>
  <si>
    <t>113107XVD3</t>
  </si>
  <si>
    <t>Odstranění podkladu pl do 250 m2 z asfaltového recyklátu tl 100-150 mm</t>
  </si>
  <si>
    <t>95182208</t>
  </si>
  <si>
    <t>142</t>
  </si>
  <si>
    <t>R</t>
  </si>
  <si>
    <t>130A0301</t>
  </si>
  <si>
    <t>Vykopávky v uzavřených prostorech v hornině s malým obsahem kamene</t>
  </si>
  <si>
    <t>m3</t>
  </si>
  <si>
    <t>1652733152</t>
  </si>
  <si>
    <t>255</t>
  </si>
  <si>
    <t>162701105</t>
  </si>
  <si>
    <t>Vodorovné přemístění do 10000 m výkopku/sypaniny z horniny tř. 1 až 4</t>
  </si>
  <si>
    <t>1461125417</t>
  </si>
  <si>
    <t>256</t>
  </si>
  <si>
    <t>162701109</t>
  </si>
  <si>
    <t>Příplatek k vodorovnému přemístění výkopku/sypaniny z horniny tř. 1 až 4 ZKD 1000 m přes 10000 m</t>
  </si>
  <si>
    <t>1593741558</t>
  </si>
  <si>
    <t>170A0202</t>
  </si>
  <si>
    <t>Zásyp v uzavřených prostorech ze zhutněných zemin nebo sypanin</t>
  </si>
  <si>
    <t>1568743005</t>
  </si>
  <si>
    <t>250</t>
  </si>
  <si>
    <t>180A0002</t>
  </si>
  <si>
    <t>Rozprostření ornice</t>
  </si>
  <si>
    <t>-1740168810</t>
  </si>
  <si>
    <t>251</t>
  </si>
  <si>
    <t>181151331</t>
  </si>
  <si>
    <t>Plošná úprava terénu přes 500 m2 zemina tř 1 až 4 nerovnosti do 200 mm v rovinně a svahu do 1:5</t>
  </si>
  <si>
    <t>1411234722</t>
  </si>
  <si>
    <t>252</t>
  </si>
  <si>
    <t>M</t>
  </si>
  <si>
    <t>103641010</t>
  </si>
  <si>
    <t>zemina pro terénní úpravy -  ornice</t>
  </si>
  <si>
    <t>t</t>
  </si>
  <si>
    <t>8</t>
  </si>
  <si>
    <t>-566569058</t>
  </si>
  <si>
    <t>37</t>
  </si>
  <si>
    <t>210A0001</t>
  </si>
  <si>
    <t>Trativod z drenážních trubek plastových flexibilních</t>
  </si>
  <si>
    <t>m</t>
  </si>
  <si>
    <t>-339988415</t>
  </si>
  <si>
    <t>38</t>
  </si>
  <si>
    <t>213141111</t>
  </si>
  <si>
    <t>Zřízení vrstvy z geotextilie v rovině nebo ve sklonu do 1:5 š do 3 m</t>
  </si>
  <si>
    <t>244948186</t>
  </si>
  <si>
    <t>39</t>
  </si>
  <si>
    <t>693113280</t>
  </si>
  <si>
    <t>textilie netkaná BELTEX 400 g/m2 š 200 cm</t>
  </si>
  <si>
    <t>799205212</t>
  </si>
  <si>
    <t>249</t>
  </si>
  <si>
    <t>270A1001</t>
  </si>
  <si>
    <t>Polštář pod základy z hutněného písku a štěrkopísku</t>
  </si>
  <si>
    <t>818132126</t>
  </si>
  <si>
    <t>143</t>
  </si>
  <si>
    <t>270A2102</t>
  </si>
  <si>
    <t>Základy ze ŽB tř. C 20/25 pro konstrukce a budovy včetně výztuže</t>
  </si>
  <si>
    <t>1637688708</t>
  </si>
  <si>
    <t>deska zimní zahrady</t>
  </si>
  <si>
    <t>P</t>
  </si>
  <si>
    <t>134</t>
  </si>
  <si>
    <t>270A4122</t>
  </si>
  <si>
    <t xml:space="preserve">Základové zdi z tvárnic ztraceného bednění tl do 250 mm včetně výplně z betonu tř. C 16/20 </t>
  </si>
  <si>
    <t>-1178893867</t>
  </si>
  <si>
    <t>základy zimní zahrady</t>
  </si>
  <si>
    <t>3</t>
  </si>
  <si>
    <t>271532212</t>
  </si>
  <si>
    <t>Násyp pod základové konstrukce se zhutněním z hrubého kameniva frakce 16 až 32 mm</t>
  </si>
  <si>
    <t>1031392814</t>
  </si>
  <si>
    <t>5</t>
  </si>
  <si>
    <t>273351215</t>
  </si>
  <si>
    <t>Zřízení bednění stěn základových desek</t>
  </si>
  <si>
    <t>-1735390584</t>
  </si>
  <si>
    <t>6</t>
  </si>
  <si>
    <t>273351216</t>
  </si>
  <si>
    <t>Odstranění bednění stěn základových desek</t>
  </si>
  <si>
    <t>-2069686179</t>
  </si>
  <si>
    <t>258</t>
  </si>
  <si>
    <t>275313711</t>
  </si>
  <si>
    <t>Základové patky z betonu tř. C 20/25</t>
  </si>
  <si>
    <t>-1783515595</t>
  </si>
  <si>
    <t>altán, pergoly, herní prvky</t>
  </si>
  <si>
    <t>274313711</t>
  </si>
  <si>
    <t>Základové pásy z betonu tř. C 20/25</t>
  </si>
  <si>
    <t>-1514229293</t>
  </si>
  <si>
    <t>264</t>
  </si>
  <si>
    <t>2310001VDX</t>
  </si>
  <si>
    <t xml:space="preserve">Venkovní a sadové úpravy, zeleň, založení zahrady a doplňkové stavby - viz.samostatný rozpočet </t>
  </si>
  <si>
    <t>kpl</t>
  </si>
  <si>
    <t>2096444128</t>
  </si>
  <si>
    <t>165</t>
  </si>
  <si>
    <t>420A00XX1</t>
  </si>
  <si>
    <t xml:space="preserve">Kompletní sanace nájezdové rampy pro vozíčkáře - odstranění nevhodných povrchových úprav, výplní a klempířských prvků - broušení, vyrovnávací betonová stěrka pro opravy se statickou fcí do hl.3cm, betonová sanační stěrka SIKA, kontaktní můstek </t>
  </si>
  <si>
    <t>-184011757</t>
  </si>
  <si>
    <t>241</t>
  </si>
  <si>
    <t>500A1801</t>
  </si>
  <si>
    <t>Chodník z dekoračního vymývaného kameniva (kačírku) tl 200 mm</t>
  </si>
  <si>
    <t>1934226687</t>
  </si>
  <si>
    <t>174</t>
  </si>
  <si>
    <t>113106231R00.1</t>
  </si>
  <si>
    <t>Rozebrání dlažeb ze zámkové dlažby v kamenivu</t>
  </si>
  <si>
    <t>818317911</t>
  </si>
  <si>
    <t>237</t>
  </si>
  <si>
    <t>800A1002</t>
  </si>
  <si>
    <t>Vodovodní přípojka z tlakových PE trubek svařených DN 25 mm</t>
  </si>
  <si>
    <t>-2071182891</t>
  </si>
  <si>
    <t>150</t>
  </si>
  <si>
    <t>800A2023</t>
  </si>
  <si>
    <t>Dešťový kanalizační svod z trub plastových DN do 150 mm, lapač střešních naplavenin 2ks</t>
  </si>
  <si>
    <t>-1503556780</t>
  </si>
  <si>
    <t>svod vody ze zimní zahrady</t>
  </si>
  <si>
    <t>238</t>
  </si>
  <si>
    <t>800A4001</t>
  </si>
  <si>
    <t>Přípojka elektro v zemi, pro zimní zahradu vč.rozvaděče - napojeno na hl. rozvod v 1.PP objektu DD</t>
  </si>
  <si>
    <t>-1783440165</t>
  </si>
  <si>
    <t>příprava pro pořádání veřejné produkce
přívod pro vodní prvek</t>
  </si>
  <si>
    <t>263</t>
  </si>
  <si>
    <t>998231311</t>
  </si>
  <si>
    <t>Přesun hmot pro sadovnické a krajinářské úpravy vodorovně do 5000 m</t>
  </si>
  <si>
    <t>-464906286</t>
  </si>
  <si>
    <t>208</t>
  </si>
  <si>
    <t>979082111R00</t>
  </si>
  <si>
    <t>Vnitrostaveništní doprava suti do 10 m</t>
  </si>
  <si>
    <t>-1475500375</t>
  </si>
  <si>
    <t>210</t>
  </si>
  <si>
    <t>979083117R00</t>
  </si>
  <si>
    <t>Vodorovné přemístění suti na skládku do 6000 m</t>
  </si>
  <si>
    <t>1173303100</t>
  </si>
  <si>
    <t>211</t>
  </si>
  <si>
    <t>979083191R00</t>
  </si>
  <si>
    <t>Příplatek za dalších započatých 1000 m nad 6000 m do 15 km</t>
  </si>
  <si>
    <t>1031301615</t>
  </si>
  <si>
    <t>214</t>
  </si>
  <si>
    <t>979990001R00.1</t>
  </si>
  <si>
    <t>Poplatek za skládku stavební suti</t>
  </si>
  <si>
    <t>-624001444</t>
  </si>
  <si>
    <t>182</t>
  </si>
  <si>
    <t>979990103RX1</t>
  </si>
  <si>
    <t>Poplatek za skládku škvára, struska, kotelní prach</t>
  </si>
  <si>
    <t>448734107</t>
  </si>
  <si>
    <t xml:space="preserve">
</t>
  </si>
  <si>
    <t>259</t>
  </si>
  <si>
    <t>979990103RX2</t>
  </si>
  <si>
    <t>Poplatek za skládku zemina, kamení</t>
  </si>
  <si>
    <t>1278198253</t>
  </si>
  <si>
    <t>260</t>
  </si>
  <si>
    <t>979990103RX3</t>
  </si>
  <si>
    <t>Poplatek za skládku asfaltový recyklát</t>
  </si>
  <si>
    <t>1454425073</t>
  </si>
  <si>
    <t>225</t>
  </si>
  <si>
    <t>965081313</t>
  </si>
  <si>
    <t>Bourání podlah z dlaždic betonových, teracových nebo čedičových tl do 20 mm plochy přes 1 m2</t>
  </si>
  <si>
    <t>2046831574</t>
  </si>
  <si>
    <t>226</t>
  </si>
  <si>
    <t>9650011XR</t>
  </si>
  <si>
    <t>Bourání železobetonu - jádrové vrtání, řezání žb pilou</t>
  </si>
  <si>
    <t>552139158</t>
  </si>
  <si>
    <t>198</t>
  </si>
  <si>
    <t>968072875R00</t>
  </si>
  <si>
    <t>Vybourání ocelového zábradlí</t>
  </si>
  <si>
    <t>1634477787</t>
  </si>
  <si>
    <t>262</t>
  </si>
  <si>
    <t>965042241</t>
  </si>
  <si>
    <t>Bourání podkladů pod dlažby nebo mazanin betonových nebo z litého asfaltu tl přes 100 mm pl pře 4 m2</t>
  </si>
  <si>
    <t>-805613918</t>
  </si>
  <si>
    <t>261</t>
  </si>
  <si>
    <t>965049112</t>
  </si>
  <si>
    <t>Příplatek k bourání betonových mazanin za bourání mazanin se svařovanou sítí tl přes 100 mm</t>
  </si>
  <si>
    <t>-94635493</t>
  </si>
  <si>
    <t>194</t>
  </si>
  <si>
    <t>HZS.2</t>
  </si>
  <si>
    <t>Vytýčení veškerých podzemních sítí</t>
  </si>
  <si>
    <t>hod</t>
  </si>
  <si>
    <t>1812183388</t>
  </si>
  <si>
    <t>221</t>
  </si>
  <si>
    <t>940A010XR</t>
  </si>
  <si>
    <t>Oprava a vyrovnání povrchu žb opěrné stěny</t>
  </si>
  <si>
    <t>-2036560928</t>
  </si>
  <si>
    <t>pouze v části za zimní zahradou</t>
  </si>
  <si>
    <t>41</t>
  </si>
  <si>
    <t>711472053</t>
  </si>
  <si>
    <t>Provedení svislé izolace proti podpovrchové vodě termoplasty fólií z nízkolehčeného PE</t>
  </si>
  <si>
    <t>16</t>
  </si>
  <si>
    <t>-1855637060</t>
  </si>
  <si>
    <t>42</t>
  </si>
  <si>
    <t>283230840</t>
  </si>
  <si>
    <t>fólie pro izolaci nadzákladového zdiva Guttabau 1,250 x 25 m</t>
  </si>
  <si>
    <t>32</t>
  </si>
  <si>
    <t>1182253999</t>
  </si>
  <si>
    <t>43</t>
  </si>
  <si>
    <t>711A1001</t>
  </si>
  <si>
    <t>Izolace proti vodě vodorovná prováděná za studena penetračním nátěrem</t>
  </si>
  <si>
    <t>-2088729756</t>
  </si>
  <si>
    <t>246</t>
  </si>
  <si>
    <t>711A1004</t>
  </si>
  <si>
    <t>Izolace proti vodě vodorovná prováděná za studena stěrkou</t>
  </si>
  <si>
    <t>464648644</t>
  </si>
  <si>
    <t>nájezdová rampa</t>
  </si>
  <si>
    <t>159</t>
  </si>
  <si>
    <t>771A0003</t>
  </si>
  <si>
    <t>Podlaha z dlaždic keramických lepených flexibilním lepidlem</t>
  </si>
  <si>
    <t>-1501009347</t>
  </si>
  <si>
    <t>protiskluzná dl.</t>
  </si>
  <si>
    <t>243</t>
  </si>
  <si>
    <t>771A0103</t>
  </si>
  <si>
    <t>Obklad schodišťových stupňů z dlaždic keramických lepených flexibilním lepidlem</t>
  </si>
  <si>
    <t>-884838368</t>
  </si>
  <si>
    <t>160</t>
  </si>
  <si>
    <t>771A0203</t>
  </si>
  <si>
    <t>Soklík z dlaždic keramických lepených flexibilním lepidlem</t>
  </si>
  <si>
    <t>-641538868</t>
  </si>
  <si>
    <t>168</t>
  </si>
  <si>
    <t>VRN-PD</t>
  </si>
  <si>
    <t>Průzkumy, sondy, zaměření stávajícího stavu</t>
  </si>
  <si>
    <t>-1908307772</t>
  </si>
  <si>
    <t>169</t>
  </si>
  <si>
    <t>VRN-PD1</t>
  </si>
  <si>
    <t>Projektová dokumentace pro ohlášení stavby a územní souhlas - inženýrská činnost, zakreslení skut.provedení, technická podpora</t>
  </si>
  <si>
    <t>-1570121027</t>
  </si>
  <si>
    <t>VP - Vícepráce</t>
  </si>
  <si>
    <t>PN</t>
  </si>
  <si>
    <t>Domov Slaný - středisko Žižice - Výstavba relaxační zahrady včetně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</si>
</sst>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1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>
      <alignment vertical="center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4" fillId="5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0" fontId="3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2" fillId="2" borderId="0" xfId="20" applyFont="1" applyFill="1" applyAlignment="1" applyProtection="1">
      <alignment horizontal="center" vertical="center"/>
      <protection/>
    </xf>
    <xf numFmtId="4" fontId="2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6"/>
  <sheetViews>
    <sheetView showGridLines="0" workbookViewId="0" topLeftCell="A1">
      <pane ySplit="1" topLeftCell="A2" activePane="bottomLeft" state="frozen"/>
      <selection pane="bottomLeft" activeCell="C87" sqref="C8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67" t="s">
        <v>7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R2" s="210" t="s">
        <v>8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7" t="s">
        <v>9</v>
      </c>
      <c r="BT2" s="17" t="s">
        <v>10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36.95" customHeight="1">
      <c r="B4" s="21"/>
      <c r="C4" s="169" t="s">
        <v>12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22"/>
      <c r="AS4" s="23" t="s">
        <v>13</v>
      </c>
      <c r="BE4" s="24" t="s">
        <v>14</v>
      </c>
      <c r="BS4" s="17" t="s">
        <v>15</v>
      </c>
    </row>
    <row r="5" spans="2:71" ht="14.45" customHeight="1">
      <c r="B5" s="21"/>
      <c r="C5" s="25"/>
      <c r="D5" s="26" t="s">
        <v>16</v>
      </c>
      <c r="E5" s="25"/>
      <c r="F5" s="25"/>
      <c r="G5" s="25"/>
      <c r="H5" s="25"/>
      <c r="I5" s="25"/>
      <c r="J5" s="25"/>
      <c r="K5" s="173" t="s">
        <v>17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25"/>
      <c r="AQ5" s="22"/>
      <c r="BE5" s="171" t="s">
        <v>18</v>
      </c>
      <c r="BS5" s="17" t="s">
        <v>9</v>
      </c>
    </row>
    <row r="6" spans="2:71" ht="36.95" customHeight="1">
      <c r="B6" s="21"/>
      <c r="C6" s="25"/>
      <c r="D6" s="28" t="s">
        <v>19</v>
      </c>
      <c r="E6" s="25"/>
      <c r="F6" s="25"/>
      <c r="G6" s="25"/>
      <c r="H6" s="25"/>
      <c r="I6" s="25"/>
      <c r="J6" s="25"/>
      <c r="K6" s="175" t="s">
        <v>394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25"/>
      <c r="AQ6" s="22"/>
      <c r="BE6" s="172"/>
      <c r="BS6" s="17" t="s">
        <v>20</v>
      </c>
    </row>
    <row r="7" spans="2:71" ht="14.45" customHeight="1">
      <c r="B7" s="21"/>
      <c r="C7" s="25"/>
      <c r="D7" s="29" t="s">
        <v>21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22</v>
      </c>
      <c r="AL7" s="25"/>
      <c r="AM7" s="25"/>
      <c r="AN7" s="27" t="s">
        <v>5</v>
      </c>
      <c r="AO7" s="25"/>
      <c r="AP7" s="25"/>
      <c r="AQ7" s="22"/>
      <c r="BE7" s="172"/>
      <c r="BS7" s="17" t="s">
        <v>23</v>
      </c>
    </row>
    <row r="8" spans="2:71" ht="14.45" customHeight="1">
      <c r="B8" s="21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252">
        <v>43497</v>
      </c>
      <c r="AO8" s="25"/>
      <c r="AP8" s="25"/>
      <c r="AQ8" s="22"/>
      <c r="BE8" s="172"/>
      <c r="BS8" s="17" t="s">
        <v>27</v>
      </c>
    </row>
    <row r="9" spans="2:71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172"/>
      <c r="BS9" s="17" t="s">
        <v>28</v>
      </c>
    </row>
    <row r="10" spans="2:71" ht="14.45" customHeight="1">
      <c r="B10" s="21"/>
      <c r="C10" s="25"/>
      <c r="D10" s="29" t="s">
        <v>29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30</v>
      </c>
      <c r="AL10" s="25"/>
      <c r="AM10" s="25"/>
      <c r="AN10" s="27" t="s">
        <v>31</v>
      </c>
      <c r="AO10" s="25"/>
      <c r="AP10" s="25"/>
      <c r="AQ10" s="22"/>
      <c r="BE10" s="172"/>
      <c r="BS10" s="17" t="s">
        <v>20</v>
      </c>
    </row>
    <row r="11" spans="2:71" ht="18.4" customHeight="1">
      <c r="B11" s="21"/>
      <c r="C11" s="25"/>
      <c r="D11" s="25"/>
      <c r="E11" s="27" t="s">
        <v>32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33</v>
      </c>
      <c r="AL11" s="25"/>
      <c r="AM11" s="25"/>
      <c r="AN11" s="27" t="s">
        <v>5</v>
      </c>
      <c r="AO11" s="25"/>
      <c r="AP11" s="25"/>
      <c r="AQ11" s="22"/>
      <c r="BE11" s="172"/>
      <c r="BS11" s="17" t="s">
        <v>20</v>
      </c>
    </row>
    <row r="12" spans="2:71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172"/>
      <c r="BS12" s="17" t="s">
        <v>20</v>
      </c>
    </row>
    <row r="13" spans="2:71" ht="14.45" customHeight="1">
      <c r="B13" s="21"/>
      <c r="C13" s="25"/>
      <c r="D13" s="29" t="s">
        <v>34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30</v>
      </c>
      <c r="AL13" s="25"/>
      <c r="AM13" s="25"/>
      <c r="AN13" s="30" t="s">
        <v>35</v>
      </c>
      <c r="AO13" s="25"/>
      <c r="AP13" s="25"/>
      <c r="AQ13" s="22"/>
      <c r="BE13" s="172"/>
      <c r="BS13" s="17" t="s">
        <v>20</v>
      </c>
    </row>
    <row r="14" spans="2:71" ht="15">
      <c r="B14" s="21"/>
      <c r="C14" s="25"/>
      <c r="D14" s="25"/>
      <c r="E14" s="176" t="s">
        <v>35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9" t="s">
        <v>33</v>
      </c>
      <c r="AL14" s="25"/>
      <c r="AM14" s="25"/>
      <c r="AN14" s="30" t="s">
        <v>35</v>
      </c>
      <c r="AO14" s="25"/>
      <c r="AP14" s="25"/>
      <c r="AQ14" s="22"/>
      <c r="BE14" s="172"/>
      <c r="BS14" s="17" t="s">
        <v>20</v>
      </c>
    </row>
    <row r="15" spans="2:71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172"/>
      <c r="BS15" s="17" t="s">
        <v>6</v>
      </c>
    </row>
    <row r="16" spans="2:71" ht="14.45" customHeight="1">
      <c r="B16" s="21"/>
      <c r="C16" s="25"/>
      <c r="D16" s="29" t="s">
        <v>36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30</v>
      </c>
      <c r="AL16" s="25"/>
      <c r="AM16" s="25"/>
      <c r="AN16" s="27" t="s">
        <v>5</v>
      </c>
      <c r="AO16" s="25"/>
      <c r="AP16" s="25"/>
      <c r="AQ16" s="22"/>
      <c r="BE16" s="172"/>
      <c r="BS16" s="17" t="s">
        <v>6</v>
      </c>
    </row>
    <row r="17" spans="2:71" ht="18.4" customHeight="1">
      <c r="B17" s="21"/>
      <c r="C17" s="25"/>
      <c r="D17" s="25"/>
      <c r="E17" s="27" t="s">
        <v>37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33</v>
      </c>
      <c r="AL17" s="25"/>
      <c r="AM17" s="25"/>
      <c r="AN17" s="27" t="s">
        <v>5</v>
      </c>
      <c r="AO17" s="25"/>
      <c r="AP17" s="25"/>
      <c r="AQ17" s="22"/>
      <c r="BE17" s="172"/>
      <c r="BS17" s="17" t="s">
        <v>38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172"/>
      <c r="BS18" s="17" t="s">
        <v>9</v>
      </c>
    </row>
    <row r="19" spans="2:71" ht="14.45" customHeight="1">
      <c r="B19" s="21"/>
      <c r="C19" s="25"/>
      <c r="D19" s="29" t="s">
        <v>39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30</v>
      </c>
      <c r="AL19" s="25"/>
      <c r="AM19" s="25"/>
      <c r="AN19" s="27" t="s">
        <v>5</v>
      </c>
      <c r="AO19" s="25"/>
      <c r="AP19" s="25"/>
      <c r="AQ19" s="22"/>
      <c r="BE19" s="172"/>
      <c r="BS19" s="17" t="s">
        <v>9</v>
      </c>
    </row>
    <row r="20" spans="2:57" ht="18.4" customHeight="1">
      <c r="B20" s="21"/>
      <c r="C20" s="25"/>
      <c r="D20" s="25"/>
      <c r="E20" s="27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33</v>
      </c>
      <c r="AL20" s="25"/>
      <c r="AM20" s="25"/>
      <c r="AN20" s="27" t="s">
        <v>5</v>
      </c>
      <c r="AO20" s="25"/>
      <c r="AP20" s="25"/>
      <c r="AQ20" s="22"/>
      <c r="BE20" s="172"/>
    </row>
    <row r="21" spans="2:57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172"/>
    </row>
    <row r="22" spans="2:57" ht="15">
      <c r="B22" s="21"/>
      <c r="C22" s="25"/>
      <c r="D22" s="29" t="s">
        <v>40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172"/>
    </row>
    <row r="23" spans="2:57" ht="22.5" customHeight="1">
      <c r="B23" s="21"/>
      <c r="C23" s="25"/>
      <c r="D23" s="25"/>
      <c r="E23" s="178" t="s">
        <v>5</v>
      </c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25"/>
      <c r="AP23" s="25"/>
      <c r="AQ23" s="22"/>
      <c r="BE23" s="172"/>
    </row>
    <row r="24" spans="2:57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172"/>
    </row>
    <row r="25" spans="2:57" ht="6.95" customHeight="1">
      <c r="B25" s="21"/>
      <c r="C25" s="25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5"/>
      <c r="AQ25" s="22"/>
      <c r="BE25" s="172"/>
    </row>
    <row r="26" spans="2:57" ht="14.45" customHeight="1">
      <c r="B26" s="21"/>
      <c r="C26" s="25"/>
      <c r="D26" s="32" t="s">
        <v>41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9">
        <f>ROUND(AG87,2)</f>
        <v>0</v>
      </c>
      <c r="AL26" s="174"/>
      <c r="AM26" s="174"/>
      <c r="AN26" s="174"/>
      <c r="AO26" s="174"/>
      <c r="AP26" s="25"/>
      <c r="AQ26" s="22"/>
      <c r="BE26" s="172"/>
    </row>
    <row r="27" spans="2:57" ht="14.45" customHeight="1">
      <c r="B27" s="21"/>
      <c r="C27" s="25"/>
      <c r="D27" s="32" t="s">
        <v>42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9">
        <f>ROUND(AG90,2)</f>
        <v>0</v>
      </c>
      <c r="AL27" s="179"/>
      <c r="AM27" s="179"/>
      <c r="AN27" s="179"/>
      <c r="AO27" s="179"/>
      <c r="AP27" s="25"/>
      <c r="AQ27" s="22"/>
      <c r="BE27" s="172"/>
    </row>
    <row r="28" spans="2:57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172"/>
    </row>
    <row r="29" spans="2:57" s="1" customFormat="1" ht="25.9" customHeight="1">
      <c r="B29" s="33"/>
      <c r="C29" s="34"/>
      <c r="D29" s="36" t="s">
        <v>43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180">
        <f>ROUND(AK26+AK27,2)</f>
        <v>0</v>
      </c>
      <c r="AL29" s="181"/>
      <c r="AM29" s="181"/>
      <c r="AN29" s="181"/>
      <c r="AO29" s="181"/>
      <c r="AP29" s="34"/>
      <c r="AQ29" s="35"/>
      <c r="BE29" s="172"/>
    </row>
    <row r="30" spans="2:57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172"/>
    </row>
    <row r="31" spans="2:57" s="2" customFormat="1" ht="14.45" customHeight="1">
      <c r="B31" s="38"/>
      <c r="C31" s="39"/>
      <c r="D31" s="40" t="s">
        <v>44</v>
      </c>
      <c r="E31" s="39"/>
      <c r="F31" s="40" t="s">
        <v>45</v>
      </c>
      <c r="G31" s="39"/>
      <c r="H31" s="39"/>
      <c r="I31" s="39"/>
      <c r="J31" s="39"/>
      <c r="K31" s="39"/>
      <c r="L31" s="182">
        <v>0.21</v>
      </c>
      <c r="M31" s="183"/>
      <c r="N31" s="183"/>
      <c r="O31" s="183"/>
      <c r="P31" s="39"/>
      <c r="Q31" s="39"/>
      <c r="R31" s="39"/>
      <c r="S31" s="39"/>
      <c r="T31" s="42" t="s">
        <v>46</v>
      </c>
      <c r="U31" s="39"/>
      <c r="V31" s="39"/>
      <c r="W31" s="184">
        <f>ROUND(AZ87+SUM(CD91:CD104),2)</f>
        <v>0</v>
      </c>
      <c r="X31" s="183"/>
      <c r="Y31" s="183"/>
      <c r="Z31" s="183"/>
      <c r="AA31" s="183"/>
      <c r="AB31" s="183"/>
      <c r="AC31" s="183"/>
      <c r="AD31" s="183"/>
      <c r="AE31" s="183"/>
      <c r="AF31" s="39"/>
      <c r="AG31" s="39"/>
      <c r="AH31" s="39"/>
      <c r="AI31" s="39"/>
      <c r="AJ31" s="39"/>
      <c r="AK31" s="184">
        <f>ROUND(AV87+SUM(BY91:BY104),2)</f>
        <v>0</v>
      </c>
      <c r="AL31" s="183"/>
      <c r="AM31" s="183"/>
      <c r="AN31" s="183"/>
      <c r="AO31" s="183"/>
      <c r="AP31" s="39"/>
      <c r="AQ31" s="43"/>
      <c r="BE31" s="172"/>
    </row>
    <row r="32" spans="2:57" s="2" customFormat="1" ht="14.45" customHeight="1">
      <c r="B32" s="38"/>
      <c r="C32" s="39"/>
      <c r="D32" s="39"/>
      <c r="E32" s="39"/>
      <c r="F32" s="40" t="s">
        <v>47</v>
      </c>
      <c r="G32" s="39"/>
      <c r="H32" s="39"/>
      <c r="I32" s="39"/>
      <c r="J32" s="39"/>
      <c r="K32" s="39"/>
      <c r="L32" s="182">
        <v>0.15</v>
      </c>
      <c r="M32" s="183"/>
      <c r="N32" s="183"/>
      <c r="O32" s="183"/>
      <c r="P32" s="39"/>
      <c r="Q32" s="39"/>
      <c r="R32" s="39"/>
      <c r="S32" s="39"/>
      <c r="T32" s="42" t="s">
        <v>46</v>
      </c>
      <c r="U32" s="39"/>
      <c r="V32" s="39"/>
      <c r="W32" s="184">
        <f>ROUND(BA87+SUM(CE91:CE104),2)</f>
        <v>0</v>
      </c>
      <c r="X32" s="183"/>
      <c r="Y32" s="183"/>
      <c r="Z32" s="183"/>
      <c r="AA32" s="183"/>
      <c r="AB32" s="183"/>
      <c r="AC32" s="183"/>
      <c r="AD32" s="183"/>
      <c r="AE32" s="183"/>
      <c r="AF32" s="39"/>
      <c r="AG32" s="39"/>
      <c r="AH32" s="39"/>
      <c r="AI32" s="39"/>
      <c r="AJ32" s="39"/>
      <c r="AK32" s="184">
        <f>ROUND(AW87+SUM(BZ91:BZ104),2)</f>
        <v>0</v>
      </c>
      <c r="AL32" s="183"/>
      <c r="AM32" s="183"/>
      <c r="AN32" s="183"/>
      <c r="AO32" s="183"/>
      <c r="AP32" s="39"/>
      <c r="AQ32" s="43"/>
      <c r="BE32" s="172"/>
    </row>
    <row r="33" spans="2:57" s="2" customFormat="1" ht="14.45" customHeight="1" hidden="1">
      <c r="B33" s="38"/>
      <c r="C33" s="39"/>
      <c r="D33" s="39"/>
      <c r="E33" s="39"/>
      <c r="F33" s="40" t="s">
        <v>48</v>
      </c>
      <c r="G33" s="39"/>
      <c r="H33" s="39"/>
      <c r="I33" s="39"/>
      <c r="J33" s="39"/>
      <c r="K33" s="39"/>
      <c r="L33" s="182">
        <v>0.21</v>
      </c>
      <c r="M33" s="183"/>
      <c r="N33" s="183"/>
      <c r="O33" s="183"/>
      <c r="P33" s="39"/>
      <c r="Q33" s="39"/>
      <c r="R33" s="39"/>
      <c r="S33" s="39"/>
      <c r="T33" s="42" t="s">
        <v>46</v>
      </c>
      <c r="U33" s="39"/>
      <c r="V33" s="39"/>
      <c r="W33" s="184">
        <f>ROUND(BB87+SUM(CF91:CF104),2)</f>
        <v>0</v>
      </c>
      <c r="X33" s="183"/>
      <c r="Y33" s="183"/>
      <c r="Z33" s="183"/>
      <c r="AA33" s="183"/>
      <c r="AB33" s="183"/>
      <c r="AC33" s="183"/>
      <c r="AD33" s="183"/>
      <c r="AE33" s="183"/>
      <c r="AF33" s="39"/>
      <c r="AG33" s="39"/>
      <c r="AH33" s="39"/>
      <c r="AI33" s="39"/>
      <c r="AJ33" s="39"/>
      <c r="AK33" s="184">
        <v>0</v>
      </c>
      <c r="AL33" s="183"/>
      <c r="AM33" s="183"/>
      <c r="AN33" s="183"/>
      <c r="AO33" s="183"/>
      <c r="AP33" s="39"/>
      <c r="AQ33" s="43"/>
      <c r="BE33" s="172"/>
    </row>
    <row r="34" spans="2:57" s="2" customFormat="1" ht="14.45" customHeight="1" hidden="1">
      <c r="B34" s="38"/>
      <c r="C34" s="39"/>
      <c r="D34" s="39"/>
      <c r="E34" s="39"/>
      <c r="F34" s="40" t="s">
        <v>49</v>
      </c>
      <c r="G34" s="39"/>
      <c r="H34" s="39"/>
      <c r="I34" s="39"/>
      <c r="J34" s="39"/>
      <c r="K34" s="39"/>
      <c r="L34" s="182">
        <v>0.15</v>
      </c>
      <c r="M34" s="183"/>
      <c r="N34" s="183"/>
      <c r="O34" s="183"/>
      <c r="P34" s="39"/>
      <c r="Q34" s="39"/>
      <c r="R34" s="39"/>
      <c r="S34" s="39"/>
      <c r="T34" s="42" t="s">
        <v>46</v>
      </c>
      <c r="U34" s="39"/>
      <c r="V34" s="39"/>
      <c r="W34" s="184">
        <f>ROUND(BC87+SUM(CG91:CG104),2)</f>
        <v>0</v>
      </c>
      <c r="X34" s="183"/>
      <c r="Y34" s="183"/>
      <c r="Z34" s="183"/>
      <c r="AA34" s="183"/>
      <c r="AB34" s="183"/>
      <c r="AC34" s="183"/>
      <c r="AD34" s="183"/>
      <c r="AE34" s="183"/>
      <c r="AF34" s="39"/>
      <c r="AG34" s="39"/>
      <c r="AH34" s="39"/>
      <c r="AI34" s="39"/>
      <c r="AJ34" s="39"/>
      <c r="AK34" s="184">
        <v>0</v>
      </c>
      <c r="AL34" s="183"/>
      <c r="AM34" s="183"/>
      <c r="AN34" s="183"/>
      <c r="AO34" s="183"/>
      <c r="AP34" s="39"/>
      <c r="AQ34" s="43"/>
      <c r="BE34" s="172"/>
    </row>
    <row r="35" spans="2:43" s="2" customFormat="1" ht="14.45" customHeight="1" hidden="1">
      <c r="B35" s="38"/>
      <c r="C35" s="39"/>
      <c r="D35" s="39"/>
      <c r="E35" s="39"/>
      <c r="F35" s="40" t="s">
        <v>50</v>
      </c>
      <c r="G35" s="39"/>
      <c r="H35" s="39"/>
      <c r="I35" s="39"/>
      <c r="J35" s="39"/>
      <c r="K35" s="39"/>
      <c r="L35" s="182">
        <v>0</v>
      </c>
      <c r="M35" s="183"/>
      <c r="N35" s="183"/>
      <c r="O35" s="183"/>
      <c r="P35" s="39"/>
      <c r="Q35" s="39"/>
      <c r="R35" s="39"/>
      <c r="S35" s="39"/>
      <c r="T35" s="42" t="s">
        <v>46</v>
      </c>
      <c r="U35" s="39"/>
      <c r="V35" s="39"/>
      <c r="W35" s="184">
        <f>ROUND(BD87+SUM(CH91:CH104),2)</f>
        <v>0</v>
      </c>
      <c r="X35" s="183"/>
      <c r="Y35" s="183"/>
      <c r="Z35" s="183"/>
      <c r="AA35" s="183"/>
      <c r="AB35" s="183"/>
      <c r="AC35" s="183"/>
      <c r="AD35" s="183"/>
      <c r="AE35" s="183"/>
      <c r="AF35" s="39"/>
      <c r="AG35" s="39"/>
      <c r="AH35" s="39"/>
      <c r="AI35" s="39"/>
      <c r="AJ35" s="39"/>
      <c r="AK35" s="184">
        <v>0</v>
      </c>
      <c r="AL35" s="183"/>
      <c r="AM35" s="183"/>
      <c r="AN35" s="183"/>
      <c r="AO35" s="183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51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52</v>
      </c>
      <c r="U37" s="46"/>
      <c r="V37" s="46"/>
      <c r="W37" s="46"/>
      <c r="X37" s="185" t="s">
        <v>53</v>
      </c>
      <c r="Y37" s="186"/>
      <c r="Z37" s="186"/>
      <c r="AA37" s="186"/>
      <c r="AB37" s="186"/>
      <c r="AC37" s="46"/>
      <c r="AD37" s="46"/>
      <c r="AE37" s="46"/>
      <c r="AF37" s="46"/>
      <c r="AG37" s="46"/>
      <c r="AH37" s="46"/>
      <c r="AI37" s="46"/>
      <c r="AJ37" s="46"/>
      <c r="AK37" s="187">
        <f>SUM(AK29:AK35)</f>
        <v>0</v>
      </c>
      <c r="AL37" s="186"/>
      <c r="AM37" s="186"/>
      <c r="AN37" s="186"/>
      <c r="AO37" s="188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43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43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43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43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43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43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43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43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43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5">
      <c r="B49" s="33"/>
      <c r="C49" s="34"/>
      <c r="D49" s="48" t="s">
        <v>54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55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1"/>
      <c r="C50" s="25"/>
      <c r="D50" s="5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2"/>
      <c r="AA50" s="25"/>
      <c r="AB50" s="25"/>
      <c r="AC50" s="51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2"/>
      <c r="AP50" s="25"/>
      <c r="AQ50" s="22"/>
    </row>
    <row r="51" spans="2:43" ht="13.5">
      <c r="B51" s="21"/>
      <c r="C51" s="25"/>
      <c r="D51" s="5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2"/>
      <c r="AA51" s="25"/>
      <c r="AB51" s="25"/>
      <c r="AC51" s="51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2"/>
      <c r="AP51" s="25"/>
      <c r="AQ51" s="22"/>
    </row>
    <row r="52" spans="2:43" ht="13.5">
      <c r="B52" s="21"/>
      <c r="C52" s="25"/>
      <c r="D52" s="5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2"/>
      <c r="AA52" s="25"/>
      <c r="AB52" s="25"/>
      <c r="AC52" s="51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2"/>
      <c r="AP52" s="25"/>
      <c r="AQ52" s="22"/>
    </row>
    <row r="53" spans="2:43" ht="13.5">
      <c r="B53" s="21"/>
      <c r="C53" s="25"/>
      <c r="D53" s="5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2"/>
      <c r="AA53" s="25"/>
      <c r="AB53" s="25"/>
      <c r="AC53" s="51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2"/>
      <c r="AP53" s="25"/>
      <c r="AQ53" s="22"/>
    </row>
    <row r="54" spans="2:43" ht="13.5">
      <c r="B54" s="21"/>
      <c r="C54" s="25"/>
      <c r="D54" s="5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2"/>
      <c r="AA54" s="25"/>
      <c r="AB54" s="25"/>
      <c r="AC54" s="51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2"/>
      <c r="AP54" s="25"/>
      <c r="AQ54" s="22"/>
    </row>
    <row r="55" spans="2:43" ht="13.5">
      <c r="B55" s="21"/>
      <c r="C55" s="25"/>
      <c r="D55" s="5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2"/>
      <c r="AA55" s="25"/>
      <c r="AB55" s="25"/>
      <c r="AC55" s="51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2"/>
      <c r="AP55" s="25"/>
      <c r="AQ55" s="22"/>
    </row>
    <row r="56" spans="2:43" ht="13.5">
      <c r="B56" s="21"/>
      <c r="C56" s="25"/>
      <c r="D56" s="5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2"/>
      <c r="AA56" s="25"/>
      <c r="AB56" s="25"/>
      <c r="AC56" s="51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2"/>
      <c r="AP56" s="25"/>
      <c r="AQ56" s="22"/>
    </row>
    <row r="57" spans="2:43" ht="13.5">
      <c r="B57" s="21"/>
      <c r="C57" s="25"/>
      <c r="D57" s="5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2"/>
      <c r="AA57" s="25"/>
      <c r="AB57" s="25"/>
      <c r="AC57" s="51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2"/>
      <c r="AP57" s="25"/>
      <c r="AQ57" s="22"/>
    </row>
    <row r="58" spans="2:43" s="1" customFormat="1" ht="15">
      <c r="B58" s="33"/>
      <c r="C58" s="34"/>
      <c r="D58" s="53" t="s">
        <v>56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57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56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57</v>
      </c>
      <c r="AN58" s="54"/>
      <c r="AO58" s="56"/>
      <c r="AP58" s="34"/>
      <c r="AQ58" s="35"/>
    </row>
    <row r="59" spans="2:43" ht="13.5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5">
      <c r="B60" s="33"/>
      <c r="C60" s="34"/>
      <c r="D60" s="48" t="s">
        <v>58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59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1"/>
      <c r="C61" s="25"/>
      <c r="D61" s="5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2"/>
      <c r="AA61" s="25"/>
      <c r="AB61" s="25"/>
      <c r="AC61" s="51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2"/>
      <c r="AP61" s="25"/>
      <c r="AQ61" s="22"/>
    </row>
    <row r="62" spans="2:43" ht="13.5">
      <c r="B62" s="21"/>
      <c r="C62" s="25"/>
      <c r="D62" s="5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2"/>
      <c r="AA62" s="25"/>
      <c r="AB62" s="25"/>
      <c r="AC62" s="51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2"/>
      <c r="AP62" s="25"/>
      <c r="AQ62" s="22"/>
    </row>
    <row r="63" spans="2:43" ht="13.5">
      <c r="B63" s="21"/>
      <c r="C63" s="25"/>
      <c r="D63" s="5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2"/>
      <c r="AA63" s="25"/>
      <c r="AB63" s="25"/>
      <c r="AC63" s="51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2"/>
      <c r="AP63" s="25"/>
      <c r="AQ63" s="22"/>
    </row>
    <row r="64" spans="2:43" ht="13.5">
      <c r="B64" s="21"/>
      <c r="C64" s="25"/>
      <c r="D64" s="5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2"/>
      <c r="AA64" s="25"/>
      <c r="AB64" s="25"/>
      <c r="AC64" s="51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2"/>
      <c r="AP64" s="25"/>
      <c r="AQ64" s="22"/>
    </row>
    <row r="65" spans="2:43" ht="13.5">
      <c r="B65" s="21"/>
      <c r="C65" s="25"/>
      <c r="D65" s="5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2"/>
      <c r="AA65" s="25"/>
      <c r="AB65" s="25"/>
      <c r="AC65" s="51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2"/>
      <c r="AP65" s="25"/>
      <c r="AQ65" s="22"/>
    </row>
    <row r="66" spans="2:43" ht="13.5">
      <c r="B66" s="21"/>
      <c r="C66" s="25"/>
      <c r="D66" s="5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2"/>
      <c r="AA66" s="25"/>
      <c r="AB66" s="25"/>
      <c r="AC66" s="51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2"/>
      <c r="AP66" s="25"/>
      <c r="AQ66" s="22"/>
    </row>
    <row r="67" spans="2:43" ht="13.5">
      <c r="B67" s="21"/>
      <c r="C67" s="25"/>
      <c r="D67" s="5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2"/>
      <c r="AA67" s="25"/>
      <c r="AB67" s="25"/>
      <c r="AC67" s="51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2"/>
      <c r="AP67" s="25"/>
      <c r="AQ67" s="22"/>
    </row>
    <row r="68" spans="2:43" ht="13.5">
      <c r="B68" s="21"/>
      <c r="C68" s="25"/>
      <c r="D68" s="5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2"/>
      <c r="AA68" s="25"/>
      <c r="AB68" s="25"/>
      <c r="AC68" s="51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2"/>
      <c r="AP68" s="25"/>
      <c r="AQ68" s="22"/>
    </row>
    <row r="69" spans="2:43" s="1" customFormat="1" ht="15">
      <c r="B69" s="33"/>
      <c r="C69" s="34"/>
      <c r="D69" s="53" t="s">
        <v>56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57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56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57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" customHeight="1">
      <c r="B76" s="33"/>
      <c r="C76" s="169" t="s">
        <v>60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35"/>
    </row>
    <row r="77" spans="2:43" s="3" customFormat="1" ht="14.45" customHeight="1">
      <c r="B77" s="63"/>
      <c r="C77" s="29" t="s">
        <v>16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CN_DS-Zizice-ZAHRADA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" customHeight="1">
      <c r="B78" s="66"/>
      <c r="C78" s="67" t="s">
        <v>19</v>
      </c>
      <c r="D78" s="68"/>
      <c r="E78" s="68"/>
      <c r="F78" s="68"/>
      <c r="G78" s="68"/>
      <c r="H78" s="68"/>
      <c r="I78" s="68"/>
      <c r="J78" s="68"/>
      <c r="K78" s="68"/>
      <c r="L78" s="189" t="str">
        <f>K6</f>
        <v>Domov Slaný - středisko Žižice - Výstavba relaxační zahrady včetně PD</v>
      </c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9" t="s">
        <v>24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Žižice, Žižice č.p.93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9" t="s">
        <v>26</v>
      </c>
      <c r="AJ80" s="34"/>
      <c r="AK80" s="34"/>
      <c r="AL80" s="34"/>
      <c r="AM80" s="71">
        <v>43497</v>
      </c>
      <c r="AN80" s="34"/>
      <c r="AO80" s="34"/>
      <c r="AP80" s="34"/>
      <c r="AQ80" s="35"/>
    </row>
    <row r="81" spans="2:43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29" t="s">
        <v>29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>Domov Slaný, p.s.s., Hlaváčkovo nám.218, Slaný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9" t="s">
        <v>36</v>
      </c>
      <c r="AJ82" s="34"/>
      <c r="AK82" s="34"/>
      <c r="AL82" s="34"/>
      <c r="AM82" s="191" t="str">
        <f>IF(E17="","",E17)</f>
        <v xml:space="preserve"> </v>
      </c>
      <c r="AN82" s="191"/>
      <c r="AO82" s="191"/>
      <c r="AP82" s="191"/>
      <c r="AQ82" s="35"/>
      <c r="AS82" s="192" t="s">
        <v>61</v>
      </c>
      <c r="AT82" s="193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29" t="s">
        <v>34</v>
      </c>
      <c r="D83" s="34"/>
      <c r="E83" s="34"/>
      <c r="F83" s="34"/>
      <c r="G83" s="34"/>
      <c r="H83" s="34"/>
      <c r="I83" s="34"/>
      <c r="J83" s="34"/>
      <c r="K83" s="34"/>
      <c r="L83" s="64" t="str">
        <f>IF(E14="Vyplň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9" t="s">
        <v>39</v>
      </c>
      <c r="AJ83" s="34"/>
      <c r="AK83" s="34"/>
      <c r="AL83" s="34"/>
      <c r="AM83" s="191" t="str">
        <f>IF(E20="","",E20)</f>
        <v xml:space="preserve"> </v>
      </c>
      <c r="AN83" s="191"/>
      <c r="AO83" s="191"/>
      <c r="AP83" s="191"/>
      <c r="AQ83" s="35"/>
      <c r="AS83" s="194"/>
      <c r="AT83" s="195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2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194"/>
      <c r="AT84" s="195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2:56" s="1" customFormat="1" ht="29.25" customHeight="1">
      <c r="B85" s="33"/>
      <c r="C85" s="198" t="s">
        <v>62</v>
      </c>
      <c r="D85" s="199"/>
      <c r="E85" s="199"/>
      <c r="F85" s="199"/>
      <c r="G85" s="199"/>
      <c r="H85" s="73"/>
      <c r="I85" s="200" t="s">
        <v>63</v>
      </c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 t="s">
        <v>64</v>
      </c>
      <c r="AH85" s="199"/>
      <c r="AI85" s="199"/>
      <c r="AJ85" s="199"/>
      <c r="AK85" s="199"/>
      <c r="AL85" s="199"/>
      <c r="AM85" s="199"/>
      <c r="AN85" s="200" t="s">
        <v>65</v>
      </c>
      <c r="AO85" s="199"/>
      <c r="AP85" s="201"/>
      <c r="AQ85" s="35"/>
      <c r="AS85" s="74" t="s">
        <v>66</v>
      </c>
      <c r="AT85" s="75" t="s">
        <v>67</v>
      </c>
      <c r="AU85" s="75" t="s">
        <v>68</v>
      </c>
      <c r="AV85" s="75" t="s">
        <v>69</v>
      </c>
      <c r="AW85" s="75" t="s">
        <v>70</v>
      </c>
      <c r="AX85" s="75" t="s">
        <v>71</v>
      </c>
      <c r="AY85" s="75" t="s">
        <v>72</v>
      </c>
      <c r="AZ85" s="75" t="s">
        <v>73</v>
      </c>
      <c r="BA85" s="75" t="s">
        <v>74</v>
      </c>
      <c r="BB85" s="75" t="s">
        <v>75</v>
      </c>
      <c r="BC85" s="75" t="s">
        <v>76</v>
      </c>
      <c r="BD85" s="76" t="s">
        <v>77</v>
      </c>
    </row>
    <row r="86" spans="2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5" customHeight="1">
      <c r="B87" s="66"/>
      <c r="C87" s="78" t="s">
        <v>78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205">
        <f>ROUND(AG88,2)</f>
        <v>0</v>
      </c>
      <c r="AH87" s="205"/>
      <c r="AI87" s="205"/>
      <c r="AJ87" s="205"/>
      <c r="AK87" s="205"/>
      <c r="AL87" s="205"/>
      <c r="AM87" s="205"/>
      <c r="AN87" s="206">
        <f>SUM(AG87,AT87)</f>
        <v>0</v>
      </c>
      <c r="AO87" s="206"/>
      <c r="AP87" s="206"/>
      <c r="AQ87" s="69"/>
      <c r="AS87" s="80">
        <f>ROUND(AS88,2)</f>
        <v>0</v>
      </c>
      <c r="AT87" s="81">
        <f>ROUND(SUM(AV87:AW87),2)</f>
        <v>0</v>
      </c>
      <c r="AU87" s="82">
        <f>ROUND(AU88,5)</f>
        <v>0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ROUND(AZ88,2)</f>
        <v>0</v>
      </c>
      <c r="BA87" s="81">
        <f>ROUND(BA88,2)</f>
        <v>0</v>
      </c>
      <c r="BB87" s="81">
        <f>ROUND(BB88,2)</f>
        <v>0</v>
      </c>
      <c r="BC87" s="81">
        <f>ROUND(BC88,2)</f>
        <v>0</v>
      </c>
      <c r="BD87" s="83">
        <f>ROUND(BD88,2)</f>
        <v>0</v>
      </c>
      <c r="BS87" s="84" t="s">
        <v>79</v>
      </c>
      <c r="BT87" s="84" t="s">
        <v>80</v>
      </c>
      <c r="BV87" s="84" t="s">
        <v>81</v>
      </c>
      <c r="BW87" s="84" t="s">
        <v>82</v>
      </c>
      <c r="BX87" s="84" t="s">
        <v>83</v>
      </c>
    </row>
    <row r="88" spans="1:76" s="5" customFormat="1" ht="69" customHeight="1">
      <c r="A88" s="85" t="s">
        <v>84</v>
      </c>
      <c r="B88" s="86"/>
      <c r="C88" s="87"/>
      <c r="D88" s="204" t="s">
        <v>17</v>
      </c>
      <c r="E88" s="204"/>
      <c r="F88" s="204"/>
      <c r="G88" s="204"/>
      <c r="H88" s="204"/>
      <c r="I88" s="88"/>
      <c r="J88" s="204" t="s">
        <v>394</v>
      </c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2">
        <f>'CN_DS-Zizice-ZAHRADA - Do...'!M29</f>
        <v>0</v>
      </c>
      <c r="AH88" s="203"/>
      <c r="AI88" s="203"/>
      <c r="AJ88" s="203"/>
      <c r="AK88" s="203"/>
      <c r="AL88" s="203"/>
      <c r="AM88" s="203"/>
      <c r="AN88" s="202">
        <f>SUM(AG88,AT88)</f>
        <v>0</v>
      </c>
      <c r="AO88" s="203"/>
      <c r="AP88" s="203"/>
      <c r="AQ88" s="89"/>
      <c r="AS88" s="90">
        <f>'CN_DS-Zizice-ZAHRADA - Do...'!M27</f>
        <v>0</v>
      </c>
      <c r="AT88" s="91">
        <f>ROUND(SUM(AV88:AW88),2)</f>
        <v>0</v>
      </c>
      <c r="AU88" s="92">
        <f>'CN_DS-Zizice-ZAHRADA - Do...'!W131</f>
        <v>0</v>
      </c>
      <c r="AV88" s="91">
        <f>'CN_DS-Zizice-ZAHRADA - Do...'!M31</f>
        <v>0</v>
      </c>
      <c r="AW88" s="91">
        <f>'CN_DS-Zizice-ZAHRADA - Do...'!M32</f>
        <v>0</v>
      </c>
      <c r="AX88" s="91">
        <f>'CN_DS-Zizice-ZAHRADA - Do...'!M33</f>
        <v>0</v>
      </c>
      <c r="AY88" s="91">
        <f>'CN_DS-Zizice-ZAHRADA - Do...'!M34</f>
        <v>0</v>
      </c>
      <c r="AZ88" s="91">
        <f>'CN_DS-Zizice-ZAHRADA - Do...'!H31</f>
        <v>0</v>
      </c>
      <c r="BA88" s="91">
        <f>'CN_DS-Zizice-ZAHRADA - Do...'!H32</f>
        <v>0</v>
      </c>
      <c r="BB88" s="91">
        <f>'CN_DS-Zizice-ZAHRADA - Do...'!H33</f>
        <v>0</v>
      </c>
      <c r="BC88" s="91">
        <f>'CN_DS-Zizice-ZAHRADA - Do...'!H34</f>
        <v>0</v>
      </c>
      <c r="BD88" s="93">
        <f>'CN_DS-Zizice-ZAHRADA - Do...'!H35</f>
        <v>0</v>
      </c>
      <c r="BT88" s="94" t="s">
        <v>23</v>
      </c>
      <c r="BU88" s="94" t="s">
        <v>85</v>
      </c>
      <c r="BV88" s="94" t="s">
        <v>81</v>
      </c>
      <c r="BW88" s="94" t="s">
        <v>82</v>
      </c>
      <c r="BX88" s="94" t="s">
        <v>83</v>
      </c>
    </row>
    <row r="89" spans="2:43" ht="13.5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2:48" s="1" customFormat="1" ht="30" customHeight="1">
      <c r="B90" s="33"/>
      <c r="C90" s="78" t="s">
        <v>86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06">
        <f>ROUND(SUM(AG91:AG103),2)</f>
        <v>0</v>
      </c>
      <c r="AH90" s="206"/>
      <c r="AI90" s="206"/>
      <c r="AJ90" s="206"/>
      <c r="AK90" s="206"/>
      <c r="AL90" s="206"/>
      <c r="AM90" s="206"/>
      <c r="AN90" s="206">
        <f>ROUND(SUM(AN91:AN103),2)</f>
        <v>0</v>
      </c>
      <c r="AO90" s="206"/>
      <c r="AP90" s="206"/>
      <c r="AQ90" s="35"/>
      <c r="AS90" s="74" t="s">
        <v>87</v>
      </c>
      <c r="AT90" s="75" t="s">
        <v>88</v>
      </c>
      <c r="AU90" s="75" t="s">
        <v>44</v>
      </c>
      <c r="AV90" s="76" t="s">
        <v>67</v>
      </c>
    </row>
    <row r="91" spans="2:89" s="1" customFormat="1" ht="19.9" customHeight="1">
      <c r="B91" s="33"/>
      <c r="C91" s="34"/>
      <c r="D91" s="95" t="s">
        <v>89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197">
        <f>ROUND(AG87*AS91,2)</f>
        <v>0</v>
      </c>
      <c r="AH91" s="196"/>
      <c r="AI91" s="196"/>
      <c r="AJ91" s="196"/>
      <c r="AK91" s="196"/>
      <c r="AL91" s="196"/>
      <c r="AM91" s="196"/>
      <c r="AN91" s="196">
        <f aca="true" t="shared" si="0" ref="AN91:AN100">ROUND(AG91+AV91,2)</f>
        <v>0</v>
      </c>
      <c r="AO91" s="196"/>
      <c r="AP91" s="196"/>
      <c r="AQ91" s="35"/>
      <c r="AS91" s="96">
        <v>0</v>
      </c>
      <c r="AT91" s="97" t="s">
        <v>90</v>
      </c>
      <c r="AU91" s="97" t="s">
        <v>45</v>
      </c>
      <c r="AV91" s="98">
        <f>ROUND(IF(AU91="základní",AG91*L31,IF(AU91="snížená",AG91*L32,0)),2)</f>
        <v>0</v>
      </c>
      <c r="BV91" s="17" t="s">
        <v>91</v>
      </c>
      <c r="BY91" s="99">
        <f aca="true" t="shared" si="1" ref="BY91:BY103">IF(AU91="základní",AV91,0)</f>
        <v>0</v>
      </c>
      <c r="BZ91" s="99">
        <f aca="true" t="shared" si="2" ref="BZ91:BZ103">IF(AU91="snížená",AV91,0)</f>
        <v>0</v>
      </c>
      <c r="CA91" s="99">
        <v>0</v>
      </c>
      <c r="CB91" s="99">
        <v>0</v>
      </c>
      <c r="CC91" s="99">
        <v>0</v>
      </c>
      <c r="CD91" s="99">
        <f aca="true" t="shared" si="3" ref="CD91:CD103">IF(AU91="základní",AG91,0)</f>
        <v>0</v>
      </c>
      <c r="CE91" s="99">
        <f aca="true" t="shared" si="4" ref="CE91:CE103">IF(AU91="snížená",AG91,0)</f>
        <v>0</v>
      </c>
      <c r="CF91" s="99">
        <f aca="true" t="shared" si="5" ref="CF91:CF103">IF(AU91="zákl. přenesená",AG91,0)</f>
        <v>0</v>
      </c>
      <c r="CG91" s="99">
        <f aca="true" t="shared" si="6" ref="CG91:CG103">IF(AU91="sníž. přenesená",AG91,0)</f>
        <v>0</v>
      </c>
      <c r="CH91" s="99">
        <f aca="true" t="shared" si="7" ref="CH91:CH103">IF(AU91="nulová",AG91,0)</f>
        <v>0</v>
      </c>
      <c r="CI91" s="17">
        <f aca="true" t="shared" si="8" ref="CI91:CI103"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 aca="true" t="shared" si="9" ref="CK91:CK103">IF(D91="Vyplň vlastní","","x")</f>
        <v>x</v>
      </c>
    </row>
    <row r="92" spans="2:89" s="1" customFormat="1" ht="19.9" customHeight="1">
      <c r="B92" s="33"/>
      <c r="C92" s="34"/>
      <c r="D92" s="95" t="s">
        <v>92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197">
        <f>ROUND(AG87*AS92,2)</f>
        <v>0</v>
      </c>
      <c r="AH92" s="196"/>
      <c r="AI92" s="196"/>
      <c r="AJ92" s="196"/>
      <c r="AK92" s="196"/>
      <c r="AL92" s="196"/>
      <c r="AM92" s="196"/>
      <c r="AN92" s="196">
        <f t="shared" si="0"/>
        <v>0</v>
      </c>
      <c r="AO92" s="196"/>
      <c r="AP92" s="196"/>
      <c r="AQ92" s="35"/>
      <c r="AS92" s="100">
        <v>0</v>
      </c>
      <c r="AT92" s="101" t="s">
        <v>90</v>
      </c>
      <c r="AU92" s="101" t="s">
        <v>45</v>
      </c>
      <c r="AV92" s="102">
        <f>ROUND(IF(AU92="základní",AG92*L31,IF(AU92="snížená",AG92*L32,0)),2)</f>
        <v>0</v>
      </c>
      <c r="BV92" s="17" t="s">
        <v>91</v>
      </c>
      <c r="BY92" s="99">
        <f t="shared" si="1"/>
        <v>0</v>
      </c>
      <c r="BZ92" s="99">
        <f t="shared" si="2"/>
        <v>0</v>
      </c>
      <c r="CA92" s="99">
        <v>0</v>
      </c>
      <c r="CB92" s="99">
        <v>0</v>
      </c>
      <c r="CC92" s="99">
        <v>0</v>
      </c>
      <c r="CD92" s="99">
        <f t="shared" si="3"/>
        <v>0</v>
      </c>
      <c r="CE92" s="99">
        <f t="shared" si="4"/>
        <v>0</v>
      </c>
      <c r="CF92" s="99">
        <f t="shared" si="5"/>
        <v>0</v>
      </c>
      <c r="CG92" s="99">
        <f t="shared" si="6"/>
        <v>0</v>
      </c>
      <c r="CH92" s="99">
        <f t="shared" si="7"/>
        <v>0</v>
      </c>
      <c r="CI92" s="17">
        <f t="shared" si="8"/>
        <v>1</v>
      </c>
      <c r="CJ92" s="17">
        <f>IF(AT92="stavební čast",1,IF(8892="investiční čast",2,3))</f>
        <v>1</v>
      </c>
      <c r="CK92" s="17" t="str">
        <f t="shared" si="9"/>
        <v>x</v>
      </c>
    </row>
    <row r="93" spans="2:89" s="1" customFormat="1" ht="19.9" customHeight="1">
      <c r="B93" s="33"/>
      <c r="C93" s="34"/>
      <c r="D93" s="95" t="s">
        <v>93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197">
        <f>ROUND(AG87*AS93,2)</f>
        <v>0</v>
      </c>
      <c r="AH93" s="196"/>
      <c r="AI93" s="196"/>
      <c r="AJ93" s="196"/>
      <c r="AK93" s="196"/>
      <c r="AL93" s="196"/>
      <c r="AM93" s="196"/>
      <c r="AN93" s="196">
        <f t="shared" si="0"/>
        <v>0</v>
      </c>
      <c r="AO93" s="196"/>
      <c r="AP93" s="196"/>
      <c r="AQ93" s="35"/>
      <c r="AS93" s="100">
        <v>0</v>
      </c>
      <c r="AT93" s="101" t="s">
        <v>90</v>
      </c>
      <c r="AU93" s="101" t="s">
        <v>45</v>
      </c>
      <c r="AV93" s="102">
        <f>ROUND(IF(AU93="základní",AG93*L31,IF(AU93="snížená",AG93*L32,0)),2)</f>
        <v>0</v>
      </c>
      <c r="BV93" s="17" t="s">
        <v>91</v>
      </c>
      <c r="BY93" s="99">
        <f t="shared" si="1"/>
        <v>0</v>
      </c>
      <c r="BZ93" s="99">
        <f t="shared" si="2"/>
        <v>0</v>
      </c>
      <c r="CA93" s="99">
        <v>0</v>
      </c>
      <c r="CB93" s="99">
        <v>0</v>
      </c>
      <c r="CC93" s="99">
        <v>0</v>
      </c>
      <c r="CD93" s="99">
        <f t="shared" si="3"/>
        <v>0</v>
      </c>
      <c r="CE93" s="99">
        <f t="shared" si="4"/>
        <v>0</v>
      </c>
      <c r="CF93" s="99">
        <f t="shared" si="5"/>
        <v>0</v>
      </c>
      <c r="CG93" s="99">
        <f t="shared" si="6"/>
        <v>0</v>
      </c>
      <c r="CH93" s="99">
        <f t="shared" si="7"/>
        <v>0</v>
      </c>
      <c r="CI93" s="17">
        <f t="shared" si="8"/>
        <v>1</v>
      </c>
      <c r="CJ93" s="17">
        <f>IF(AT93="stavební čast",1,IF(8893="investiční čast",2,3))</f>
        <v>1</v>
      </c>
      <c r="CK93" s="17" t="str">
        <f t="shared" si="9"/>
        <v>x</v>
      </c>
    </row>
    <row r="94" spans="2:89" s="1" customFormat="1" ht="19.9" customHeight="1">
      <c r="B94" s="33"/>
      <c r="C94" s="34"/>
      <c r="D94" s="95" t="s">
        <v>94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197">
        <f>ROUND(AG87*AS94,2)</f>
        <v>0</v>
      </c>
      <c r="AH94" s="196"/>
      <c r="AI94" s="196"/>
      <c r="AJ94" s="196"/>
      <c r="AK94" s="196"/>
      <c r="AL94" s="196"/>
      <c r="AM94" s="196"/>
      <c r="AN94" s="196">
        <f t="shared" si="0"/>
        <v>0</v>
      </c>
      <c r="AO94" s="196"/>
      <c r="AP94" s="196"/>
      <c r="AQ94" s="35"/>
      <c r="AS94" s="100">
        <v>0</v>
      </c>
      <c r="AT94" s="101" t="s">
        <v>90</v>
      </c>
      <c r="AU94" s="101" t="s">
        <v>45</v>
      </c>
      <c r="AV94" s="102">
        <f>ROUND(IF(AU94="základní",AG94*L31,IF(AU94="snížená",AG94*L32,0)),2)</f>
        <v>0</v>
      </c>
      <c r="BV94" s="17" t="s">
        <v>91</v>
      </c>
      <c r="BY94" s="99">
        <f t="shared" si="1"/>
        <v>0</v>
      </c>
      <c r="BZ94" s="99">
        <f t="shared" si="2"/>
        <v>0</v>
      </c>
      <c r="CA94" s="99">
        <v>0</v>
      </c>
      <c r="CB94" s="99">
        <v>0</v>
      </c>
      <c r="CC94" s="99">
        <v>0</v>
      </c>
      <c r="CD94" s="99">
        <f t="shared" si="3"/>
        <v>0</v>
      </c>
      <c r="CE94" s="99">
        <f t="shared" si="4"/>
        <v>0</v>
      </c>
      <c r="CF94" s="99">
        <f t="shared" si="5"/>
        <v>0</v>
      </c>
      <c r="CG94" s="99">
        <f t="shared" si="6"/>
        <v>0</v>
      </c>
      <c r="CH94" s="99">
        <f t="shared" si="7"/>
        <v>0</v>
      </c>
      <c r="CI94" s="17">
        <f t="shared" si="8"/>
        <v>1</v>
      </c>
      <c r="CJ94" s="17">
        <f>IF(AT94="stavební čast",1,IF(8894="investiční čast",2,3))</f>
        <v>1</v>
      </c>
      <c r="CK94" s="17" t="str">
        <f t="shared" si="9"/>
        <v>x</v>
      </c>
    </row>
    <row r="95" spans="2:89" s="1" customFormat="1" ht="19.9" customHeight="1">
      <c r="B95" s="33"/>
      <c r="C95" s="34"/>
      <c r="D95" s="95" t="s">
        <v>95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197">
        <f>ROUND(AG87*AS95,2)</f>
        <v>0</v>
      </c>
      <c r="AH95" s="196"/>
      <c r="AI95" s="196"/>
      <c r="AJ95" s="196"/>
      <c r="AK95" s="196"/>
      <c r="AL95" s="196"/>
      <c r="AM95" s="196"/>
      <c r="AN95" s="196">
        <f t="shared" si="0"/>
        <v>0</v>
      </c>
      <c r="AO95" s="196"/>
      <c r="AP95" s="196"/>
      <c r="AQ95" s="35"/>
      <c r="AS95" s="100">
        <v>0</v>
      </c>
      <c r="AT95" s="101" t="s">
        <v>90</v>
      </c>
      <c r="AU95" s="101" t="s">
        <v>45</v>
      </c>
      <c r="AV95" s="102">
        <f>ROUND(IF(AU95="základní",AG95*L31,IF(AU95="snížená",AG95*L32,0)),2)</f>
        <v>0</v>
      </c>
      <c r="BV95" s="17" t="s">
        <v>91</v>
      </c>
      <c r="BY95" s="99">
        <f t="shared" si="1"/>
        <v>0</v>
      </c>
      <c r="BZ95" s="99">
        <f t="shared" si="2"/>
        <v>0</v>
      </c>
      <c r="CA95" s="99">
        <v>0</v>
      </c>
      <c r="CB95" s="99">
        <v>0</v>
      </c>
      <c r="CC95" s="99">
        <v>0</v>
      </c>
      <c r="CD95" s="99">
        <f t="shared" si="3"/>
        <v>0</v>
      </c>
      <c r="CE95" s="99">
        <f t="shared" si="4"/>
        <v>0</v>
      </c>
      <c r="CF95" s="99">
        <f t="shared" si="5"/>
        <v>0</v>
      </c>
      <c r="CG95" s="99">
        <f t="shared" si="6"/>
        <v>0</v>
      </c>
      <c r="CH95" s="99">
        <f t="shared" si="7"/>
        <v>0</v>
      </c>
      <c r="CI95" s="17">
        <f t="shared" si="8"/>
        <v>1</v>
      </c>
      <c r="CJ95" s="17">
        <f>IF(AT95="stavební čast",1,IF(8895="investiční čast",2,3))</f>
        <v>1</v>
      </c>
      <c r="CK95" s="17" t="str">
        <f t="shared" si="9"/>
        <v>x</v>
      </c>
    </row>
    <row r="96" spans="2:89" s="1" customFormat="1" ht="19.9" customHeight="1">
      <c r="B96" s="33"/>
      <c r="C96" s="34"/>
      <c r="D96" s="95" t="s">
        <v>96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197">
        <f>ROUND(AG87*AS96,2)</f>
        <v>0</v>
      </c>
      <c r="AH96" s="196"/>
      <c r="AI96" s="196"/>
      <c r="AJ96" s="196"/>
      <c r="AK96" s="196"/>
      <c r="AL96" s="196"/>
      <c r="AM96" s="196"/>
      <c r="AN96" s="196">
        <f t="shared" si="0"/>
        <v>0</v>
      </c>
      <c r="AO96" s="196"/>
      <c r="AP96" s="196"/>
      <c r="AQ96" s="35"/>
      <c r="AS96" s="100">
        <v>0</v>
      </c>
      <c r="AT96" s="101" t="s">
        <v>90</v>
      </c>
      <c r="AU96" s="101" t="s">
        <v>45</v>
      </c>
      <c r="AV96" s="102">
        <f>ROUND(IF(AU96="základní",AG96*L31,IF(AU96="snížená",AG96*L32,0)),2)</f>
        <v>0</v>
      </c>
      <c r="BV96" s="17" t="s">
        <v>91</v>
      </c>
      <c r="BY96" s="99">
        <f t="shared" si="1"/>
        <v>0</v>
      </c>
      <c r="BZ96" s="99">
        <f t="shared" si="2"/>
        <v>0</v>
      </c>
      <c r="CA96" s="99">
        <v>0</v>
      </c>
      <c r="CB96" s="99">
        <v>0</v>
      </c>
      <c r="CC96" s="99">
        <v>0</v>
      </c>
      <c r="CD96" s="99">
        <f t="shared" si="3"/>
        <v>0</v>
      </c>
      <c r="CE96" s="99">
        <f t="shared" si="4"/>
        <v>0</v>
      </c>
      <c r="CF96" s="99">
        <f t="shared" si="5"/>
        <v>0</v>
      </c>
      <c r="CG96" s="99">
        <f t="shared" si="6"/>
        <v>0</v>
      </c>
      <c r="CH96" s="99">
        <f t="shared" si="7"/>
        <v>0</v>
      </c>
      <c r="CI96" s="17">
        <f t="shared" si="8"/>
        <v>1</v>
      </c>
      <c r="CJ96" s="17">
        <f>IF(AT96="stavební čast",1,IF(8896="investiční čast",2,3))</f>
        <v>1</v>
      </c>
      <c r="CK96" s="17" t="str">
        <f t="shared" si="9"/>
        <v>x</v>
      </c>
    </row>
    <row r="97" spans="2:89" s="1" customFormat="1" ht="19.9" customHeight="1">
      <c r="B97" s="33"/>
      <c r="C97" s="34"/>
      <c r="D97" s="95" t="s">
        <v>97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197">
        <f>ROUND(AG87*AS97,2)</f>
        <v>0</v>
      </c>
      <c r="AH97" s="196"/>
      <c r="AI97" s="196"/>
      <c r="AJ97" s="196"/>
      <c r="AK97" s="196"/>
      <c r="AL97" s="196"/>
      <c r="AM97" s="196"/>
      <c r="AN97" s="196">
        <f t="shared" si="0"/>
        <v>0</v>
      </c>
      <c r="AO97" s="196"/>
      <c r="AP97" s="196"/>
      <c r="AQ97" s="35"/>
      <c r="AS97" s="100">
        <v>0</v>
      </c>
      <c r="AT97" s="101" t="s">
        <v>90</v>
      </c>
      <c r="AU97" s="101" t="s">
        <v>45</v>
      </c>
      <c r="AV97" s="102">
        <f>ROUND(IF(AU97="základní",AG97*L31,IF(AU97="snížená",AG97*L32,0)),2)</f>
        <v>0</v>
      </c>
      <c r="BV97" s="17" t="s">
        <v>91</v>
      </c>
      <c r="BY97" s="99">
        <f t="shared" si="1"/>
        <v>0</v>
      </c>
      <c r="BZ97" s="99">
        <f t="shared" si="2"/>
        <v>0</v>
      </c>
      <c r="CA97" s="99">
        <v>0</v>
      </c>
      <c r="CB97" s="99">
        <v>0</v>
      </c>
      <c r="CC97" s="99">
        <v>0</v>
      </c>
      <c r="CD97" s="99">
        <f t="shared" si="3"/>
        <v>0</v>
      </c>
      <c r="CE97" s="99">
        <f t="shared" si="4"/>
        <v>0</v>
      </c>
      <c r="CF97" s="99">
        <f t="shared" si="5"/>
        <v>0</v>
      </c>
      <c r="CG97" s="99">
        <f t="shared" si="6"/>
        <v>0</v>
      </c>
      <c r="CH97" s="99">
        <f t="shared" si="7"/>
        <v>0</v>
      </c>
      <c r="CI97" s="17">
        <f t="shared" si="8"/>
        <v>1</v>
      </c>
      <c r="CJ97" s="17">
        <f>IF(AT97="stavební čast",1,IF(8897="investiční čast",2,3))</f>
        <v>1</v>
      </c>
      <c r="CK97" s="17" t="str">
        <f t="shared" si="9"/>
        <v>x</v>
      </c>
    </row>
    <row r="98" spans="2:89" s="1" customFormat="1" ht="19.9" customHeight="1">
      <c r="B98" s="33"/>
      <c r="C98" s="34"/>
      <c r="D98" s="95" t="s">
        <v>98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197">
        <f>ROUND(AG87*AS98,2)</f>
        <v>0</v>
      </c>
      <c r="AH98" s="196"/>
      <c r="AI98" s="196"/>
      <c r="AJ98" s="196"/>
      <c r="AK98" s="196"/>
      <c r="AL98" s="196"/>
      <c r="AM98" s="196"/>
      <c r="AN98" s="196">
        <f t="shared" si="0"/>
        <v>0</v>
      </c>
      <c r="AO98" s="196"/>
      <c r="AP98" s="196"/>
      <c r="AQ98" s="35"/>
      <c r="AS98" s="100">
        <v>0</v>
      </c>
      <c r="AT98" s="101" t="s">
        <v>90</v>
      </c>
      <c r="AU98" s="101" t="s">
        <v>45</v>
      </c>
      <c r="AV98" s="102">
        <f>ROUND(IF(AU98="základní",AG98*L31,IF(AU98="snížená",AG98*L32,0)),2)</f>
        <v>0</v>
      </c>
      <c r="BV98" s="17" t="s">
        <v>91</v>
      </c>
      <c r="BY98" s="99">
        <f t="shared" si="1"/>
        <v>0</v>
      </c>
      <c r="BZ98" s="99">
        <f t="shared" si="2"/>
        <v>0</v>
      </c>
      <c r="CA98" s="99">
        <v>0</v>
      </c>
      <c r="CB98" s="99">
        <v>0</v>
      </c>
      <c r="CC98" s="99">
        <v>0</v>
      </c>
      <c r="CD98" s="99">
        <f t="shared" si="3"/>
        <v>0</v>
      </c>
      <c r="CE98" s="99">
        <f t="shared" si="4"/>
        <v>0</v>
      </c>
      <c r="CF98" s="99">
        <f t="shared" si="5"/>
        <v>0</v>
      </c>
      <c r="CG98" s="99">
        <f t="shared" si="6"/>
        <v>0</v>
      </c>
      <c r="CH98" s="99">
        <f t="shared" si="7"/>
        <v>0</v>
      </c>
      <c r="CI98" s="17">
        <f t="shared" si="8"/>
        <v>1</v>
      </c>
      <c r="CJ98" s="17">
        <f>IF(AT98="stavební čast",1,IF(8898="investiční čast",2,3))</f>
        <v>1</v>
      </c>
      <c r="CK98" s="17" t="str">
        <f t="shared" si="9"/>
        <v>x</v>
      </c>
    </row>
    <row r="99" spans="2:89" s="1" customFormat="1" ht="19.9" customHeight="1">
      <c r="B99" s="33"/>
      <c r="C99" s="34"/>
      <c r="D99" s="95" t="s">
        <v>99</v>
      </c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197">
        <f>ROUND(AG87*AS99,2)</f>
        <v>0</v>
      </c>
      <c r="AH99" s="196"/>
      <c r="AI99" s="196"/>
      <c r="AJ99" s="196"/>
      <c r="AK99" s="196"/>
      <c r="AL99" s="196"/>
      <c r="AM99" s="196"/>
      <c r="AN99" s="196">
        <f t="shared" si="0"/>
        <v>0</v>
      </c>
      <c r="AO99" s="196"/>
      <c r="AP99" s="196"/>
      <c r="AQ99" s="35"/>
      <c r="AS99" s="100">
        <v>0</v>
      </c>
      <c r="AT99" s="101" t="s">
        <v>90</v>
      </c>
      <c r="AU99" s="101" t="s">
        <v>45</v>
      </c>
      <c r="AV99" s="102">
        <f>ROUND(IF(AU99="základní",AG99*L31,IF(AU99="snížená",AG99*L32,0)),2)</f>
        <v>0</v>
      </c>
      <c r="BV99" s="17" t="s">
        <v>91</v>
      </c>
      <c r="BY99" s="99">
        <f t="shared" si="1"/>
        <v>0</v>
      </c>
      <c r="BZ99" s="99">
        <f t="shared" si="2"/>
        <v>0</v>
      </c>
      <c r="CA99" s="99">
        <v>0</v>
      </c>
      <c r="CB99" s="99">
        <v>0</v>
      </c>
      <c r="CC99" s="99">
        <v>0</v>
      </c>
      <c r="CD99" s="99">
        <f t="shared" si="3"/>
        <v>0</v>
      </c>
      <c r="CE99" s="99">
        <f t="shared" si="4"/>
        <v>0</v>
      </c>
      <c r="CF99" s="99">
        <f t="shared" si="5"/>
        <v>0</v>
      </c>
      <c r="CG99" s="99">
        <f t="shared" si="6"/>
        <v>0</v>
      </c>
      <c r="CH99" s="99">
        <f t="shared" si="7"/>
        <v>0</v>
      </c>
      <c r="CI99" s="17">
        <f t="shared" si="8"/>
        <v>1</v>
      </c>
      <c r="CJ99" s="17">
        <f>IF(AT99="stavební čast",1,IF(8899="investiční čast",2,3))</f>
        <v>1</v>
      </c>
      <c r="CK99" s="17" t="str">
        <f t="shared" si="9"/>
        <v>x</v>
      </c>
    </row>
    <row r="100" spans="2:89" s="1" customFormat="1" ht="19.9" customHeight="1">
      <c r="B100" s="33"/>
      <c r="C100" s="34"/>
      <c r="D100" s="95" t="s">
        <v>100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197">
        <f>ROUND(AG87*AS100,2)</f>
        <v>0</v>
      </c>
      <c r="AH100" s="196"/>
      <c r="AI100" s="196"/>
      <c r="AJ100" s="196"/>
      <c r="AK100" s="196"/>
      <c r="AL100" s="196"/>
      <c r="AM100" s="196"/>
      <c r="AN100" s="196">
        <f t="shared" si="0"/>
        <v>0</v>
      </c>
      <c r="AO100" s="196"/>
      <c r="AP100" s="196"/>
      <c r="AQ100" s="35"/>
      <c r="AS100" s="100">
        <v>0</v>
      </c>
      <c r="AT100" s="101" t="s">
        <v>90</v>
      </c>
      <c r="AU100" s="101" t="s">
        <v>45</v>
      </c>
      <c r="AV100" s="102">
        <f>ROUND(IF(AU100="základní",AG100*L31,IF(AU100="snížená",AG100*L32,0)),2)</f>
        <v>0</v>
      </c>
      <c r="BV100" s="17" t="s">
        <v>91</v>
      </c>
      <c r="BY100" s="99">
        <f t="shared" si="1"/>
        <v>0</v>
      </c>
      <c r="BZ100" s="99">
        <f t="shared" si="2"/>
        <v>0</v>
      </c>
      <c r="CA100" s="99">
        <v>0</v>
      </c>
      <c r="CB100" s="99">
        <v>0</v>
      </c>
      <c r="CC100" s="99">
        <v>0</v>
      </c>
      <c r="CD100" s="99">
        <f t="shared" si="3"/>
        <v>0</v>
      </c>
      <c r="CE100" s="99">
        <f t="shared" si="4"/>
        <v>0</v>
      </c>
      <c r="CF100" s="99">
        <f t="shared" si="5"/>
        <v>0</v>
      </c>
      <c r="CG100" s="99">
        <f t="shared" si="6"/>
        <v>0</v>
      </c>
      <c r="CH100" s="99">
        <f t="shared" si="7"/>
        <v>0</v>
      </c>
      <c r="CI100" s="17">
        <f t="shared" si="8"/>
        <v>1</v>
      </c>
      <c r="CJ100" s="17">
        <f>IF(AT100="stavební čast",1,IF(88100="investiční čast",2,3))</f>
        <v>1</v>
      </c>
      <c r="CK100" s="17" t="str">
        <f t="shared" si="9"/>
        <v>x</v>
      </c>
    </row>
    <row r="101" spans="2:89" s="1" customFormat="1" ht="19.9" customHeight="1">
      <c r="B101" s="33"/>
      <c r="C101" s="34"/>
      <c r="D101" s="207" t="s">
        <v>101</v>
      </c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34"/>
      <c r="AD101" s="34"/>
      <c r="AE101" s="34"/>
      <c r="AF101" s="34"/>
      <c r="AG101" s="197">
        <f>AG87*AS101</f>
        <v>0</v>
      </c>
      <c r="AH101" s="196"/>
      <c r="AI101" s="196"/>
      <c r="AJ101" s="196"/>
      <c r="AK101" s="196"/>
      <c r="AL101" s="196"/>
      <c r="AM101" s="196"/>
      <c r="AN101" s="196">
        <f>AG101+AV101</f>
        <v>0</v>
      </c>
      <c r="AO101" s="196"/>
      <c r="AP101" s="196"/>
      <c r="AQ101" s="35"/>
      <c r="AS101" s="100">
        <v>0</v>
      </c>
      <c r="AT101" s="101" t="s">
        <v>90</v>
      </c>
      <c r="AU101" s="101" t="s">
        <v>45</v>
      </c>
      <c r="AV101" s="102">
        <f>ROUND(IF(AU101="nulová",0,IF(OR(AU101="základní",AU101="zákl. přenesená"),AG101*L31,AG101*L32)),2)</f>
        <v>0</v>
      </c>
      <c r="BV101" s="17" t="s">
        <v>102</v>
      </c>
      <c r="BY101" s="99">
        <f t="shared" si="1"/>
        <v>0</v>
      </c>
      <c r="BZ101" s="99">
        <f t="shared" si="2"/>
        <v>0</v>
      </c>
      <c r="CA101" s="99">
        <f>IF(AU101="zákl. přenesená",AV101,0)</f>
        <v>0</v>
      </c>
      <c r="CB101" s="99">
        <f>IF(AU101="sníž. přenesená",AV101,0)</f>
        <v>0</v>
      </c>
      <c r="CC101" s="99">
        <f>IF(AU101="nulová",AV101,0)</f>
        <v>0</v>
      </c>
      <c r="CD101" s="99">
        <f t="shared" si="3"/>
        <v>0</v>
      </c>
      <c r="CE101" s="99">
        <f t="shared" si="4"/>
        <v>0</v>
      </c>
      <c r="CF101" s="99">
        <f t="shared" si="5"/>
        <v>0</v>
      </c>
      <c r="CG101" s="99">
        <f t="shared" si="6"/>
        <v>0</v>
      </c>
      <c r="CH101" s="99">
        <f t="shared" si="7"/>
        <v>0</v>
      </c>
      <c r="CI101" s="17">
        <f t="shared" si="8"/>
        <v>1</v>
      </c>
      <c r="CJ101" s="17">
        <f>IF(AT101="stavební čast",1,IF(88101="investiční čast",2,3))</f>
        <v>1</v>
      </c>
      <c r="CK101" s="17" t="str">
        <f t="shared" si="9"/>
        <v/>
      </c>
    </row>
    <row r="102" spans="2:89" s="1" customFormat="1" ht="19.9" customHeight="1">
      <c r="B102" s="33"/>
      <c r="C102" s="34"/>
      <c r="D102" s="207" t="s">
        <v>101</v>
      </c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34"/>
      <c r="AD102" s="34"/>
      <c r="AE102" s="34"/>
      <c r="AF102" s="34"/>
      <c r="AG102" s="197">
        <f>AG87*AS102</f>
        <v>0</v>
      </c>
      <c r="AH102" s="196"/>
      <c r="AI102" s="196"/>
      <c r="AJ102" s="196"/>
      <c r="AK102" s="196"/>
      <c r="AL102" s="196"/>
      <c r="AM102" s="196"/>
      <c r="AN102" s="196">
        <f>AG102+AV102</f>
        <v>0</v>
      </c>
      <c r="AO102" s="196"/>
      <c r="AP102" s="196"/>
      <c r="AQ102" s="35"/>
      <c r="AS102" s="100">
        <v>0</v>
      </c>
      <c r="AT102" s="101" t="s">
        <v>90</v>
      </c>
      <c r="AU102" s="101" t="s">
        <v>45</v>
      </c>
      <c r="AV102" s="102">
        <f>ROUND(IF(AU102="nulová",0,IF(OR(AU102="základní",AU102="zákl. přenesená"),AG102*L31,AG102*L32)),2)</f>
        <v>0</v>
      </c>
      <c r="BV102" s="17" t="s">
        <v>102</v>
      </c>
      <c r="BY102" s="99">
        <f t="shared" si="1"/>
        <v>0</v>
      </c>
      <c r="BZ102" s="99">
        <f t="shared" si="2"/>
        <v>0</v>
      </c>
      <c r="CA102" s="99">
        <f>IF(AU102="zákl. přenesená",AV102,0)</f>
        <v>0</v>
      </c>
      <c r="CB102" s="99">
        <f>IF(AU102="sníž. přenesená",AV102,0)</f>
        <v>0</v>
      </c>
      <c r="CC102" s="99">
        <f>IF(AU102="nulová",AV102,0)</f>
        <v>0</v>
      </c>
      <c r="CD102" s="99">
        <f t="shared" si="3"/>
        <v>0</v>
      </c>
      <c r="CE102" s="99">
        <f t="shared" si="4"/>
        <v>0</v>
      </c>
      <c r="CF102" s="99">
        <f t="shared" si="5"/>
        <v>0</v>
      </c>
      <c r="CG102" s="99">
        <f t="shared" si="6"/>
        <v>0</v>
      </c>
      <c r="CH102" s="99">
        <f t="shared" si="7"/>
        <v>0</v>
      </c>
      <c r="CI102" s="17">
        <f t="shared" si="8"/>
        <v>1</v>
      </c>
      <c r="CJ102" s="17">
        <f>IF(AT102="stavební čast",1,IF(88102="investiční čast",2,3))</f>
        <v>1</v>
      </c>
      <c r="CK102" s="17" t="str">
        <f t="shared" si="9"/>
        <v/>
      </c>
    </row>
    <row r="103" spans="2:89" s="1" customFormat="1" ht="19.9" customHeight="1">
      <c r="B103" s="33"/>
      <c r="C103" s="34"/>
      <c r="D103" s="207" t="s">
        <v>101</v>
      </c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34"/>
      <c r="AD103" s="34"/>
      <c r="AE103" s="34"/>
      <c r="AF103" s="34"/>
      <c r="AG103" s="197">
        <f>AG87*AS103</f>
        <v>0</v>
      </c>
      <c r="AH103" s="196"/>
      <c r="AI103" s="196"/>
      <c r="AJ103" s="196"/>
      <c r="AK103" s="196"/>
      <c r="AL103" s="196"/>
      <c r="AM103" s="196"/>
      <c r="AN103" s="196">
        <f>AG103+AV103</f>
        <v>0</v>
      </c>
      <c r="AO103" s="196"/>
      <c r="AP103" s="196"/>
      <c r="AQ103" s="35"/>
      <c r="AS103" s="103">
        <v>0</v>
      </c>
      <c r="AT103" s="104" t="s">
        <v>90</v>
      </c>
      <c r="AU103" s="104" t="s">
        <v>45</v>
      </c>
      <c r="AV103" s="105">
        <f>ROUND(IF(AU103="nulová",0,IF(OR(AU103="základní",AU103="zákl. přenesená"),AG103*L31,AG103*L32)),2)</f>
        <v>0</v>
      </c>
      <c r="BV103" s="17" t="s">
        <v>102</v>
      </c>
      <c r="BY103" s="99">
        <f t="shared" si="1"/>
        <v>0</v>
      </c>
      <c r="BZ103" s="99">
        <f t="shared" si="2"/>
        <v>0</v>
      </c>
      <c r="CA103" s="99">
        <f>IF(AU103="zákl. přenesená",AV103,0)</f>
        <v>0</v>
      </c>
      <c r="CB103" s="99">
        <f>IF(AU103="sníž. přenesená",AV103,0)</f>
        <v>0</v>
      </c>
      <c r="CC103" s="99">
        <f>IF(AU103="nulová",AV103,0)</f>
        <v>0</v>
      </c>
      <c r="CD103" s="99">
        <f t="shared" si="3"/>
        <v>0</v>
      </c>
      <c r="CE103" s="99">
        <f t="shared" si="4"/>
        <v>0</v>
      </c>
      <c r="CF103" s="99">
        <f t="shared" si="5"/>
        <v>0</v>
      </c>
      <c r="CG103" s="99">
        <f t="shared" si="6"/>
        <v>0</v>
      </c>
      <c r="CH103" s="99">
        <f t="shared" si="7"/>
        <v>0</v>
      </c>
      <c r="CI103" s="17">
        <f t="shared" si="8"/>
        <v>1</v>
      </c>
      <c r="CJ103" s="17">
        <f>IF(AT103="stavební čast",1,IF(88103="investiční čast",2,3))</f>
        <v>1</v>
      </c>
      <c r="CK103" s="17" t="str">
        <f t="shared" si="9"/>
        <v/>
      </c>
    </row>
    <row r="104" spans="2:43" s="1" customFormat="1" ht="10.9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5"/>
    </row>
    <row r="105" spans="2:43" s="1" customFormat="1" ht="30" customHeight="1">
      <c r="B105" s="33"/>
      <c r="C105" s="106" t="s">
        <v>103</v>
      </c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209">
        <f>ROUND(AG87+AG90,2)</f>
        <v>0</v>
      </c>
      <c r="AH105" s="209"/>
      <c r="AI105" s="209"/>
      <c r="AJ105" s="209"/>
      <c r="AK105" s="209"/>
      <c r="AL105" s="209"/>
      <c r="AM105" s="209"/>
      <c r="AN105" s="209">
        <f>AN87+AN90</f>
        <v>0</v>
      </c>
      <c r="AO105" s="209"/>
      <c r="AP105" s="209"/>
      <c r="AQ105" s="35"/>
    </row>
    <row r="106" spans="2:43" s="1" customFormat="1" ht="6.9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9"/>
    </row>
  </sheetData>
  <mergeCells count="76">
    <mergeCell ref="AG105:AM105"/>
    <mergeCell ref="AN105:AP105"/>
    <mergeCell ref="AR2:BE2"/>
    <mergeCell ref="AG100:AM100"/>
    <mergeCell ref="AN100:AP100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  <mergeCell ref="D102:AB102"/>
    <mergeCell ref="AG102:AM102"/>
    <mergeCell ref="AN102:AP102"/>
    <mergeCell ref="D103:AB103"/>
    <mergeCell ref="AG103:AM103"/>
    <mergeCell ref="AN103:AP103"/>
    <mergeCell ref="D101:AB101"/>
    <mergeCell ref="AG101:AM101"/>
    <mergeCell ref="AN101:AP101"/>
    <mergeCell ref="AG97:AM97"/>
    <mergeCell ref="AN97:AP97"/>
    <mergeCell ref="AG98:AM98"/>
    <mergeCell ref="AN98:AP98"/>
    <mergeCell ref="AG99:AM99"/>
    <mergeCell ref="AN99:AP99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104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CN_DS-Zizice-ZAHRADA - Do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15"/>
  <sheetViews>
    <sheetView showGridLines="0" tabSelected="1" workbookViewId="0" topLeftCell="A1">
      <pane ySplit="1" topLeftCell="A2" activePane="bottomLeft" state="frozen"/>
      <selection pane="bottomLeft" activeCell="AD22" sqref="AD2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8"/>
      <c r="B1" s="11"/>
      <c r="C1" s="11"/>
      <c r="D1" s="12" t="s">
        <v>1</v>
      </c>
      <c r="E1" s="11"/>
      <c r="F1" s="13" t="s">
        <v>104</v>
      </c>
      <c r="G1" s="13"/>
      <c r="H1" s="246" t="s">
        <v>105</v>
      </c>
      <c r="I1" s="246"/>
      <c r="J1" s="246"/>
      <c r="K1" s="246"/>
      <c r="L1" s="13" t="s">
        <v>106</v>
      </c>
      <c r="M1" s="11"/>
      <c r="N1" s="11"/>
      <c r="O1" s="12" t="s">
        <v>107</v>
      </c>
      <c r="P1" s="11"/>
      <c r="Q1" s="11"/>
      <c r="R1" s="11"/>
      <c r="S1" s="13" t="s">
        <v>108</v>
      </c>
      <c r="T1" s="13"/>
      <c r="U1" s="108"/>
      <c r="V1" s="10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67" t="s">
        <v>7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S2" s="210" t="s">
        <v>8</v>
      </c>
      <c r="T2" s="211"/>
      <c r="U2" s="211"/>
      <c r="V2" s="211"/>
      <c r="W2" s="211"/>
      <c r="X2" s="211"/>
      <c r="Y2" s="211"/>
      <c r="Z2" s="211"/>
      <c r="AA2" s="211"/>
      <c r="AB2" s="211"/>
      <c r="AC2" s="211"/>
      <c r="AT2" s="17" t="s">
        <v>82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109</v>
      </c>
    </row>
    <row r="4" spans="2:46" ht="36.95" customHeight="1">
      <c r="B4" s="21"/>
      <c r="C4" s="169" t="s">
        <v>110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22"/>
      <c r="T4" s="23" t="s">
        <v>13</v>
      </c>
      <c r="AT4" s="17" t="s">
        <v>6</v>
      </c>
    </row>
    <row r="5" spans="2:18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2:18" s="1" customFormat="1" ht="32.85" customHeight="1">
      <c r="B6" s="33"/>
      <c r="C6" s="34"/>
      <c r="D6" s="28" t="s">
        <v>19</v>
      </c>
      <c r="E6" s="34"/>
      <c r="F6" s="175" t="s">
        <v>394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34"/>
      <c r="R6" s="35"/>
    </row>
    <row r="7" spans="2:18" s="1" customFormat="1" ht="14.45" customHeight="1">
      <c r="B7" s="33"/>
      <c r="C7" s="34"/>
      <c r="D7" s="29" t="s">
        <v>21</v>
      </c>
      <c r="E7" s="34"/>
      <c r="F7" s="27" t="s">
        <v>5</v>
      </c>
      <c r="G7" s="34"/>
      <c r="H7" s="34"/>
      <c r="I7" s="34"/>
      <c r="J7" s="34"/>
      <c r="K7" s="34"/>
      <c r="L7" s="34"/>
      <c r="M7" s="29" t="s">
        <v>22</v>
      </c>
      <c r="N7" s="34"/>
      <c r="O7" s="27" t="s">
        <v>5</v>
      </c>
      <c r="P7" s="34"/>
      <c r="Q7" s="34"/>
      <c r="R7" s="35"/>
    </row>
    <row r="8" spans="2:18" s="1" customFormat="1" ht="14.45" customHeight="1">
      <c r="B8" s="33"/>
      <c r="C8" s="34"/>
      <c r="D8" s="29" t="s">
        <v>24</v>
      </c>
      <c r="E8" s="34"/>
      <c r="F8" s="27" t="s">
        <v>25</v>
      </c>
      <c r="G8" s="34"/>
      <c r="H8" s="34"/>
      <c r="I8" s="34"/>
      <c r="J8" s="34"/>
      <c r="K8" s="34"/>
      <c r="L8" s="34"/>
      <c r="M8" s="29" t="s">
        <v>26</v>
      </c>
      <c r="N8" s="34"/>
      <c r="O8" s="213">
        <f>'Rekapitulace stavby'!AN8</f>
        <v>43497</v>
      </c>
      <c r="P8" s="214"/>
      <c r="Q8" s="34"/>
      <c r="R8" s="35"/>
    </row>
    <row r="9" spans="2:18" s="1" customFormat="1" ht="10.9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2:18" s="1" customFormat="1" ht="14.45" customHeight="1">
      <c r="B10" s="33"/>
      <c r="C10" s="34"/>
      <c r="D10" s="29" t="s">
        <v>29</v>
      </c>
      <c r="E10" s="34"/>
      <c r="F10" s="34"/>
      <c r="G10" s="34"/>
      <c r="H10" s="34"/>
      <c r="I10" s="34"/>
      <c r="J10" s="34"/>
      <c r="K10" s="34"/>
      <c r="L10" s="34"/>
      <c r="M10" s="29" t="s">
        <v>30</v>
      </c>
      <c r="N10" s="34"/>
      <c r="O10" s="173" t="s">
        <v>31</v>
      </c>
      <c r="P10" s="173"/>
      <c r="Q10" s="34"/>
      <c r="R10" s="35"/>
    </row>
    <row r="11" spans="2:18" s="1" customFormat="1" ht="18" customHeight="1">
      <c r="B11" s="33"/>
      <c r="C11" s="34"/>
      <c r="D11" s="34"/>
      <c r="E11" s="27" t="s">
        <v>32</v>
      </c>
      <c r="F11" s="34"/>
      <c r="G11" s="34"/>
      <c r="H11" s="34"/>
      <c r="I11" s="34"/>
      <c r="J11" s="34"/>
      <c r="K11" s="34"/>
      <c r="L11" s="34"/>
      <c r="M11" s="29" t="s">
        <v>33</v>
      </c>
      <c r="N11" s="34"/>
      <c r="O11" s="173" t="s">
        <v>5</v>
      </c>
      <c r="P11" s="173"/>
      <c r="Q11" s="34"/>
      <c r="R11" s="35"/>
    </row>
    <row r="12" spans="2:18" s="1" customFormat="1" ht="6.95" customHeight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2:18" s="1" customFormat="1" ht="14.45" customHeight="1">
      <c r="B13" s="33"/>
      <c r="C13" s="34"/>
      <c r="D13" s="29" t="s">
        <v>34</v>
      </c>
      <c r="E13" s="34"/>
      <c r="F13" s="34"/>
      <c r="G13" s="34"/>
      <c r="H13" s="34"/>
      <c r="I13" s="34"/>
      <c r="J13" s="34"/>
      <c r="K13" s="34"/>
      <c r="L13" s="34"/>
      <c r="M13" s="29" t="s">
        <v>30</v>
      </c>
      <c r="N13" s="34"/>
      <c r="O13" s="215" t="str">
        <f>IF('Rekapitulace stavby'!AN13="","",'Rekapitulace stavby'!AN13)</f>
        <v>Vyplň údaj</v>
      </c>
      <c r="P13" s="173"/>
      <c r="Q13" s="34"/>
      <c r="R13" s="35"/>
    </row>
    <row r="14" spans="2:18" s="1" customFormat="1" ht="18" customHeight="1">
      <c r="B14" s="33"/>
      <c r="C14" s="34"/>
      <c r="D14" s="34"/>
      <c r="E14" s="215" t="str">
        <f>IF('Rekapitulace stavby'!E14="","",'Rekapitulace stavby'!E14)</f>
        <v>Vyplň údaj</v>
      </c>
      <c r="F14" s="216"/>
      <c r="G14" s="216"/>
      <c r="H14" s="216"/>
      <c r="I14" s="216"/>
      <c r="J14" s="216"/>
      <c r="K14" s="216"/>
      <c r="L14" s="216"/>
      <c r="M14" s="29" t="s">
        <v>33</v>
      </c>
      <c r="N14" s="34"/>
      <c r="O14" s="215" t="str">
        <f>IF('Rekapitulace stavby'!AN14="","",'Rekapitulace stavby'!AN14)</f>
        <v>Vyplň údaj</v>
      </c>
      <c r="P14" s="173"/>
      <c r="Q14" s="34"/>
      <c r="R14" s="35"/>
    </row>
    <row r="15" spans="2:18" s="1" customFormat="1" ht="6.95" customHeight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2:18" s="1" customFormat="1" ht="14.45" customHeight="1">
      <c r="B16" s="33"/>
      <c r="C16" s="34"/>
      <c r="D16" s="29" t="s">
        <v>36</v>
      </c>
      <c r="E16" s="34"/>
      <c r="F16" s="34"/>
      <c r="G16" s="34"/>
      <c r="H16" s="34"/>
      <c r="I16" s="34"/>
      <c r="J16" s="34"/>
      <c r="K16" s="34"/>
      <c r="L16" s="34"/>
      <c r="M16" s="29" t="s">
        <v>30</v>
      </c>
      <c r="N16" s="34"/>
      <c r="O16" s="173" t="str">
        <f>IF('Rekapitulace stavby'!AN16="","",'Rekapitulace stavby'!AN16)</f>
        <v/>
      </c>
      <c r="P16" s="173"/>
      <c r="Q16" s="34"/>
      <c r="R16" s="35"/>
    </row>
    <row r="17" spans="2:18" s="1" customFormat="1" ht="18" customHeight="1">
      <c r="B17" s="33"/>
      <c r="C17" s="34"/>
      <c r="D17" s="34"/>
      <c r="E17" s="27" t="str">
        <f>IF('Rekapitulace stavby'!E17="","",'Rekapitulace stavby'!E17)</f>
        <v xml:space="preserve"> </v>
      </c>
      <c r="F17" s="34"/>
      <c r="G17" s="34"/>
      <c r="H17" s="34"/>
      <c r="I17" s="34"/>
      <c r="J17" s="34"/>
      <c r="K17" s="34"/>
      <c r="L17" s="34"/>
      <c r="M17" s="29" t="s">
        <v>33</v>
      </c>
      <c r="N17" s="34"/>
      <c r="O17" s="173" t="str">
        <f>IF('Rekapitulace stavby'!AN17="","",'Rekapitulace stavby'!AN17)</f>
        <v/>
      </c>
      <c r="P17" s="173"/>
      <c r="Q17" s="34"/>
      <c r="R17" s="35"/>
    </row>
    <row r="18" spans="2:18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2:18" s="1" customFormat="1" ht="14.45" customHeight="1">
      <c r="B19" s="33"/>
      <c r="C19" s="34"/>
      <c r="D19" s="29" t="s">
        <v>39</v>
      </c>
      <c r="E19" s="34"/>
      <c r="F19" s="34"/>
      <c r="G19" s="34"/>
      <c r="H19" s="34"/>
      <c r="I19" s="34"/>
      <c r="J19" s="34"/>
      <c r="K19" s="34"/>
      <c r="L19" s="34"/>
      <c r="M19" s="29" t="s">
        <v>30</v>
      </c>
      <c r="N19" s="34"/>
      <c r="O19" s="173" t="str">
        <f>IF('Rekapitulace stavby'!AN19="","",'Rekapitulace stavby'!AN19)</f>
        <v/>
      </c>
      <c r="P19" s="173"/>
      <c r="Q19" s="34"/>
      <c r="R19" s="35"/>
    </row>
    <row r="20" spans="2:18" s="1" customFormat="1" ht="18" customHeight="1">
      <c r="B20" s="33"/>
      <c r="C20" s="34"/>
      <c r="D20" s="34"/>
      <c r="E20" s="27" t="str">
        <f>IF('Rekapitulace stavby'!E20="","",'Rekapitulace stavby'!E20)</f>
        <v xml:space="preserve"> </v>
      </c>
      <c r="F20" s="34"/>
      <c r="G20" s="34"/>
      <c r="H20" s="34"/>
      <c r="I20" s="34"/>
      <c r="J20" s="34"/>
      <c r="K20" s="34"/>
      <c r="L20" s="34"/>
      <c r="M20" s="29" t="s">
        <v>33</v>
      </c>
      <c r="N20" s="34"/>
      <c r="O20" s="173" t="str">
        <f>IF('Rekapitulace stavby'!AN20="","",'Rekapitulace stavby'!AN20)</f>
        <v/>
      </c>
      <c r="P20" s="173"/>
      <c r="Q20" s="34"/>
      <c r="R20" s="35"/>
    </row>
    <row r="21" spans="2:18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2:18" s="1" customFormat="1" ht="14.45" customHeight="1">
      <c r="B22" s="33"/>
      <c r="C22" s="34"/>
      <c r="D22" s="29" t="s">
        <v>40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22.5" customHeight="1">
      <c r="B23" s="33"/>
      <c r="C23" s="34"/>
      <c r="D23" s="34"/>
      <c r="E23" s="178" t="s">
        <v>5</v>
      </c>
      <c r="F23" s="178"/>
      <c r="G23" s="178"/>
      <c r="H23" s="178"/>
      <c r="I23" s="178"/>
      <c r="J23" s="178"/>
      <c r="K23" s="178"/>
      <c r="L23" s="178"/>
      <c r="M23" s="34"/>
      <c r="N23" s="34"/>
      <c r="O23" s="34"/>
      <c r="P23" s="34"/>
      <c r="Q23" s="34"/>
      <c r="R23" s="35"/>
    </row>
    <row r="24" spans="2:18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4"/>
      <c r="R25" s="35"/>
    </row>
    <row r="26" spans="2:18" s="1" customFormat="1" ht="14.45" customHeight="1">
      <c r="B26" s="33"/>
      <c r="C26" s="34"/>
      <c r="D26" s="109" t="s">
        <v>111</v>
      </c>
      <c r="E26" s="34"/>
      <c r="F26" s="34"/>
      <c r="G26" s="34"/>
      <c r="H26" s="34"/>
      <c r="I26" s="34"/>
      <c r="J26" s="34"/>
      <c r="K26" s="34"/>
      <c r="L26" s="34"/>
      <c r="M26" s="179">
        <f>N87</f>
        <v>0</v>
      </c>
      <c r="N26" s="179"/>
      <c r="O26" s="179"/>
      <c r="P26" s="179"/>
      <c r="Q26" s="34"/>
      <c r="R26" s="35"/>
    </row>
    <row r="27" spans="2:18" s="1" customFormat="1" ht="14.45" customHeight="1">
      <c r="B27" s="33"/>
      <c r="C27" s="34"/>
      <c r="D27" s="32" t="s">
        <v>96</v>
      </c>
      <c r="E27" s="34"/>
      <c r="F27" s="34"/>
      <c r="G27" s="34"/>
      <c r="H27" s="34"/>
      <c r="I27" s="34"/>
      <c r="J27" s="34"/>
      <c r="K27" s="34"/>
      <c r="L27" s="34"/>
      <c r="M27" s="179">
        <f>N107</f>
        <v>0</v>
      </c>
      <c r="N27" s="179"/>
      <c r="O27" s="179"/>
      <c r="P27" s="179"/>
      <c r="Q27" s="34"/>
      <c r="R27" s="35"/>
    </row>
    <row r="28" spans="2:18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2:18" s="1" customFormat="1" ht="25.35" customHeight="1">
      <c r="B29" s="33"/>
      <c r="C29" s="34"/>
      <c r="D29" s="110" t="s">
        <v>43</v>
      </c>
      <c r="E29" s="34"/>
      <c r="F29" s="34"/>
      <c r="G29" s="34"/>
      <c r="H29" s="34"/>
      <c r="I29" s="34"/>
      <c r="J29" s="34"/>
      <c r="K29" s="34"/>
      <c r="L29" s="34"/>
      <c r="M29" s="217">
        <f>ROUND(M26+M27,2)</f>
        <v>0</v>
      </c>
      <c r="N29" s="212"/>
      <c r="O29" s="212"/>
      <c r="P29" s="212"/>
      <c r="Q29" s="34"/>
      <c r="R29" s="35"/>
    </row>
    <row r="30" spans="2:18" s="1" customFormat="1" ht="6.95" customHeight="1">
      <c r="B30" s="33"/>
      <c r="C30" s="3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4"/>
      <c r="R30" s="35"/>
    </row>
    <row r="31" spans="2:18" s="1" customFormat="1" ht="14.45" customHeight="1">
      <c r="B31" s="33"/>
      <c r="C31" s="34"/>
      <c r="D31" s="40" t="s">
        <v>44</v>
      </c>
      <c r="E31" s="40" t="s">
        <v>45</v>
      </c>
      <c r="F31" s="41">
        <v>0.21</v>
      </c>
      <c r="G31" s="111" t="s">
        <v>46</v>
      </c>
      <c r="H31" s="218">
        <f>(SUM(BE107:BE114)+SUM(BE131:BE213))</f>
        <v>0</v>
      </c>
      <c r="I31" s="212"/>
      <c r="J31" s="212"/>
      <c r="K31" s="34"/>
      <c r="L31" s="34"/>
      <c r="M31" s="218">
        <f>ROUND((SUM(BE107:BE114)+SUM(BE131:BE213)),2)*F31</f>
        <v>0</v>
      </c>
      <c r="N31" s="212"/>
      <c r="O31" s="212"/>
      <c r="P31" s="212"/>
      <c r="Q31" s="34"/>
      <c r="R31" s="35"/>
    </row>
    <row r="32" spans="2:18" s="1" customFormat="1" ht="14.45" customHeight="1">
      <c r="B32" s="33"/>
      <c r="C32" s="34"/>
      <c r="D32" s="34"/>
      <c r="E32" s="40" t="s">
        <v>47</v>
      </c>
      <c r="F32" s="41">
        <v>0.15</v>
      </c>
      <c r="G32" s="111" t="s">
        <v>46</v>
      </c>
      <c r="H32" s="218">
        <f>(SUM(BF107:BF114)+SUM(BF131:BF213))</f>
        <v>0</v>
      </c>
      <c r="I32" s="212"/>
      <c r="J32" s="212"/>
      <c r="K32" s="34"/>
      <c r="L32" s="34"/>
      <c r="M32" s="218">
        <f>ROUND((SUM(BF107:BF114)+SUM(BF131:BF213)),2)*F32</f>
        <v>0</v>
      </c>
      <c r="N32" s="212"/>
      <c r="O32" s="212"/>
      <c r="P32" s="212"/>
      <c r="Q32" s="34"/>
      <c r="R32" s="35"/>
    </row>
    <row r="33" spans="2:18" s="1" customFormat="1" ht="14.45" customHeight="1" hidden="1">
      <c r="B33" s="33"/>
      <c r="C33" s="34"/>
      <c r="D33" s="34"/>
      <c r="E33" s="40" t="s">
        <v>48</v>
      </c>
      <c r="F33" s="41">
        <v>0.21</v>
      </c>
      <c r="G33" s="111" t="s">
        <v>46</v>
      </c>
      <c r="H33" s="218">
        <f>(SUM(BG107:BG114)+SUM(BG131:BG213))</f>
        <v>0</v>
      </c>
      <c r="I33" s="212"/>
      <c r="J33" s="212"/>
      <c r="K33" s="34"/>
      <c r="L33" s="34"/>
      <c r="M33" s="218">
        <v>0</v>
      </c>
      <c r="N33" s="212"/>
      <c r="O33" s="212"/>
      <c r="P33" s="212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49</v>
      </c>
      <c r="F34" s="41">
        <v>0.15</v>
      </c>
      <c r="G34" s="111" t="s">
        <v>46</v>
      </c>
      <c r="H34" s="218">
        <f>(SUM(BH107:BH114)+SUM(BH131:BH213))</f>
        <v>0</v>
      </c>
      <c r="I34" s="212"/>
      <c r="J34" s="212"/>
      <c r="K34" s="34"/>
      <c r="L34" s="34"/>
      <c r="M34" s="218">
        <v>0</v>
      </c>
      <c r="N34" s="212"/>
      <c r="O34" s="212"/>
      <c r="P34" s="212"/>
      <c r="Q34" s="34"/>
      <c r="R34" s="35"/>
    </row>
    <row r="35" spans="2:18" s="1" customFormat="1" ht="14.45" customHeight="1" hidden="1">
      <c r="B35" s="33"/>
      <c r="C35" s="34"/>
      <c r="D35" s="34"/>
      <c r="E35" s="40" t="s">
        <v>50</v>
      </c>
      <c r="F35" s="41">
        <v>0</v>
      </c>
      <c r="G35" s="111" t="s">
        <v>46</v>
      </c>
      <c r="H35" s="218">
        <f>(SUM(BI107:BI114)+SUM(BI131:BI213))</f>
        <v>0</v>
      </c>
      <c r="I35" s="212"/>
      <c r="J35" s="212"/>
      <c r="K35" s="34"/>
      <c r="L35" s="34"/>
      <c r="M35" s="218">
        <v>0</v>
      </c>
      <c r="N35" s="212"/>
      <c r="O35" s="212"/>
      <c r="P35" s="212"/>
      <c r="Q35" s="34"/>
      <c r="R35" s="35"/>
    </row>
    <row r="36" spans="2:18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</row>
    <row r="37" spans="2:18" s="1" customFormat="1" ht="25.35" customHeight="1">
      <c r="B37" s="33"/>
      <c r="C37" s="107"/>
      <c r="D37" s="112" t="s">
        <v>51</v>
      </c>
      <c r="E37" s="73"/>
      <c r="F37" s="73"/>
      <c r="G37" s="113" t="s">
        <v>52</v>
      </c>
      <c r="H37" s="114" t="s">
        <v>53</v>
      </c>
      <c r="I37" s="73"/>
      <c r="J37" s="73"/>
      <c r="K37" s="73"/>
      <c r="L37" s="219">
        <f>SUM(M29:M35)</f>
        <v>0</v>
      </c>
      <c r="M37" s="219"/>
      <c r="N37" s="219"/>
      <c r="O37" s="219"/>
      <c r="P37" s="220"/>
      <c r="Q37" s="107"/>
      <c r="R37" s="35"/>
    </row>
    <row r="38" spans="2:18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ht="13.5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2"/>
    </row>
    <row r="41" spans="2:18" ht="13.5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 ht="13.5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 ht="13.5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 ht="13.5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 ht="13.5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 ht="13.5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 ht="13.5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 ht="13.5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 ht="13.5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3"/>
      <c r="C50" s="34"/>
      <c r="D50" s="48" t="s">
        <v>54</v>
      </c>
      <c r="E50" s="49"/>
      <c r="F50" s="49"/>
      <c r="G50" s="49"/>
      <c r="H50" s="50"/>
      <c r="I50" s="34"/>
      <c r="J50" s="48" t="s">
        <v>55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1"/>
      <c r="C51" s="25"/>
      <c r="D51" s="51"/>
      <c r="E51" s="25"/>
      <c r="F51" s="25"/>
      <c r="G51" s="25"/>
      <c r="H51" s="52"/>
      <c r="I51" s="25"/>
      <c r="J51" s="51"/>
      <c r="K51" s="25"/>
      <c r="L51" s="25"/>
      <c r="M51" s="25"/>
      <c r="N51" s="25"/>
      <c r="O51" s="25"/>
      <c r="P51" s="52"/>
      <c r="Q51" s="25"/>
      <c r="R51" s="22"/>
    </row>
    <row r="52" spans="2:18" ht="13.5">
      <c r="B52" s="21"/>
      <c r="C52" s="25"/>
      <c r="D52" s="51"/>
      <c r="E52" s="25"/>
      <c r="F52" s="25"/>
      <c r="G52" s="25"/>
      <c r="H52" s="52"/>
      <c r="I52" s="25"/>
      <c r="J52" s="51"/>
      <c r="K52" s="25"/>
      <c r="L52" s="25"/>
      <c r="M52" s="25"/>
      <c r="N52" s="25"/>
      <c r="O52" s="25"/>
      <c r="P52" s="52"/>
      <c r="Q52" s="25"/>
      <c r="R52" s="22"/>
    </row>
    <row r="53" spans="2:18" ht="13.5">
      <c r="B53" s="21"/>
      <c r="C53" s="25"/>
      <c r="D53" s="51"/>
      <c r="E53" s="25"/>
      <c r="F53" s="25"/>
      <c r="G53" s="25"/>
      <c r="H53" s="52"/>
      <c r="I53" s="25"/>
      <c r="J53" s="51"/>
      <c r="K53" s="25"/>
      <c r="L53" s="25"/>
      <c r="M53" s="25"/>
      <c r="N53" s="25"/>
      <c r="O53" s="25"/>
      <c r="P53" s="52"/>
      <c r="Q53" s="25"/>
      <c r="R53" s="22"/>
    </row>
    <row r="54" spans="2:18" ht="13.5">
      <c r="B54" s="21"/>
      <c r="C54" s="25"/>
      <c r="D54" s="51"/>
      <c r="E54" s="25"/>
      <c r="F54" s="25"/>
      <c r="G54" s="25"/>
      <c r="H54" s="52"/>
      <c r="I54" s="25"/>
      <c r="J54" s="51"/>
      <c r="K54" s="25"/>
      <c r="L54" s="25"/>
      <c r="M54" s="25"/>
      <c r="N54" s="25"/>
      <c r="O54" s="25"/>
      <c r="P54" s="52"/>
      <c r="Q54" s="25"/>
      <c r="R54" s="22"/>
    </row>
    <row r="55" spans="2:18" ht="13.5">
      <c r="B55" s="21"/>
      <c r="C55" s="25"/>
      <c r="D55" s="51"/>
      <c r="E55" s="25"/>
      <c r="F55" s="25"/>
      <c r="G55" s="25"/>
      <c r="H55" s="52"/>
      <c r="I55" s="25"/>
      <c r="J55" s="51"/>
      <c r="K55" s="25"/>
      <c r="L55" s="25"/>
      <c r="M55" s="25"/>
      <c r="N55" s="25"/>
      <c r="O55" s="25"/>
      <c r="P55" s="52"/>
      <c r="Q55" s="25"/>
      <c r="R55" s="22"/>
    </row>
    <row r="56" spans="2:18" ht="13.5">
      <c r="B56" s="21"/>
      <c r="C56" s="25"/>
      <c r="D56" s="51"/>
      <c r="E56" s="25"/>
      <c r="F56" s="25"/>
      <c r="G56" s="25"/>
      <c r="H56" s="52"/>
      <c r="I56" s="25"/>
      <c r="J56" s="51"/>
      <c r="K56" s="25"/>
      <c r="L56" s="25"/>
      <c r="M56" s="25"/>
      <c r="N56" s="25"/>
      <c r="O56" s="25"/>
      <c r="P56" s="52"/>
      <c r="Q56" s="25"/>
      <c r="R56" s="22"/>
    </row>
    <row r="57" spans="2:18" ht="13.5">
      <c r="B57" s="21"/>
      <c r="C57" s="25"/>
      <c r="D57" s="51"/>
      <c r="E57" s="25"/>
      <c r="F57" s="25"/>
      <c r="G57" s="25"/>
      <c r="H57" s="52"/>
      <c r="I57" s="25"/>
      <c r="J57" s="51"/>
      <c r="K57" s="25"/>
      <c r="L57" s="25"/>
      <c r="M57" s="25"/>
      <c r="N57" s="25"/>
      <c r="O57" s="25"/>
      <c r="P57" s="52"/>
      <c r="Q57" s="25"/>
      <c r="R57" s="22"/>
    </row>
    <row r="58" spans="2:18" ht="13.5">
      <c r="B58" s="21"/>
      <c r="C58" s="25"/>
      <c r="D58" s="51"/>
      <c r="E58" s="25"/>
      <c r="F58" s="25"/>
      <c r="G58" s="25"/>
      <c r="H58" s="52"/>
      <c r="I58" s="25"/>
      <c r="J58" s="51"/>
      <c r="K58" s="25"/>
      <c r="L58" s="25"/>
      <c r="M58" s="25"/>
      <c r="N58" s="25"/>
      <c r="O58" s="25"/>
      <c r="P58" s="52"/>
      <c r="Q58" s="25"/>
      <c r="R58" s="22"/>
    </row>
    <row r="59" spans="2:18" s="1" customFormat="1" ht="15">
      <c r="B59" s="33"/>
      <c r="C59" s="34"/>
      <c r="D59" s="53" t="s">
        <v>56</v>
      </c>
      <c r="E59" s="54"/>
      <c r="F59" s="54"/>
      <c r="G59" s="55" t="s">
        <v>57</v>
      </c>
      <c r="H59" s="56"/>
      <c r="I59" s="34"/>
      <c r="J59" s="53" t="s">
        <v>56</v>
      </c>
      <c r="K59" s="54"/>
      <c r="L59" s="54"/>
      <c r="M59" s="54"/>
      <c r="N59" s="55" t="s">
        <v>57</v>
      </c>
      <c r="O59" s="54"/>
      <c r="P59" s="56"/>
      <c r="Q59" s="34"/>
      <c r="R59" s="35"/>
    </row>
    <row r="60" spans="2:18" ht="13.5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3"/>
      <c r="C61" s="34"/>
      <c r="D61" s="48" t="s">
        <v>58</v>
      </c>
      <c r="E61" s="49"/>
      <c r="F61" s="49"/>
      <c r="G61" s="49"/>
      <c r="H61" s="50"/>
      <c r="I61" s="34"/>
      <c r="J61" s="48" t="s">
        <v>59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1"/>
      <c r="C62" s="25"/>
      <c r="D62" s="51"/>
      <c r="E62" s="25"/>
      <c r="F62" s="25"/>
      <c r="G62" s="25"/>
      <c r="H62" s="52"/>
      <c r="I62" s="25"/>
      <c r="J62" s="51"/>
      <c r="K62" s="25"/>
      <c r="L62" s="25"/>
      <c r="M62" s="25"/>
      <c r="N62" s="25"/>
      <c r="O62" s="25"/>
      <c r="P62" s="52"/>
      <c r="Q62" s="25"/>
      <c r="R62" s="22"/>
    </row>
    <row r="63" spans="2:18" ht="13.5">
      <c r="B63" s="21"/>
      <c r="C63" s="25"/>
      <c r="D63" s="51"/>
      <c r="E63" s="25"/>
      <c r="F63" s="25"/>
      <c r="G63" s="25"/>
      <c r="H63" s="52"/>
      <c r="I63" s="25"/>
      <c r="J63" s="51"/>
      <c r="K63" s="25"/>
      <c r="L63" s="25"/>
      <c r="M63" s="25"/>
      <c r="N63" s="25"/>
      <c r="O63" s="25"/>
      <c r="P63" s="52"/>
      <c r="Q63" s="25"/>
      <c r="R63" s="22"/>
    </row>
    <row r="64" spans="2:18" ht="13.5">
      <c r="B64" s="21"/>
      <c r="C64" s="25"/>
      <c r="D64" s="51"/>
      <c r="E64" s="25"/>
      <c r="F64" s="25"/>
      <c r="G64" s="25"/>
      <c r="H64" s="52"/>
      <c r="I64" s="25"/>
      <c r="J64" s="51"/>
      <c r="K64" s="25"/>
      <c r="L64" s="25"/>
      <c r="M64" s="25"/>
      <c r="N64" s="25"/>
      <c r="O64" s="25"/>
      <c r="P64" s="52"/>
      <c r="Q64" s="25"/>
      <c r="R64" s="22"/>
    </row>
    <row r="65" spans="2:18" ht="13.5">
      <c r="B65" s="21"/>
      <c r="C65" s="25"/>
      <c r="D65" s="51"/>
      <c r="E65" s="25"/>
      <c r="F65" s="25"/>
      <c r="G65" s="25"/>
      <c r="H65" s="52"/>
      <c r="I65" s="25"/>
      <c r="J65" s="51"/>
      <c r="K65" s="25"/>
      <c r="L65" s="25"/>
      <c r="M65" s="25"/>
      <c r="N65" s="25"/>
      <c r="O65" s="25"/>
      <c r="P65" s="52"/>
      <c r="Q65" s="25"/>
      <c r="R65" s="22"/>
    </row>
    <row r="66" spans="2:18" ht="13.5">
      <c r="B66" s="21"/>
      <c r="C66" s="25"/>
      <c r="D66" s="51"/>
      <c r="E66" s="25"/>
      <c r="F66" s="25"/>
      <c r="G66" s="25"/>
      <c r="H66" s="52"/>
      <c r="I66" s="25"/>
      <c r="J66" s="51"/>
      <c r="K66" s="25"/>
      <c r="L66" s="25"/>
      <c r="M66" s="25"/>
      <c r="N66" s="25"/>
      <c r="O66" s="25"/>
      <c r="P66" s="52"/>
      <c r="Q66" s="25"/>
      <c r="R66" s="22"/>
    </row>
    <row r="67" spans="2:18" ht="13.5">
      <c r="B67" s="21"/>
      <c r="C67" s="25"/>
      <c r="D67" s="51"/>
      <c r="E67" s="25"/>
      <c r="F67" s="25"/>
      <c r="G67" s="25"/>
      <c r="H67" s="52"/>
      <c r="I67" s="25"/>
      <c r="J67" s="51"/>
      <c r="K67" s="25"/>
      <c r="L67" s="25"/>
      <c r="M67" s="25"/>
      <c r="N67" s="25"/>
      <c r="O67" s="25"/>
      <c r="P67" s="52"/>
      <c r="Q67" s="25"/>
      <c r="R67" s="22"/>
    </row>
    <row r="68" spans="2:18" ht="13.5">
      <c r="B68" s="21"/>
      <c r="C68" s="25"/>
      <c r="D68" s="51"/>
      <c r="E68" s="25"/>
      <c r="F68" s="25"/>
      <c r="G68" s="25"/>
      <c r="H68" s="52"/>
      <c r="I68" s="25"/>
      <c r="J68" s="51"/>
      <c r="K68" s="25"/>
      <c r="L68" s="25"/>
      <c r="M68" s="25"/>
      <c r="N68" s="25"/>
      <c r="O68" s="25"/>
      <c r="P68" s="52"/>
      <c r="Q68" s="25"/>
      <c r="R68" s="22"/>
    </row>
    <row r="69" spans="2:18" ht="13.5">
      <c r="B69" s="21"/>
      <c r="C69" s="25"/>
      <c r="D69" s="51"/>
      <c r="E69" s="25"/>
      <c r="F69" s="25"/>
      <c r="G69" s="25"/>
      <c r="H69" s="52"/>
      <c r="I69" s="25"/>
      <c r="J69" s="51"/>
      <c r="K69" s="25"/>
      <c r="L69" s="25"/>
      <c r="M69" s="25"/>
      <c r="N69" s="25"/>
      <c r="O69" s="25"/>
      <c r="P69" s="52"/>
      <c r="Q69" s="25"/>
      <c r="R69" s="22"/>
    </row>
    <row r="70" spans="2:18" s="1" customFormat="1" ht="15">
      <c r="B70" s="33"/>
      <c r="C70" s="34"/>
      <c r="D70" s="53" t="s">
        <v>56</v>
      </c>
      <c r="E70" s="54"/>
      <c r="F70" s="54"/>
      <c r="G70" s="55" t="s">
        <v>57</v>
      </c>
      <c r="H70" s="56"/>
      <c r="I70" s="34"/>
      <c r="J70" s="53" t="s">
        <v>56</v>
      </c>
      <c r="K70" s="54"/>
      <c r="L70" s="54"/>
      <c r="M70" s="54"/>
      <c r="N70" s="55" t="s">
        <v>57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169" t="s">
        <v>112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6.95" customHeight="1">
      <c r="B78" s="33"/>
      <c r="C78" s="67" t="s">
        <v>19</v>
      </c>
      <c r="D78" s="34"/>
      <c r="E78" s="34"/>
      <c r="F78" s="189" t="str">
        <f>F6</f>
        <v>Domov Slaný - středisko Žižice - Výstavba relaxační zahrady včetně PD</v>
      </c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34"/>
      <c r="R78" s="35"/>
    </row>
    <row r="79" spans="2:18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2:18" s="1" customFormat="1" ht="18" customHeight="1">
      <c r="B80" s="33"/>
      <c r="C80" s="29" t="s">
        <v>24</v>
      </c>
      <c r="D80" s="34"/>
      <c r="E80" s="34"/>
      <c r="F80" s="27" t="str">
        <f>F8</f>
        <v xml:space="preserve">Žižice, Žižice č.p.93 </v>
      </c>
      <c r="G80" s="34"/>
      <c r="H80" s="34"/>
      <c r="I80" s="34"/>
      <c r="J80" s="34"/>
      <c r="K80" s="29" t="s">
        <v>26</v>
      </c>
      <c r="L80" s="34"/>
      <c r="M80" s="214">
        <f>IF(O8="","",O8)</f>
        <v>43497</v>
      </c>
      <c r="N80" s="214"/>
      <c r="O80" s="214"/>
      <c r="P80" s="214"/>
      <c r="Q80" s="34"/>
      <c r="R80" s="35"/>
    </row>
    <row r="81" spans="2:18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18" s="1" customFormat="1" ht="15">
      <c r="B82" s="33"/>
      <c r="C82" s="29" t="s">
        <v>29</v>
      </c>
      <c r="D82" s="34"/>
      <c r="E82" s="34"/>
      <c r="F82" s="27" t="str">
        <f>E11</f>
        <v>Domov Slaný, p.s.s., Hlaváčkovo nám.218, Slaný</v>
      </c>
      <c r="G82" s="34"/>
      <c r="H82" s="34"/>
      <c r="I82" s="34"/>
      <c r="J82" s="34"/>
      <c r="K82" s="29" t="s">
        <v>36</v>
      </c>
      <c r="L82" s="34"/>
      <c r="M82" s="173" t="str">
        <f>E17</f>
        <v xml:space="preserve"> </v>
      </c>
      <c r="N82" s="173"/>
      <c r="O82" s="173"/>
      <c r="P82" s="173"/>
      <c r="Q82" s="173"/>
      <c r="R82" s="35"/>
    </row>
    <row r="83" spans="2:18" s="1" customFormat="1" ht="14.45" customHeight="1">
      <c r="B83" s="33"/>
      <c r="C83" s="29" t="s">
        <v>34</v>
      </c>
      <c r="D83" s="34"/>
      <c r="E83" s="34"/>
      <c r="F83" s="27" t="str">
        <f>IF(E14="","",E14)</f>
        <v>Vyplň údaj</v>
      </c>
      <c r="G83" s="34"/>
      <c r="H83" s="34"/>
      <c r="I83" s="34"/>
      <c r="J83" s="34"/>
      <c r="K83" s="29" t="s">
        <v>39</v>
      </c>
      <c r="L83" s="34"/>
      <c r="M83" s="173" t="str">
        <f>E20</f>
        <v xml:space="preserve"> </v>
      </c>
      <c r="N83" s="173"/>
      <c r="O83" s="173"/>
      <c r="P83" s="173"/>
      <c r="Q83" s="173"/>
      <c r="R83" s="35"/>
    </row>
    <row r="84" spans="2:18" s="1" customFormat="1" ht="10.3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</row>
    <row r="85" spans="2:18" s="1" customFormat="1" ht="29.25" customHeight="1">
      <c r="B85" s="33"/>
      <c r="C85" s="221" t="s">
        <v>113</v>
      </c>
      <c r="D85" s="222"/>
      <c r="E85" s="222"/>
      <c r="F85" s="222"/>
      <c r="G85" s="222"/>
      <c r="H85" s="107"/>
      <c r="I85" s="107"/>
      <c r="J85" s="107"/>
      <c r="K85" s="107"/>
      <c r="L85" s="107"/>
      <c r="M85" s="107"/>
      <c r="N85" s="221" t="s">
        <v>114</v>
      </c>
      <c r="O85" s="222"/>
      <c r="P85" s="222"/>
      <c r="Q85" s="222"/>
      <c r="R85" s="35"/>
    </row>
    <row r="86" spans="2:18" s="1" customFormat="1" ht="10.3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</row>
    <row r="87" spans="2:47" s="1" customFormat="1" ht="29.25" customHeight="1">
      <c r="B87" s="33"/>
      <c r="C87" s="115" t="s">
        <v>115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206">
        <f>N131</f>
        <v>0</v>
      </c>
      <c r="O87" s="223"/>
      <c r="P87" s="223"/>
      <c r="Q87" s="223"/>
      <c r="R87" s="35"/>
      <c r="AU87" s="17" t="s">
        <v>116</v>
      </c>
    </row>
    <row r="88" spans="2:18" s="6" customFormat="1" ht="24.95" customHeight="1">
      <c r="B88" s="116"/>
      <c r="C88" s="117"/>
      <c r="D88" s="118" t="s">
        <v>117</v>
      </c>
      <c r="E88" s="117"/>
      <c r="F88" s="117"/>
      <c r="G88" s="117"/>
      <c r="H88" s="117"/>
      <c r="I88" s="117"/>
      <c r="J88" s="117"/>
      <c r="K88" s="117"/>
      <c r="L88" s="117"/>
      <c r="M88" s="117"/>
      <c r="N88" s="224">
        <f>N132</f>
        <v>0</v>
      </c>
      <c r="O88" s="225"/>
      <c r="P88" s="225"/>
      <c r="Q88" s="225"/>
      <c r="R88" s="119"/>
    </row>
    <row r="89" spans="2:18" s="7" customFormat="1" ht="19.9" customHeight="1">
      <c r="B89" s="120"/>
      <c r="C89" s="121"/>
      <c r="D89" s="95" t="s">
        <v>118</v>
      </c>
      <c r="E89" s="121"/>
      <c r="F89" s="121"/>
      <c r="G89" s="121"/>
      <c r="H89" s="121"/>
      <c r="I89" s="121"/>
      <c r="J89" s="121"/>
      <c r="K89" s="121"/>
      <c r="L89" s="121"/>
      <c r="M89" s="121"/>
      <c r="N89" s="196">
        <f>N133</f>
        <v>0</v>
      </c>
      <c r="O89" s="226"/>
      <c r="P89" s="226"/>
      <c r="Q89" s="226"/>
      <c r="R89" s="122"/>
    </row>
    <row r="90" spans="2:18" s="7" customFormat="1" ht="19.9" customHeight="1">
      <c r="B90" s="120"/>
      <c r="C90" s="121"/>
      <c r="D90" s="95" t="s">
        <v>119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96">
        <f>N145</f>
        <v>0</v>
      </c>
      <c r="O90" s="226"/>
      <c r="P90" s="226"/>
      <c r="Q90" s="226"/>
      <c r="R90" s="122"/>
    </row>
    <row r="91" spans="2:18" s="7" customFormat="1" ht="19.9" customHeight="1">
      <c r="B91" s="120"/>
      <c r="C91" s="121"/>
      <c r="D91" s="95" t="s">
        <v>120</v>
      </c>
      <c r="E91" s="121"/>
      <c r="F91" s="121"/>
      <c r="G91" s="121"/>
      <c r="H91" s="121"/>
      <c r="I91" s="121"/>
      <c r="J91" s="121"/>
      <c r="K91" s="121"/>
      <c r="L91" s="121"/>
      <c r="M91" s="121"/>
      <c r="N91" s="196">
        <f>N160</f>
        <v>0</v>
      </c>
      <c r="O91" s="226"/>
      <c r="P91" s="226"/>
      <c r="Q91" s="226"/>
      <c r="R91" s="122"/>
    </row>
    <row r="92" spans="2:18" s="7" customFormat="1" ht="19.9" customHeight="1">
      <c r="B92" s="120"/>
      <c r="C92" s="121"/>
      <c r="D92" s="95" t="s">
        <v>121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96">
        <f>N162</f>
        <v>0</v>
      </c>
      <c r="O92" s="226"/>
      <c r="P92" s="226"/>
      <c r="Q92" s="226"/>
      <c r="R92" s="122"/>
    </row>
    <row r="93" spans="2:18" s="7" customFormat="1" ht="19.9" customHeight="1">
      <c r="B93" s="120"/>
      <c r="C93" s="121"/>
      <c r="D93" s="95" t="s">
        <v>122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96">
        <f>N164</f>
        <v>0</v>
      </c>
      <c r="O93" s="226"/>
      <c r="P93" s="226"/>
      <c r="Q93" s="226"/>
      <c r="R93" s="122"/>
    </row>
    <row r="94" spans="2:18" s="7" customFormat="1" ht="19.9" customHeight="1">
      <c r="B94" s="120"/>
      <c r="C94" s="121"/>
      <c r="D94" s="95" t="s">
        <v>123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96">
        <f>N166</f>
        <v>0</v>
      </c>
      <c r="O94" s="226"/>
      <c r="P94" s="226"/>
      <c r="Q94" s="226"/>
      <c r="R94" s="122"/>
    </row>
    <row r="95" spans="2:18" s="7" customFormat="1" ht="19.9" customHeight="1">
      <c r="B95" s="120"/>
      <c r="C95" s="121"/>
      <c r="D95" s="95" t="s">
        <v>124</v>
      </c>
      <c r="E95" s="121"/>
      <c r="F95" s="121"/>
      <c r="G95" s="121"/>
      <c r="H95" s="121"/>
      <c r="I95" s="121"/>
      <c r="J95" s="121"/>
      <c r="K95" s="121"/>
      <c r="L95" s="121"/>
      <c r="M95" s="121"/>
      <c r="N95" s="196">
        <f>N168</f>
        <v>0</v>
      </c>
      <c r="O95" s="226"/>
      <c r="P95" s="226"/>
      <c r="Q95" s="226"/>
      <c r="R95" s="122"/>
    </row>
    <row r="96" spans="2:18" s="7" customFormat="1" ht="19.9" customHeight="1">
      <c r="B96" s="120"/>
      <c r="C96" s="121"/>
      <c r="D96" s="95" t="s">
        <v>125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96">
        <f>N174</f>
        <v>0</v>
      </c>
      <c r="O96" s="226"/>
      <c r="P96" s="226"/>
      <c r="Q96" s="226"/>
      <c r="R96" s="122"/>
    </row>
    <row r="97" spans="2:18" s="7" customFormat="1" ht="19.9" customHeight="1">
      <c r="B97" s="120"/>
      <c r="C97" s="121"/>
      <c r="D97" s="95" t="s">
        <v>126</v>
      </c>
      <c r="E97" s="121"/>
      <c r="F97" s="121"/>
      <c r="G97" s="121"/>
      <c r="H97" s="121"/>
      <c r="I97" s="121"/>
      <c r="J97" s="121"/>
      <c r="K97" s="121"/>
      <c r="L97" s="121"/>
      <c r="M97" s="121"/>
      <c r="N97" s="196">
        <f>N176</f>
        <v>0</v>
      </c>
      <c r="O97" s="226"/>
      <c r="P97" s="226"/>
      <c r="Q97" s="226"/>
      <c r="R97" s="122"/>
    </row>
    <row r="98" spans="2:18" s="7" customFormat="1" ht="19.9" customHeight="1">
      <c r="B98" s="120"/>
      <c r="C98" s="121"/>
      <c r="D98" s="95" t="s">
        <v>127</v>
      </c>
      <c r="E98" s="121"/>
      <c r="F98" s="121"/>
      <c r="G98" s="121"/>
      <c r="H98" s="121"/>
      <c r="I98" s="121"/>
      <c r="J98" s="121"/>
      <c r="K98" s="121"/>
      <c r="L98" s="121"/>
      <c r="M98" s="121"/>
      <c r="N98" s="196">
        <f>N187</f>
        <v>0</v>
      </c>
      <c r="O98" s="226"/>
      <c r="P98" s="226"/>
      <c r="Q98" s="226"/>
      <c r="R98" s="122"/>
    </row>
    <row r="99" spans="2:18" s="7" customFormat="1" ht="19.9" customHeight="1">
      <c r="B99" s="120"/>
      <c r="C99" s="121"/>
      <c r="D99" s="95" t="s">
        <v>128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96">
        <f>N191</f>
        <v>0</v>
      </c>
      <c r="O99" s="226"/>
      <c r="P99" s="226"/>
      <c r="Q99" s="226"/>
      <c r="R99" s="122"/>
    </row>
    <row r="100" spans="2:18" s="6" customFormat="1" ht="24.95" customHeight="1">
      <c r="B100" s="116"/>
      <c r="C100" s="117"/>
      <c r="D100" s="118" t="s">
        <v>129</v>
      </c>
      <c r="E100" s="117"/>
      <c r="F100" s="117"/>
      <c r="G100" s="117"/>
      <c r="H100" s="117"/>
      <c r="I100" s="117"/>
      <c r="J100" s="117"/>
      <c r="K100" s="117"/>
      <c r="L100" s="117"/>
      <c r="M100" s="117"/>
      <c r="N100" s="224">
        <f>N197</f>
        <v>0</v>
      </c>
      <c r="O100" s="225"/>
      <c r="P100" s="225"/>
      <c r="Q100" s="225"/>
      <c r="R100" s="119"/>
    </row>
    <row r="101" spans="2:18" s="7" customFormat="1" ht="19.9" customHeight="1">
      <c r="B101" s="120"/>
      <c r="C101" s="121"/>
      <c r="D101" s="95" t="s">
        <v>130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196">
        <f>N198</f>
        <v>0</v>
      </c>
      <c r="O101" s="226"/>
      <c r="P101" s="226"/>
      <c r="Q101" s="226"/>
      <c r="R101" s="122"/>
    </row>
    <row r="102" spans="2:18" s="7" customFormat="1" ht="19.9" customHeight="1">
      <c r="B102" s="120"/>
      <c r="C102" s="121"/>
      <c r="D102" s="95" t="s">
        <v>131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196">
        <f>N204</f>
        <v>0</v>
      </c>
      <c r="O102" s="226"/>
      <c r="P102" s="226"/>
      <c r="Q102" s="226"/>
      <c r="R102" s="122"/>
    </row>
    <row r="103" spans="2:18" s="7" customFormat="1" ht="19.9" customHeight="1">
      <c r="B103" s="120"/>
      <c r="C103" s="121"/>
      <c r="D103" s="95" t="s">
        <v>132</v>
      </c>
      <c r="E103" s="121"/>
      <c r="F103" s="121"/>
      <c r="G103" s="121"/>
      <c r="H103" s="121"/>
      <c r="I103" s="121"/>
      <c r="J103" s="121"/>
      <c r="K103" s="121"/>
      <c r="L103" s="121"/>
      <c r="M103" s="121"/>
      <c r="N103" s="196">
        <f>N205</f>
        <v>0</v>
      </c>
      <c r="O103" s="226"/>
      <c r="P103" s="226"/>
      <c r="Q103" s="226"/>
      <c r="R103" s="122"/>
    </row>
    <row r="104" spans="2:18" s="6" customFormat="1" ht="24.95" customHeight="1">
      <c r="B104" s="116"/>
      <c r="C104" s="117"/>
      <c r="D104" s="118" t="s">
        <v>133</v>
      </c>
      <c r="E104" s="117"/>
      <c r="F104" s="117"/>
      <c r="G104" s="117"/>
      <c r="H104" s="117"/>
      <c r="I104" s="117"/>
      <c r="J104" s="117"/>
      <c r="K104" s="117"/>
      <c r="L104" s="117"/>
      <c r="M104" s="117"/>
      <c r="N104" s="224">
        <f>N210</f>
        <v>0</v>
      </c>
      <c r="O104" s="225"/>
      <c r="P104" s="225"/>
      <c r="Q104" s="225"/>
      <c r="R104" s="119"/>
    </row>
    <row r="105" spans="2:18" s="7" customFormat="1" ht="19.9" customHeight="1">
      <c r="B105" s="120"/>
      <c r="C105" s="121"/>
      <c r="D105" s="95" t="s">
        <v>134</v>
      </c>
      <c r="E105" s="121"/>
      <c r="F105" s="121"/>
      <c r="G105" s="121"/>
      <c r="H105" s="121"/>
      <c r="I105" s="121"/>
      <c r="J105" s="121"/>
      <c r="K105" s="121"/>
      <c r="L105" s="121"/>
      <c r="M105" s="121"/>
      <c r="N105" s="196">
        <f>N211</f>
        <v>0</v>
      </c>
      <c r="O105" s="226"/>
      <c r="P105" s="226"/>
      <c r="Q105" s="226"/>
      <c r="R105" s="122"/>
    </row>
    <row r="106" spans="2:18" s="1" customFormat="1" ht="21.7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21" s="1" customFormat="1" ht="29.25" customHeight="1">
      <c r="B107" s="33"/>
      <c r="C107" s="115" t="s">
        <v>135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223">
        <f>ROUND(N108+N109+N110+N111+N112+N113,2)</f>
        <v>0</v>
      </c>
      <c r="O107" s="227"/>
      <c r="P107" s="227"/>
      <c r="Q107" s="227"/>
      <c r="R107" s="35"/>
      <c r="T107" s="123"/>
      <c r="U107" s="124" t="s">
        <v>44</v>
      </c>
    </row>
    <row r="108" spans="2:65" s="1" customFormat="1" ht="18" customHeight="1">
      <c r="B108" s="125"/>
      <c r="C108" s="126"/>
      <c r="D108" s="207" t="s">
        <v>136</v>
      </c>
      <c r="E108" s="228"/>
      <c r="F108" s="228"/>
      <c r="G108" s="228"/>
      <c r="H108" s="228"/>
      <c r="I108" s="126"/>
      <c r="J108" s="126"/>
      <c r="K108" s="126"/>
      <c r="L108" s="126"/>
      <c r="M108" s="126"/>
      <c r="N108" s="197">
        <f>ROUND(N87*T108,2)</f>
        <v>0</v>
      </c>
      <c r="O108" s="229"/>
      <c r="P108" s="229"/>
      <c r="Q108" s="229"/>
      <c r="R108" s="128"/>
      <c r="S108" s="126"/>
      <c r="T108" s="129"/>
      <c r="U108" s="130" t="s">
        <v>45</v>
      </c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2" t="s">
        <v>137</v>
      </c>
      <c r="AZ108" s="131"/>
      <c r="BA108" s="131"/>
      <c r="BB108" s="131"/>
      <c r="BC108" s="131"/>
      <c r="BD108" s="131"/>
      <c r="BE108" s="133">
        <f aca="true" t="shared" si="0" ref="BE108:BE113">IF(U108="základní",N108,0)</f>
        <v>0</v>
      </c>
      <c r="BF108" s="133">
        <f aca="true" t="shared" si="1" ref="BF108:BF113">IF(U108="snížená",N108,0)</f>
        <v>0</v>
      </c>
      <c r="BG108" s="133">
        <f aca="true" t="shared" si="2" ref="BG108:BG113">IF(U108="zákl. přenesená",N108,0)</f>
        <v>0</v>
      </c>
      <c r="BH108" s="133">
        <f aca="true" t="shared" si="3" ref="BH108:BH113">IF(U108="sníž. přenesená",N108,0)</f>
        <v>0</v>
      </c>
      <c r="BI108" s="133">
        <f aca="true" t="shared" si="4" ref="BI108:BI113">IF(U108="nulová",N108,0)</f>
        <v>0</v>
      </c>
      <c r="BJ108" s="132" t="s">
        <v>23</v>
      </c>
      <c r="BK108" s="131"/>
      <c r="BL108" s="131"/>
      <c r="BM108" s="131"/>
    </row>
    <row r="109" spans="2:65" s="1" customFormat="1" ht="18" customHeight="1">
      <c r="B109" s="125"/>
      <c r="C109" s="126"/>
      <c r="D109" s="207" t="s">
        <v>138</v>
      </c>
      <c r="E109" s="228"/>
      <c r="F109" s="228"/>
      <c r="G109" s="228"/>
      <c r="H109" s="228"/>
      <c r="I109" s="126"/>
      <c r="J109" s="126"/>
      <c r="K109" s="126"/>
      <c r="L109" s="126"/>
      <c r="M109" s="126"/>
      <c r="N109" s="197">
        <f>ROUND(N87*T109,2)</f>
        <v>0</v>
      </c>
      <c r="O109" s="229"/>
      <c r="P109" s="229"/>
      <c r="Q109" s="229"/>
      <c r="R109" s="128"/>
      <c r="S109" s="126"/>
      <c r="T109" s="129"/>
      <c r="U109" s="130" t="s">
        <v>45</v>
      </c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2" t="s">
        <v>137</v>
      </c>
      <c r="AZ109" s="131"/>
      <c r="BA109" s="131"/>
      <c r="BB109" s="131"/>
      <c r="BC109" s="131"/>
      <c r="BD109" s="131"/>
      <c r="BE109" s="133">
        <f t="shared" si="0"/>
        <v>0</v>
      </c>
      <c r="BF109" s="133">
        <f t="shared" si="1"/>
        <v>0</v>
      </c>
      <c r="BG109" s="133">
        <f t="shared" si="2"/>
        <v>0</v>
      </c>
      <c r="BH109" s="133">
        <f t="shared" si="3"/>
        <v>0</v>
      </c>
      <c r="BI109" s="133">
        <f t="shared" si="4"/>
        <v>0</v>
      </c>
      <c r="BJ109" s="132" t="s">
        <v>23</v>
      </c>
      <c r="BK109" s="131"/>
      <c r="BL109" s="131"/>
      <c r="BM109" s="131"/>
    </row>
    <row r="110" spans="2:65" s="1" customFormat="1" ht="18" customHeight="1">
      <c r="B110" s="125"/>
      <c r="C110" s="126"/>
      <c r="D110" s="207" t="s">
        <v>139</v>
      </c>
      <c r="E110" s="228"/>
      <c r="F110" s="228"/>
      <c r="G110" s="228"/>
      <c r="H110" s="228"/>
      <c r="I110" s="126"/>
      <c r="J110" s="126"/>
      <c r="K110" s="126"/>
      <c r="L110" s="126"/>
      <c r="M110" s="126"/>
      <c r="N110" s="197">
        <f>ROUND(N87*T110,2)</f>
        <v>0</v>
      </c>
      <c r="O110" s="229"/>
      <c r="P110" s="229"/>
      <c r="Q110" s="229"/>
      <c r="R110" s="128"/>
      <c r="S110" s="126"/>
      <c r="T110" s="129"/>
      <c r="U110" s="130" t="s">
        <v>45</v>
      </c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2" t="s">
        <v>137</v>
      </c>
      <c r="AZ110" s="131"/>
      <c r="BA110" s="131"/>
      <c r="BB110" s="131"/>
      <c r="BC110" s="131"/>
      <c r="BD110" s="131"/>
      <c r="BE110" s="133">
        <f t="shared" si="0"/>
        <v>0</v>
      </c>
      <c r="BF110" s="133">
        <f t="shared" si="1"/>
        <v>0</v>
      </c>
      <c r="BG110" s="133">
        <f t="shared" si="2"/>
        <v>0</v>
      </c>
      <c r="BH110" s="133">
        <f t="shared" si="3"/>
        <v>0</v>
      </c>
      <c r="BI110" s="133">
        <f t="shared" si="4"/>
        <v>0</v>
      </c>
      <c r="BJ110" s="132" t="s">
        <v>23</v>
      </c>
      <c r="BK110" s="131"/>
      <c r="BL110" s="131"/>
      <c r="BM110" s="131"/>
    </row>
    <row r="111" spans="2:65" s="1" customFormat="1" ht="18" customHeight="1">
      <c r="B111" s="125"/>
      <c r="C111" s="126"/>
      <c r="D111" s="207" t="s">
        <v>140</v>
      </c>
      <c r="E111" s="228"/>
      <c r="F111" s="228"/>
      <c r="G111" s="228"/>
      <c r="H111" s="228"/>
      <c r="I111" s="126"/>
      <c r="J111" s="126"/>
      <c r="K111" s="126"/>
      <c r="L111" s="126"/>
      <c r="M111" s="126"/>
      <c r="N111" s="197">
        <f>ROUND(N87*T111,2)</f>
        <v>0</v>
      </c>
      <c r="O111" s="229"/>
      <c r="P111" s="229"/>
      <c r="Q111" s="229"/>
      <c r="R111" s="128"/>
      <c r="S111" s="126"/>
      <c r="T111" s="129"/>
      <c r="U111" s="130" t="s">
        <v>45</v>
      </c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2" t="s">
        <v>137</v>
      </c>
      <c r="AZ111" s="131"/>
      <c r="BA111" s="131"/>
      <c r="BB111" s="131"/>
      <c r="BC111" s="131"/>
      <c r="BD111" s="131"/>
      <c r="BE111" s="133">
        <f t="shared" si="0"/>
        <v>0</v>
      </c>
      <c r="BF111" s="133">
        <f t="shared" si="1"/>
        <v>0</v>
      </c>
      <c r="BG111" s="133">
        <f t="shared" si="2"/>
        <v>0</v>
      </c>
      <c r="BH111" s="133">
        <f t="shared" si="3"/>
        <v>0</v>
      </c>
      <c r="BI111" s="133">
        <f t="shared" si="4"/>
        <v>0</v>
      </c>
      <c r="BJ111" s="132" t="s">
        <v>23</v>
      </c>
      <c r="BK111" s="131"/>
      <c r="BL111" s="131"/>
      <c r="BM111" s="131"/>
    </row>
    <row r="112" spans="2:65" s="1" customFormat="1" ht="18" customHeight="1">
      <c r="B112" s="125"/>
      <c r="C112" s="126"/>
      <c r="D112" s="207" t="s">
        <v>141</v>
      </c>
      <c r="E112" s="228"/>
      <c r="F112" s="228"/>
      <c r="G112" s="228"/>
      <c r="H112" s="228"/>
      <c r="I112" s="126"/>
      <c r="J112" s="126"/>
      <c r="K112" s="126"/>
      <c r="L112" s="126"/>
      <c r="M112" s="126"/>
      <c r="N112" s="197">
        <f>ROUND(N87*T112,2)</f>
        <v>0</v>
      </c>
      <c r="O112" s="229"/>
      <c r="P112" s="229"/>
      <c r="Q112" s="229"/>
      <c r="R112" s="128"/>
      <c r="S112" s="126"/>
      <c r="T112" s="129"/>
      <c r="U112" s="130" t="s">
        <v>45</v>
      </c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2" t="s">
        <v>137</v>
      </c>
      <c r="AZ112" s="131"/>
      <c r="BA112" s="131"/>
      <c r="BB112" s="131"/>
      <c r="BC112" s="131"/>
      <c r="BD112" s="131"/>
      <c r="BE112" s="133">
        <f t="shared" si="0"/>
        <v>0</v>
      </c>
      <c r="BF112" s="133">
        <f t="shared" si="1"/>
        <v>0</v>
      </c>
      <c r="BG112" s="133">
        <f t="shared" si="2"/>
        <v>0</v>
      </c>
      <c r="BH112" s="133">
        <f t="shared" si="3"/>
        <v>0</v>
      </c>
      <c r="BI112" s="133">
        <f t="shared" si="4"/>
        <v>0</v>
      </c>
      <c r="BJ112" s="132" t="s">
        <v>23</v>
      </c>
      <c r="BK112" s="131"/>
      <c r="BL112" s="131"/>
      <c r="BM112" s="131"/>
    </row>
    <row r="113" spans="2:65" s="1" customFormat="1" ht="18" customHeight="1">
      <c r="B113" s="125"/>
      <c r="C113" s="126"/>
      <c r="D113" s="127" t="s">
        <v>142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197">
        <f>ROUND(N87*T113,2)</f>
        <v>0</v>
      </c>
      <c r="O113" s="229"/>
      <c r="P113" s="229"/>
      <c r="Q113" s="229"/>
      <c r="R113" s="128"/>
      <c r="S113" s="126"/>
      <c r="T113" s="134"/>
      <c r="U113" s="135" t="s">
        <v>45</v>
      </c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2" t="s">
        <v>143</v>
      </c>
      <c r="AZ113" s="131"/>
      <c r="BA113" s="131"/>
      <c r="BB113" s="131"/>
      <c r="BC113" s="131"/>
      <c r="BD113" s="131"/>
      <c r="BE113" s="133">
        <f t="shared" si="0"/>
        <v>0</v>
      </c>
      <c r="BF113" s="133">
        <f t="shared" si="1"/>
        <v>0</v>
      </c>
      <c r="BG113" s="133">
        <f t="shared" si="2"/>
        <v>0</v>
      </c>
      <c r="BH113" s="133">
        <f t="shared" si="3"/>
        <v>0</v>
      </c>
      <c r="BI113" s="133">
        <f t="shared" si="4"/>
        <v>0</v>
      </c>
      <c r="BJ113" s="132" t="s">
        <v>23</v>
      </c>
      <c r="BK113" s="131"/>
      <c r="BL113" s="131"/>
      <c r="BM113" s="131"/>
    </row>
    <row r="114" spans="2:18" s="1" customFormat="1" ht="13.5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18" s="1" customFormat="1" ht="29.25" customHeight="1">
      <c r="B115" s="33"/>
      <c r="C115" s="106" t="s">
        <v>103</v>
      </c>
      <c r="D115" s="107"/>
      <c r="E115" s="107"/>
      <c r="F115" s="107"/>
      <c r="G115" s="107"/>
      <c r="H115" s="107"/>
      <c r="I115" s="107"/>
      <c r="J115" s="107"/>
      <c r="K115" s="107"/>
      <c r="L115" s="209">
        <f>ROUND(SUM(N87+N107),2)</f>
        <v>0</v>
      </c>
      <c r="M115" s="209"/>
      <c r="N115" s="209"/>
      <c r="O115" s="209"/>
      <c r="P115" s="209"/>
      <c r="Q115" s="209"/>
      <c r="R115" s="35"/>
    </row>
    <row r="116" spans="2:18" s="1" customFormat="1" ht="6.95" customHeight="1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20" spans="2:18" s="1" customFormat="1" ht="6.95" customHeight="1"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2"/>
    </row>
    <row r="121" spans="2:18" s="1" customFormat="1" ht="36.95" customHeight="1">
      <c r="B121" s="33"/>
      <c r="C121" s="169" t="s">
        <v>144</v>
      </c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35"/>
    </row>
    <row r="122" spans="2:18" s="1" customFormat="1" ht="6.95" customHeight="1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</row>
    <row r="123" spans="2:18" s="1" customFormat="1" ht="36.95" customHeight="1">
      <c r="B123" s="33"/>
      <c r="C123" s="67" t="s">
        <v>19</v>
      </c>
      <c r="D123" s="34"/>
      <c r="E123" s="34"/>
      <c r="F123" s="189" t="str">
        <f>F6</f>
        <v>Domov Slaný - středisko Žižice - Výstavba relaxační zahrady včetně PD</v>
      </c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34"/>
      <c r="R123" s="35"/>
    </row>
    <row r="124" spans="2:18" s="1" customFormat="1" ht="6.95" customHeight="1"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</row>
    <row r="125" spans="2:18" s="1" customFormat="1" ht="18" customHeight="1">
      <c r="B125" s="33"/>
      <c r="C125" s="29" t="s">
        <v>24</v>
      </c>
      <c r="D125" s="34"/>
      <c r="E125" s="34"/>
      <c r="F125" s="27" t="str">
        <f>F8</f>
        <v xml:space="preserve">Žižice, Žižice č.p.93 </v>
      </c>
      <c r="G125" s="34"/>
      <c r="H125" s="34"/>
      <c r="I125" s="34"/>
      <c r="J125" s="34"/>
      <c r="K125" s="29" t="s">
        <v>26</v>
      </c>
      <c r="L125" s="34"/>
      <c r="M125" s="214">
        <f>IF(O8="","",O8)</f>
        <v>43497</v>
      </c>
      <c r="N125" s="214"/>
      <c r="O125" s="214"/>
      <c r="P125" s="214"/>
      <c r="Q125" s="34"/>
      <c r="R125" s="35"/>
    </row>
    <row r="126" spans="2:18" s="1" customFormat="1" ht="6.95" customHeight="1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</row>
    <row r="127" spans="2:18" s="1" customFormat="1" ht="15">
      <c r="B127" s="33"/>
      <c r="C127" s="29" t="s">
        <v>29</v>
      </c>
      <c r="D127" s="34"/>
      <c r="E127" s="34"/>
      <c r="F127" s="27" t="str">
        <f>E11</f>
        <v>Domov Slaný, p.s.s., Hlaváčkovo nám.218, Slaný</v>
      </c>
      <c r="G127" s="34"/>
      <c r="H127" s="34"/>
      <c r="I127" s="34"/>
      <c r="J127" s="34"/>
      <c r="K127" s="29" t="s">
        <v>36</v>
      </c>
      <c r="L127" s="34"/>
      <c r="M127" s="173" t="str">
        <f>E17</f>
        <v xml:space="preserve"> </v>
      </c>
      <c r="N127" s="173"/>
      <c r="O127" s="173"/>
      <c r="P127" s="173"/>
      <c r="Q127" s="173"/>
      <c r="R127" s="35"/>
    </row>
    <row r="128" spans="2:18" s="1" customFormat="1" ht="14.45" customHeight="1">
      <c r="B128" s="33"/>
      <c r="C128" s="29" t="s">
        <v>34</v>
      </c>
      <c r="D128" s="34"/>
      <c r="E128" s="34"/>
      <c r="F128" s="27" t="str">
        <f>IF(E14="","",E14)</f>
        <v>Vyplň údaj</v>
      </c>
      <c r="G128" s="34"/>
      <c r="H128" s="34"/>
      <c r="I128" s="34"/>
      <c r="J128" s="34"/>
      <c r="K128" s="29" t="s">
        <v>39</v>
      </c>
      <c r="L128" s="34"/>
      <c r="M128" s="173" t="str">
        <f>E20</f>
        <v xml:space="preserve"> </v>
      </c>
      <c r="N128" s="173"/>
      <c r="O128" s="173"/>
      <c r="P128" s="173"/>
      <c r="Q128" s="173"/>
      <c r="R128" s="35"/>
    </row>
    <row r="129" spans="2:18" s="1" customFormat="1" ht="10.35" customHeight="1"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5"/>
    </row>
    <row r="130" spans="2:27" s="8" customFormat="1" ht="29.25" customHeight="1">
      <c r="B130" s="136"/>
      <c r="C130" s="137" t="s">
        <v>145</v>
      </c>
      <c r="D130" s="138" t="s">
        <v>146</v>
      </c>
      <c r="E130" s="138" t="s">
        <v>62</v>
      </c>
      <c r="F130" s="230" t="s">
        <v>147</v>
      </c>
      <c r="G130" s="230"/>
      <c r="H130" s="230"/>
      <c r="I130" s="230"/>
      <c r="J130" s="138" t="s">
        <v>148</v>
      </c>
      <c r="K130" s="138" t="s">
        <v>149</v>
      </c>
      <c r="L130" s="231" t="s">
        <v>150</v>
      </c>
      <c r="M130" s="231"/>
      <c r="N130" s="230" t="s">
        <v>114</v>
      </c>
      <c r="O130" s="230"/>
      <c r="P130" s="230"/>
      <c r="Q130" s="232"/>
      <c r="R130" s="139"/>
      <c r="T130" s="74" t="s">
        <v>151</v>
      </c>
      <c r="U130" s="75" t="s">
        <v>44</v>
      </c>
      <c r="V130" s="75" t="s">
        <v>152</v>
      </c>
      <c r="W130" s="75" t="s">
        <v>153</v>
      </c>
      <c r="X130" s="75" t="s">
        <v>154</v>
      </c>
      <c r="Y130" s="75" t="s">
        <v>155</v>
      </c>
      <c r="Z130" s="75" t="s">
        <v>156</v>
      </c>
      <c r="AA130" s="76" t="s">
        <v>157</v>
      </c>
    </row>
    <row r="131" spans="2:63" s="1" customFormat="1" ht="29.25" customHeight="1">
      <c r="B131" s="33"/>
      <c r="C131" s="78" t="s">
        <v>111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247">
        <f>BK131</f>
        <v>0</v>
      </c>
      <c r="O131" s="248"/>
      <c r="P131" s="248"/>
      <c r="Q131" s="248"/>
      <c r="R131" s="35"/>
      <c r="T131" s="77"/>
      <c r="U131" s="49"/>
      <c r="V131" s="49"/>
      <c r="W131" s="140">
        <f>W132+W197+W210+W214</f>
        <v>0</v>
      </c>
      <c r="X131" s="49"/>
      <c r="Y131" s="140">
        <f>Y132+Y197+Y210+Y214</f>
        <v>342.2447623</v>
      </c>
      <c r="Z131" s="49"/>
      <c r="AA131" s="141">
        <f>AA132+AA197+AA210+AA214</f>
        <v>568.6337000000001</v>
      </c>
      <c r="AT131" s="17" t="s">
        <v>79</v>
      </c>
      <c r="AU131" s="17" t="s">
        <v>116</v>
      </c>
      <c r="BK131" s="142">
        <f>BK132+BK197+BK210+BK214</f>
        <v>0</v>
      </c>
    </row>
    <row r="132" spans="2:63" s="9" customFormat="1" ht="37.35" customHeight="1">
      <c r="B132" s="143"/>
      <c r="C132" s="144"/>
      <c r="D132" s="145" t="s">
        <v>117</v>
      </c>
      <c r="E132" s="145"/>
      <c r="F132" s="145"/>
      <c r="G132" s="145"/>
      <c r="H132" s="145"/>
      <c r="I132" s="145"/>
      <c r="J132" s="145"/>
      <c r="K132" s="145"/>
      <c r="L132" s="145"/>
      <c r="M132" s="145"/>
      <c r="N132" s="249">
        <f>BK132</f>
        <v>0</v>
      </c>
      <c r="O132" s="224"/>
      <c r="P132" s="224"/>
      <c r="Q132" s="224"/>
      <c r="R132" s="146"/>
      <c r="T132" s="147"/>
      <c r="U132" s="144"/>
      <c r="V132" s="144"/>
      <c r="W132" s="148">
        <f>W133+W145+W160+W162+W164+W166+W168+W174+W176+W187+W191</f>
        <v>0</v>
      </c>
      <c r="X132" s="144"/>
      <c r="Y132" s="148">
        <f>Y133+Y145+Y160+Y162+Y164+Y166+Y168+Y174+Y176+Y187+Y191</f>
        <v>341.0368873</v>
      </c>
      <c r="Z132" s="144"/>
      <c r="AA132" s="149">
        <f>AA133+AA145+AA160+AA162+AA164+AA166+AA168+AA174+AA176+AA187+AA191</f>
        <v>568.6337000000001</v>
      </c>
      <c r="AR132" s="150" t="s">
        <v>23</v>
      </c>
      <c r="AT132" s="151" t="s">
        <v>79</v>
      </c>
      <c r="AU132" s="151" t="s">
        <v>80</v>
      </c>
      <c r="AY132" s="150" t="s">
        <v>158</v>
      </c>
      <c r="BK132" s="152">
        <f>BK133+BK145+BK160+BK162+BK164+BK166+BK168+BK174+BK176+BK187+BK191</f>
        <v>0</v>
      </c>
    </row>
    <row r="133" spans="2:63" s="9" customFormat="1" ht="19.9" customHeight="1">
      <c r="B133" s="143"/>
      <c r="C133" s="144"/>
      <c r="D133" s="153" t="s">
        <v>118</v>
      </c>
      <c r="E133" s="153"/>
      <c r="F133" s="153"/>
      <c r="G133" s="153"/>
      <c r="H133" s="153"/>
      <c r="I133" s="153"/>
      <c r="J133" s="153"/>
      <c r="K133" s="153"/>
      <c r="L133" s="153"/>
      <c r="M133" s="153"/>
      <c r="N133" s="241">
        <f>BK133</f>
        <v>0</v>
      </c>
      <c r="O133" s="242"/>
      <c r="P133" s="242"/>
      <c r="Q133" s="242"/>
      <c r="R133" s="146"/>
      <c r="T133" s="147"/>
      <c r="U133" s="144"/>
      <c r="V133" s="144"/>
      <c r="W133" s="148">
        <f>SUM(W134:W144)</f>
        <v>0</v>
      </c>
      <c r="X133" s="144"/>
      <c r="Y133" s="148">
        <f>SUM(Y134:Y144)</f>
        <v>294</v>
      </c>
      <c r="Z133" s="144"/>
      <c r="AA133" s="149">
        <f>SUM(AA134:AA144)</f>
        <v>524.48</v>
      </c>
      <c r="AR133" s="150" t="s">
        <v>23</v>
      </c>
      <c r="AT133" s="151" t="s">
        <v>79</v>
      </c>
      <c r="AU133" s="151" t="s">
        <v>23</v>
      </c>
      <c r="AY133" s="150" t="s">
        <v>158</v>
      </c>
      <c r="BK133" s="152">
        <f>SUM(BK134:BK144)</f>
        <v>0</v>
      </c>
    </row>
    <row r="134" spans="2:65" s="1" customFormat="1" ht="31.5" customHeight="1">
      <c r="B134" s="125"/>
      <c r="C134" s="154" t="s">
        <v>159</v>
      </c>
      <c r="D134" s="154" t="s">
        <v>160</v>
      </c>
      <c r="E134" s="155" t="s">
        <v>161</v>
      </c>
      <c r="F134" s="233" t="s">
        <v>162</v>
      </c>
      <c r="G134" s="233"/>
      <c r="H134" s="233"/>
      <c r="I134" s="233"/>
      <c r="J134" s="156" t="s">
        <v>163</v>
      </c>
      <c r="K134" s="157">
        <v>127</v>
      </c>
      <c r="L134" s="234">
        <v>0</v>
      </c>
      <c r="M134" s="234"/>
      <c r="N134" s="235">
        <f aca="true" t="shared" si="5" ref="N134:N144">ROUND(L134*K134,2)</f>
        <v>0</v>
      </c>
      <c r="O134" s="235"/>
      <c r="P134" s="235"/>
      <c r="Q134" s="235"/>
      <c r="R134" s="128"/>
      <c r="T134" s="158" t="s">
        <v>5</v>
      </c>
      <c r="U134" s="42" t="s">
        <v>45</v>
      </c>
      <c r="V134" s="34"/>
      <c r="W134" s="159">
        <f aca="true" t="shared" si="6" ref="W134:W144">V134*K134</f>
        <v>0</v>
      </c>
      <c r="X134" s="159">
        <v>0</v>
      </c>
      <c r="Y134" s="159">
        <f aca="true" t="shared" si="7" ref="Y134:Y144">X134*K134</f>
        <v>0</v>
      </c>
      <c r="Z134" s="159">
        <v>0</v>
      </c>
      <c r="AA134" s="160">
        <f aca="true" t="shared" si="8" ref="AA134:AA144">Z134*K134</f>
        <v>0</v>
      </c>
      <c r="AR134" s="17" t="s">
        <v>164</v>
      </c>
      <c r="AT134" s="17" t="s">
        <v>160</v>
      </c>
      <c r="AU134" s="17" t="s">
        <v>109</v>
      </c>
      <c r="AY134" s="17" t="s">
        <v>158</v>
      </c>
      <c r="BE134" s="99">
        <f aca="true" t="shared" si="9" ref="BE134:BE144">IF(U134="základní",N134,0)</f>
        <v>0</v>
      </c>
      <c r="BF134" s="99">
        <f aca="true" t="shared" si="10" ref="BF134:BF144">IF(U134="snížená",N134,0)</f>
        <v>0</v>
      </c>
      <c r="BG134" s="99">
        <f aca="true" t="shared" si="11" ref="BG134:BG144">IF(U134="zákl. přenesená",N134,0)</f>
        <v>0</v>
      </c>
      <c r="BH134" s="99">
        <f aca="true" t="shared" si="12" ref="BH134:BH144">IF(U134="sníž. přenesená",N134,0)</f>
        <v>0</v>
      </c>
      <c r="BI134" s="99">
        <f aca="true" t="shared" si="13" ref="BI134:BI144">IF(U134="nulová",N134,0)</f>
        <v>0</v>
      </c>
      <c r="BJ134" s="17" t="s">
        <v>23</v>
      </c>
      <c r="BK134" s="99">
        <f aca="true" t="shared" si="14" ref="BK134:BK144">ROUND(L134*K134,2)</f>
        <v>0</v>
      </c>
      <c r="BL134" s="17" t="s">
        <v>164</v>
      </c>
      <c r="BM134" s="17" t="s">
        <v>165</v>
      </c>
    </row>
    <row r="135" spans="2:65" s="1" customFormat="1" ht="31.5" customHeight="1">
      <c r="B135" s="125"/>
      <c r="C135" s="154" t="s">
        <v>166</v>
      </c>
      <c r="D135" s="154" t="s">
        <v>160</v>
      </c>
      <c r="E135" s="155" t="s">
        <v>167</v>
      </c>
      <c r="F135" s="233" t="s">
        <v>168</v>
      </c>
      <c r="G135" s="233"/>
      <c r="H135" s="233"/>
      <c r="I135" s="233"/>
      <c r="J135" s="156" t="s">
        <v>163</v>
      </c>
      <c r="K135" s="157">
        <v>496</v>
      </c>
      <c r="L135" s="234">
        <v>0</v>
      </c>
      <c r="M135" s="234"/>
      <c r="N135" s="235">
        <f t="shared" si="5"/>
        <v>0</v>
      </c>
      <c r="O135" s="235"/>
      <c r="P135" s="235"/>
      <c r="Q135" s="235"/>
      <c r="R135" s="128"/>
      <c r="T135" s="158" t="s">
        <v>5</v>
      </c>
      <c r="U135" s="42" t="s">
        <v>45</v>
      </c>
      <c r="V135" s="34"/>
      <c r="W135" s="159">
        <f t="shared" si="6"/>
        <v>0</v>
      </c>
      <c r="X135" s="159">
        <v>0</v>
      </c>
      <c r="Y135" s="159">
        <f t="shared" si="7"/>
        <v>0</v>
      </c>
      <c r="Z135" s="159">
        <v>0.44</v>
      </c>
      <c r="AA135" s="160">
        <f t="shared" si="8"/>
        <v>218.24</v>
      </c>
      <c r="AR135" s="17" t="s">
        <v>164</v>
      </c>
      <c r="AT135" s="17" t="s">
        <v>160</v>
      </c>
      <c r="AU135" s="17" t="s">
        <v>109</v>
      </c>
      <c r="AY135" s="17" t="s">
        <v>158</v>
      </c>
      <c r="BE135" s="99">
        <f t="shared" si="9"/>
        <v>0</v>
      </c>
      <c r="BF135" s="99">
        <f t="shared" si="10"/>
        <v>0</v>
      </c>
      <c r="BG135" s="99">
        <f t="shared" si="11"/>
        <v>0</v>
      </c>
      <c r="BH135" s="99">
        <f t="shared" si="12"/>
        <v>0</v>
      </c>
      <c r="BI135" s="99">
        <f t="shared" si="13"/>
        <v>0</v>
      </c>
      <c r="BJ135" s="17" t="s">
        <v>23</v>
      </c>
      <c r="BK135" s="99">
        <f t="shared" si="14"/>
        <v>0</v>
      </c>
      <c r="BL135" s="17" t="s">
        <v>164</v>
      </c>
      <c r="BM135" s="17" t="s">
        <v>169</v>
      </c>
    </row>
    <row r="136" spans="2:65" s="1" customFormat="1" ht="31.5" customHeight="1">
      <c r="B136" s="125"/>
      <c r="C136" s="154" t="s">
        <v>170</v>
      </c>
      <c r="D136" s="154" t="s">
        <v>160</v>
      </c>
      <c r="E136" s="155" t="s">
        <v>171</v>
      </c>
      <c r="F136" s="233" t="s">
        <v>172</v>
      </c>
      <c r="G136" s="233"/>
      <c r="H136" s="233"/>
      <c r="I136" s="233"/>
      <c r="J136" s="156" t="s">
        <v>163</v>
      </c>
      <c r="K136" s="157">
        <v>476</v>
      </c>
      <c r="L136" s="234">
        <v>0</v>
      </c>
      <c r="M136" s="234"/>
      <c r="N136" s="235">
        <f t="shared" si="5"/>
        <v>0</v>
      </c>
      <c r="O136" s="235"/>
      <c r="P136" s="235"/>
      <c r="Q136" s="235"/>
      <c r="R136" s="128"/>
      <c r="T136" s="158" t="s">
        <v>5</v>
      </c>
      <c r="U136" s="42" t="s">
        <v>45</v>
      </c>
      <c r="V136" s="34"/>
      <c r="W136" s="159">
        <f t="shared" si="6"/>
        <v>0</v>
      </c>
      <c r="X136" s="159">
        <v>0</v>
      </c>
      <c r="Y136" s="159">
        <f t="shared" si="7"/>
        <v>0</v>
      </c>
      <c r="Z136" s="159">
        <v>0.44</v>
      </c>
      <c r="AA136" s="160">
        <f t="shared" si="8"/>
        <v>209.44</v>
      </c>
      <c r="AR136" s="17" t="s">
        <v>164</v>
      </c>
      <c r="AT136" s="17" t="s">
        <v>160</v>
      </c>
      <c r="AU136" s="17" t="s">
        <v>109</v>
      </c>
      <c r="AY136" s="17" t="s">
        <v>158</v>
      </c>
      <c r="BE136" s="99">
        <f t="shared" si="9"/>
        <v>0</v>
      </c>
      <c r="BF136" s="99">
        <f t="shared" si="10"/>
        <v>0</v>
      </c>
      <c r="BG136" s="99">
        <f t="shared" si="11"/>
        <v>0</v>
      </c>
      <c r="BH136" s="99">
        <f t="shared" si="12"/>
        <v>0</v>
      </c>
      <c r="BI136" s="99">
        <f t="shared" si="13"/>
        <v>0</v>
      </c>
      <c r="BJ136" s="17" t="s">
        <v>23</v>
      </c>
      <c r="BK136" s="99">
        <f t="shared" si="14"/>
        <v>0</v>
      </c>
      <c r="BL136" s="17" t="s">
        <v>164</v>
      </c>
      <c r="BM136" s="17" t="s">
        <v>173</v>
      </c>
    </row>
    <row r="137" spans="2:65" s="1" customFormat="1" ht="31.5" customHeight="1">
      <c r="B137" s="125"/>
      <c r="C137" s="154" t="s">
        <v>174</v>
      </c>
      <c r="D137" s="154" t="s">
        <v>160</v>
      </c>
      <c r="E137" s="155" t="s">
        <v>175</v>
      </c>
      <c r="F137" s="233" t="s">
        <v>176</v>
      </c>
      <c r="G137" s="233"/>
      <c r="H137" s="233"/>
      <c r="I137" s="233"/>
      <c r="J137" s="156" t="s">
        <v>163</v>
      </c>
      <c r="K137" s="157">
        <v>220</v>
      </c>
      <c r="L137" s="234">
        <v>0</v>
      </c>
      <c r="M137" s="234"/>
      <c r="N137" s="235">
        <f t="shared" si="5"/>
        <v>0</v>
      </c>
      <c r="O137" s="235"/>
      <c r="P137" s="235"/>
      <c r="Q137" s="235"/>
      <c r="R137" s="128"/>
      <c r="T137" s="158" t="s">
        <v>5</v>
      </c>
      <c r="U137" s="42" t="s">
        <v>45</v>
      </c>
      <c r="V137" s="34"/>
      <c r="W137" s="159">
        <f t="shared" si="6"/>
        <v>0</v>
      </c>
      <c r="X137" s="159">
        <v>0</v>
      </c>
      <c r="Y137" s="159">
        <f t="shared" si="7"/>
        <v>0</v>
      </c>
      <c r="Z137" s="159">
        <v>0.44</v>
      </c>
      <c r="AA137" s="160">
        <f t="shared" si="8"/>
        <v>96.8</v>
      </c>
      <c r="AR137" s="17" t="s">
        <v>164</v>
      </c>
      <c r="AT137" s="17" t="s">
        <v>160</v>
      </c>
      <c r="AU137" s="17" t="s">
        <v>109</v>
      </c>
      <c r="AY137" s="17" t="s">
        <v>158</v>
      </c>
      <c r="BE137" s="99">
        <f t="shared" si="9"/>
        <v>0</v>
      </c>
      <c r="BF137" s="99">
        <f t="shared" si="10"/>
        <v>0</v>
      </c>
      <c r="BG137" s="99">
        <f t="shared" si="11"/>
        <v>0</v>
      </c>
      <c r="BH137" s="99">
        <f t="shared" si="12"/>
        <v>0</v>
      </c>
      <c r="BI137" s="99">
        <f t="shared" si="13"/>
        <v>0</v>
      </c>
      <c r="BJ137" s="17" t="s">
        <v>23</v>
      </c>
      <c r="BK137" s="99">
        <f t="shared" si="14"/>
        <v>0</v>
      </c>
      <c r="BL137" s="17" t="s">
        <v>164</v>
      </c>
      <c r="BM137" s="17" t="s">
        <v>177</v>
      </c>
    </row>
    <row r="138" spans="2:65" s="1" customFormat="1" ht="31.5" customHeight="1">
      <c r="B138" s="125"/>
      <c r="C138" s="154" t="s">
        <v>178</v>
      </c>
      <c r="D138" s="154" t="s">
        <v>179</v>
      </c>
      <c r="E138" s="155" t="s">
        <v>180</v>
      </c>
      <c r="F138" s="233" t="s">
        <v>181</v>
      </c>
      <c r="G138" s="233"/>
      <c r="H138" s="233"/>
      <c r="I138" s="233"/>
      <c r="J138" s="156" t="s">
        <v>182</v>
      </c>
      <c r="K138" s="157">
        <v>1.2</v>
      </c>
      <c r="L138" s="234">
        <v>0</v>
      </c>
      <c r="M138" s="234"/>
      <c r="N138" s="235">
        <f t="shared" si="5"/>
        <v>0</v>
      </c>
      <c r="O138" s="235"/>
      <c r="P138" s="235"/>
      <c r="Q138" s="235"/>
      <c r="R138" s="128"/>
      <c r="T138" s="158" t="s">
        <v>5</v>
      </c>
      <c r="U138" s="42" t="s">
        <v>45</v>
      </c>
      <c r="V138" s="34"/>
      <c r="W138" s="159">
        <f t="shared" si="6"/>
        <v>0</v>
      </c>
      <c r="X138" s="159">
        <v>0</v>
      </c>
      <c r="Y138" s="159">
        <f t="shared" si="7"/>
        <v>0</v>
      </c>
      <c r="Z138" s="159">
        <v>0</v>
      </c>
      <c r="AA138" s="160">
        <f t="shared" si="8"/>
        <v>0</v>
      </c>
      <c r="AR138" s="17" t="s">
        <v>164</v>
      </c>
      <c r="AT138" s="17" t="s">
        <v>160</v>
      </c>
      <c r="AU138" s="17" t="s">
        <v>109</v>
      </c>
      <c r="AY138" s="17" t="s">
        <v>158</v>
      </c>
      <c r="BE138" s="99">
        <f t="shared" si="9"/>
        <v>0</v>
      </c>
      <c r="BF138" s="99">
        <f t="shared" si="10"/>
        <v>0</v>
      </c>
      <c r="BG138" s="99">
        <f t="shared" si="11"/>
        <v>0</v>
      </c>
      <c r="BH138" s="99">
        <f t="shared" si="12"/>
        <v>0</v>
      </c>
      <c r="BI138" s="99">
        <f t="shared" si="13"/>
        <v>0</v>
      </c>
      <c r="BJ138" s="17" t="s">
        <v>23</v>
      </c>
      <c r="BK138" s="99">
        <f t="shared" si="14"/>
        <v>0</v>
      </c>
      <c r="BL138" s="17" t="s">
        <v>164</v>
      </c>
      <c r="BM138" s="17" t="s">
        <v>183</v>
      </c>
    </row>
    <row r="139" spans="2:65" s="1" customFormat="1" ht="31.5" customHeight="1">
      <c r="B139" s="125"/>
      <c r="C139" s="154" t="s">
        <v>184</v>
      </c>
      <c r="D139" s="154" t="s">
        <v>160</v>
      </c>
      <c r="E139" s="155" t="s">
        <v>185</v>
      </c>
      <c r="F139" s="233" t="s">
        <v>186</v>
      </c>
      <c r="G139" s="233"/>
      <c r="H139" s="233"/>
      <c r="I139" s="233"/>
      <c r="J139" s="156" t="s">
        <v>182</v>
      </c>
      <c r="K139" s="157">
        <v>290</v>
      </c>
      <c r="L139" s="234">
        <v>0</v>
      </c>
      <c r="M139" s="234"/>
      <c r="N139" s="235">
        <f t="shared" si="5"/>
        <v>0</v>
      </c>
      <c r="O139" s="235"/>
      <c r="P139" s="235"/>
      <c r="Q139" s="235"/>
      <c r="R139" s="128"/>
      <c r="T139" s="158" t="s">
        <v>5</v>
      </c>
      <c r="U139" s="42" t="s">
        <v>45</v>
      </c>
      <c r="V139" s="34"/>
      <c r="W139" s="159">
        <f t="shared" si="6"/>
        <v>0</v>
      </c>
      <c r="X139" s="159">
        <v>0</v>
      </c>
      <c r="Y139" s="159">
        <f t="shared" si="7"/>
        <v>0</v>
      </c>
      <c r="Z139" s="159">
        <v>0</v>
      </c>
      <c r="AA139" s="160">
        <f t="shared" si="8"/>
        <v>0</v>
      </c>
      <c r="AR139" s="17" t="s">
        <v>164</v>
      </c>
      <c r="AT139" s="17" t="s">
        <v>160</v>
      </c>
      <c r="AU139" s="17" t="s">
        <v>109</v>
      </c>
      <c r="AY139" s="17" t="s">
        <v>158</v>
      </c>
      <c r="BE139" s="99">
        <f t="shared" si="9"/>
        <v>0</v>
      </c>
      <c r="BF139" s="99">
        <f t="shared" si="10"/>
        <v>0</v>
      </c>
      <c r="BG139" s="99">
        <f t="shared" si="11"/>
        <v>0</v>
      </c>
      <c r="BH139" s="99">
        <f t="shared" si="12"/>
        <v>0</v>
      </c>
      <c r="BI139" s="99">
        <f t="shared" si="13"/>
        <v>0</v>
      </c>
      <c r="BJ139" s="17" t="s">
        <v>23</v>
      </c>
      <c r="BK139" s="99">
        <f t="shared" si="14"/>
        <v>0</v>
      </c>
      <c r="BL139" s="17" t="s">
        <v>164</v>
      </c>
      <c r="BM139" s="17" t="s">
        <v>187</v>
      </c>
    </row>
    <row r="140" spans="2:65" s="1" customFormat="1" ht="44.25" customHeight="1">
      <c r="B140" s="125"/>
      <c r="C140" s="154" t="s">
        <v>188</v>
      </c>
      <c r="D140" s="154" t="s">
        <v>160</v>
      </c>
      <c r="E140" s="155" t="s">
        <v>189</v>
      </c>
      <c r="F140" s="233" t="s">
        <v>190</v>
      </c>
      <c r="G140" s="233"/>
      <c r="H140" s="233"/>
      <c r="I140" s="233"/>
      <c r="J140" s="156" t="s">
        <v>182</v>
      </c>
      <c r="K140" s="157">
        <v>4350</v>
      </c>
      <c r="L140" s="234">
        <v>0</v>
      </c>
      <c r="M140" s="234"/>
      <c r="N140" s="235">
        <f t="shared" si="5"/>
        <v>0</v>
      </c>
      <c r="O140" s="235"/>
      <c r="P140" s="235"/>
      <c r="Q140" s="235"/>
      <c r="R140" s="128"/>
      <c r="T140" s="158" t="s">
        <v>5</v>
      </c>
      <c r="U140" s="42" t="s">
        <v>45</v>
      </c>
      <c r="V140" s="34"/>
      <c r="W140" s="159">
        <f t="shared" si="6"/>
        <v>0</v>
      </c>
      <c r="X140" s="159">
        <v>0</v>
      </c>
      <c r="Y140" s="159">
        <f t="shared" si="7"/>
        <v>0</v>
      </c>
      <c r="Z140" s="159">
        <v>0</v>
      </c>
      <c r="AA140" s="160">
        <f t="shared" si="8"/>
        <v>0</v>
      </c>
      <c r="AR140" s="17" t="s">
        <v>164</v>
      </c>
      <c r="AT140" s="17" t="s">
        <v>160</v>
      </c>
      <c r="AU140" s="17" t="s">
        <v>109</v>
      </c>
      <c r="AY140" s="17" t="s">
        <v>158</v>
      </c>
      <c r="BE140" s="99">
        <f t="shared" si="9"/>
        <v>0</v>
      </c>
      <c r="BF140" s="99">
        <f t="shared" si="10"/>
        <v>0</v>
      </c>
      <c r="BG140" s="99">
        <f t="shared" si="11"/>
        <v>0</v>
      </c>
      <c r="BH140" s="99">
        <f t="shared" si="12"/>
        <v>0</v>
      </c>
      <c r="BI140" s="99">
        <f t="shared" si="13"/>
        <v>0</v>
      </c>
      <c r="BJ140" s="17" t="s">
        <v>23</v>
      </c>
      <c r="BK140" s="99">
        <f t="shared" si="14"/>
        <v>0</v>
      </c>
      <c r="BL140" s="17" t="s">
        <v>164</v>
      </c>
      <c r="BM140" s="17" t="s">
        <v>191</v>
      </c>
    </row>
    <row r="141" spans="2:65" s="1" customFormat="1" ht="31.5" customHeight="1">
      <c r="B141" s="125"/>
      <c r="C141" s="154" t="s">
        <v>23</v>
      </c>
      <c r="D141" s="154" t="s">
        <v>179</v>
      </c>
      <c r="E141" s="155" t="s">
        <v>192</v>
      </c>
      <c r="F141" s="233" t="s">
        <v>193</v>
      </c>
      <c r="G141" s="233"/>
      <c r="H141" s="233"/>
      <c r="I141" s="233"/>
      <c r="J141" s="156" t="s">
        <v>182</v>
      </c>
      <c r="K141" s="157">
        <v>0.9</v>
      </c>
      <c r="L141" s="234">
        <v>0</v>
      </c>
      <c r="M141" s="234"/>
      <c r="N141" s="235">
        <f t="shared" si="5"/>
        <v>0</v>
      </c>
      <c r="O141" s="235"/>
      <c r="P141" s="235"/>
      <c r="Q141" s="235"/>
      <c r="R141" s="128"/>
      <c r="T141" s="158" t="s">
        <v>5</v>
      </c>
      <c r="U141" s="42" t="s">
        <v>45</v>
      </c>
      <c r="V141" s="34"/>
      <c r="W141" s="159">
        <f t="shared" si="6"/>
        <v>0</v>
      </c>
      <c r="X141" s="159">
        <v>0</v>
      </c>
      <c r="Y141" s="159">
        <f t="shared" si="7"/>
        <v>0</v>
      </c>
      <c r="Z141" s="159">
        <v>0</v>
      </c>
      <c r="AA141" s="160">
        <f t="shared" si="8"/>
        <v>0</v>
      </c>
      <c r="AR141" s="17" t="s">
        <v>164</v>
      </c>
      <c r="AT141" s="17" t="s">
        <v>160</v>
      </c>
      <c r="AU141" s="17" t="s">
        <v>109</v>
      </c>
      <c r="AY141" s="17" t="s">
        <v>158</v>
      </c>
      <c r="BE141" s="99">
        <f t="shared" si="9"/>
        <v>0</v>
      </c>
      <c r="BF141" s="99">
        <f t="shared" si="10"/>
        <v>0</v>
      </c>
      <c r="BG141" s="99">
        <f t="shared" si="11"/>
        <v>0</v>
      </c>
      <c r="BH141" s="99">
        <f t="shared" si="12"/>
        <v>0</v>
      </c>
      <c r="BI141" s="99">
        <f t="shared" si="13"/>
        <v>0</v>
      </c>
      <c r="BJ141" s="17" t="s">
        <v>23</v>
      </c>
      <c r="BK141" s="99">
        <f t="shared" si="14"/>
        <v>0</v>
      </c>
      <c r="BL141" s="17" t="s">
        <v>164</v>
      </c>
      <c r="BM141" s="17" t="s">
        <v>194</v>
      </c>
    </row>
    <row r="142" spans="2:65" s="1" customFormat="1" ht="22.5" customHeight="1">
      <c r="B142" s="125"/>
      <c r="C142" s="154" t="s">
        <v>195</v>
      </c>
      <c r="D142" s="154" t="s">
        <v>179</v>
      </c>
      <c r="E142" s="155" t="s">
        <v>196</v>
      </c>
      <c r="F142" s="233" t="s">
        <v>197</v>
      </c>
      <c r="G142" s="233"/>
      <c r="H142" s="233"/>
      <c r="I142" s="233"/>
      <c r="J142" s="156" t="s">
        <v>182</v>
      </c>
      <c r="K142" s="157">
        <v>181</v>
      </c>
      <c r="L142" s="234">
        <v>0</v>
      </c>
      <c r="M142" s="234"/>
      <c r="N142" s="235">
        <f t="shared" si="5"/>
        <v>0</v>
      </c>
      <c r="O142" s="235"/>
      <c r="P142" s="235"/>
      <c r="Q142" s="235"/>
      <c r="R142" s="128"/>
      <c r="T142" s="158" t="s">
        <v>5</v>
      </c>
      <c r="U142" s="42" t="s">
        <v>45</v>
      </c>
      <c r="V142" s="34"/>
      <c r="W142" s="159">
        <f t="shared" si="6"/>
        <v>0</v>
      </c>
      <c r="X142" s="159">
        <v>0</v>
      </c>
      <c r="Y142" s="159">
        <f t="shared" si="7"/>
        <v>0</v>
      </c>
      <c r="Z142" s="159">
        <v>0</v>
      </c>
      <c r="AA142" s="160">
        <f t="shared" si="8"/>
        <v>0</v>
      </c>
      <c r="AR142" s="17" t="s">
        <v>164</v>
      </c>
      <c r="AT142" s="17" t="s">
        <v>160</v>
      </c>
      <c r="AU142" s="17" t="s">
        <v>109</v>
      </c>
      <c r="AY142" s="17" t="s">
        <v>158</v>
      </c>
      <c r="BE142" s="99">
        <f t="shared" si="9"/>
        <v>0</v>
      </c>
      <c r="BF142" s="99">
        <f t="shared" si="10"/>
        <v>0</v>
      </c>
      <c r="BG142" s="99">
        <f t="shared" si="11"/>
        <v>0</v>
      </c>
      <c r="BH142" s="99">
        <f t="shared" si="12"/>
        <v>0</v>
      </c>
      <c r="BI142" s="99">
        <f t="shared" si="13"/>
        <v>0</v>
      </c>
      <c r="BJ142" s="17" t="s">
        <v>23</v>
      </c>
      <c r="BK142" s="99">
        <f t="shared" si="14"/>
        <v>0</v>
      </c>
      <c r="BL142" s="17" t="s">
        <v>164</v>
      </c>
      <c r="BM142" s="17" t="s">
        <v>198</v>
      </c>
    </row>
    <row r="143" spans="2:65" s="1" customFormat="1" ht="44.25" customHeight="1">
      <c r="B143" s="125"/>
      <c r="C143" s="154" t="s">
        <v>199</v>
      </c>
      <c r="D143" s="154" t="s">
        <v>160</v>
      </c>
      <c r="E143" s="155" t="s">
        <v>200</v>
      </c>
      <c r="F143" s="233" t="s">
        <v>201</v>
      </c>
      <c r="G143" s="233"/>
      <c r="H143" s="233"/>
      <c r="I143" s="233"/>
      <c r="J143" s="156" t="s">
        <v>163</v>
      </c>
      <c r="K143" s="157">
        <v>595</v>
      </c>
      <c r="L143" s="234">
        <v>0</v>
      </c>
      <c r="M143" s="234"/>
      <c r="N143" s="235">
        <f t="shared" si="5"/>
        <v>0</v>
      </c>
      <c r="O143" s="235"/>
      <c r="P143" s="235"/>
      <c r="Q143" s="235"/>
      <c r="R143" s="128"/>
      <c r="T143" s="158" t="s">
        <v>5</v>
      </c>
      <c r="U143" s="42" t="s">
        <v>45</v>
      </c>
      <c r="V143" s="34"/>
      <c r="W143" s="159">
        <f t="shared" si="6"/>
        <v>0</v>
      </c>
      <c r="X143" s="159">
        <v>0</v>
      </c>
      <c r="Y143" s="159">
        <f t="shared" si="7"/>
        <v>0</v>
      </c>
      <c r="Z143" s="159">
        <v>0</v>
      </c>
      <c r="AA143" s="160">
        <f t="shared" si="8"/>
        <v>0</v>
      </c>
      <c r="AR143" s="17" t="s">
        <v>164</v>
      </c>
      <c r="AT143" s="17" t="s">
        <v>160</v>
      </c>
      <c r="AU143" s="17" t="s">
        <v>109</v>
      </c>
      <c r="AY143" s="17" t="s">
        <v>158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17" t="s">
        <v>23</v>
      </c>
      <c r="BK143" s="99">
        <f t="shared" si="14"/>
        <v>0</v>
      </c>
      <c r="BL143" s="17" t="s">
        <v>164</v>
      </c>
      <c r="BM143" s="17" t="s">
        <v>202</v>
      </c>
    </row>
    <row r="144" spans="2:65" s="1" customFormat="1" ht="22.5" customHeight="1">
      <c r="B144" s="125"/>
      <c r="C144" s="161" t="s">
        <v>203</v>
      </c>
      <c r="D144" s="161" t="s">
        <v>204</v>
      </c>
      <c r="E144" s="162" t="s">
        <v>205</v>
      </c>
      <c r="F144" s="236" t="s">
        <v>206</v>
      </c>
      <c r="G144" s="236"/>
      <c r="H144" s="236"/>
      <c r="I144" s="236"/>
      <c r="J144" s="163" t="s">
        <v>207</v>
      </c>
      <c r="K144" s="164">
        <v>294</v>
      </c>
      <c r="L144" s="237">
        <v>0</v>
      </c>
      <c r="M144" s="237"/>
      <c r="N144" s="238">
        <f t="shared" si="5"/>
        <v>0</v>
      </c>
      <c r="O144" s="235"/>
      <c r="P144" s="235"/>
      <c r="Q144" s="235"/>
      <c r="R144" s="128"/>
      <c r="T144" s="158" t="s">
        <v>5</v>
      </c>
      <c r="U144" s="42" t="s">
        <v>45</v>
      </c>
      <c r="V144" s="34"/>
      <c r="W144" s="159">
        <f t="shared" si="6"/>
        <v>0</v>
      </c>
      <c r="X144" s="159">
        <v>1</v>
      </c>
      <c r="Y144" s="159">
        <f t="shared" si="7"/>
        <v>294</v>
      </c>
      <c r="Z144" s="159">
        <v>0</v>
      </c>
      <c r="AA144" s="160">
        <f t="shared" si="8"/>
        <v>0</v>
      </c>
      <c r="AR144" s="17" t="s">
        <v>208</v>
      </c>
      <c r="AT144" s="17" t="s">
        <v>204</v>
      </c>
      <c r="AU144" s="17" t="s">
        <v>109</v>
      </c>
      <c r="AY144" s="17" t="s">
        <v>158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17" t="s">
        <v>23</v>
      </c>
      <c r="BK144" s="99">
        <f t="shared" si="14"/>
        <v>0</v>
      </c>
      <c r="BL144" s="17" t="s">
        <v>164</v>
      </c>
      <c r="BM144" s="17" t="s">
        <v>209</v>
      </c>
    </row>
    <row r="145" spans="2:63" s="9" customFormat="1" ht="29.85" customHeight="1">
      <c r="B145" s="143"/>
      <c r="C145" s="144"/>
      <c r="D145" s="153" t="s">
        <v>119</v>
      </c>
      <c r="E145" s="153"/>
      <c r="F145" s="153"/>
      <c r="G145" s="153"/>
      <c r="H145" s="153"/>
      <c r="I145" s="153"/>
      <c r="J145" s="153"/>
      <c r="K145" s="153"/>
      <c r="L145" s="153"/>
      <c r="M145" s="153"/>
      <c r="N145" s="250">
        <f>BK145</f>
        <v>0</v>
      </c>
      <c r="O145" s="251"/>
      <c r="P145" s="251"/>
      <c r="Q145" s="251"/>
      <c r="R145" s="146"/>
      <c r="T145" s="147"/>
      <c r="U145" s="144"/>
      <c r="V145" s="144"/>
      <c r="W145" s="148">
        <f>SUM(W146:W159)</f>
        <v>0</v>
      </c>
      <c r="X145" s="144"/>
      <c r="Y145" s="148">
        <f>SUM(Y146:Y159)</f>
        <v>43.527077299999995</v>
      </c>
      <c r="Z145" s="144"/>
      <c r="AA145" s="149">
        <f>SUM(AA146:AA159)</f>
        <v>0</v>
      </c>
      <c r="AR145" s="150" t="s">
        <v>23</v>
      </c>
      <c r="AT145" s="151" t="s">
        <v>79</v>
      </c>
      <c r="AU145" s="151" t="s">
        <v>23</v>
      </c>
      <c r="AY145" s="150" t="s">
        <v>158</v>
      </c>
      <c r="BK145" s="152">
        <f>SUM(BK146:BK159)</f>
        <v>0</v>
      </c>
    </row>
    <row r="146" spans="2:65" s="1" customFormat="1" ht="31.5" customHeight="1">
      <c r="B146" s="125"/>
      <c r="C146" s="154" t="s">
        <v>210</v>
      </c>
      <c r="D146" s="154" t="s">
        <v>179</v>
      </c>
      <c r="E146" s="155" t="s">
        <v>211</v>
      </c>
      <c r="F146" s="233" t="s">
        <v>212</v>
      </c>
      <c r="G146" s="233"/>
      <c r="H146" s="233"/>
      <c r="I146" s="233"/>
      <c r="J146" s="156" t="s">
        <v>213</v>
      </c>
      <c r="K146" s="157">
        <v>35</v>
      </c>
      <c r="L146" s="234">
        <v>0</v>
      </c>
      <c r="M146" s="234"/>
      <c r="N146" s="235">
        <f>ROUND(L146*K146,2)</f>
        <v>0</v>
      </c>
      <c r="O146" s="235"/>
      <c r="P146" s="235"/>
      <c r="Q146" s="235"/>
      <c r="R146" s="128"/>
      <c r="T146" s="158" t="s">
        <v>5</v>
      </c>
      <c r="U146" s="42" t="s">
        <v>45</v>
      </c>
      <c r="V146" s="34"/>
      <c r="W146" s="159">
        <f>V146*K146</f>
        <v>0</v>
      </c>
      <c r="X146" s="159">
        <v>0</v>
      </c>
      <c r="Y146" s="159">
        <f>X146*K146</f>
        <v>0</v>
      </c>
      <c r="Z146" s="159">
        <v>0</v>
      </c>
      <c r="AA146" s="160">
        <f>Z146*K146</f>
        <v>0</v>
      </c>
      <c r="AR146" s="17" t="s">
        <v>164</v>
      </c>
      <c r="AT146" s="17" t="s">
        <v>160</v>
      </c>
      <c r="AU146" s="17" t="s">
        <v>109</v>
      </c>
      <c r="AY146" s="17" t="s">
        <v>158</v>
      </c>
      <c r="BE146" s="99">
        <f>IF(U146="základní",N146,0)</f>
        <v>0</v>
      </c>
      <c r="BF146" s="99">
        <f>IF(U146="snížená",N146,0)</f>
        <v>0</v>
      </c>
      <c r="BG146" s="99">
        <f>IF(U146="zákl. přenesená",N146,0)</f>
        <v>0</v>
      </c>
      <c r="BH146" s="99">
        <f>IF(U146="sníž. přenesená",N146,0)</f>
        <v>0</v>
      </c>
      <c r="BI146" s="99">
        <f>IF(U146="nulová",N146,0)</f>
        <v>0</v>
      </c>
      <c r="BJ146" s="17" t="s">
        <v>23</v>
      </c>
      <c r="BK146" s="99">
        <f>ROUND(L146*K146,2)</f>
        <v>0</v>
      </c>
      <c r="BL146" s="17" t="s">
        <v>164</v>
      </c>
      <c r="BM146" s="17" t="s">
        <v>214</v>
      </c>
    </row>
    <row r="147" spans="2:65" s="1" customFormat="1" ht="31.5" customHeight="1">
      <c r="B147" s="125"/>
      <c r="C147" s="154" t="s">
        <v>215</v>
      </c>
      <c r="D147" s="154" t="s">
        <v>160</v>
      </c>
      <c r="E147" s="155" t="s">
        <v>216</v>
      </c>
      <c r="F147" s="233" t="s">
        <v>217</v>
      </c>
      <c r="G147" s="233"/>
      <c r="H147" s="233"/>
      <c r="I147" s="233"/>
      <c r="J147" s="156" t="s">
        <v>163</v>
      </c>
      <c r="K147" s="157">
        <v>40</v>
      </c>
      <c r="L147" s="234">
        <v>0</v>
      </c>
      <c r="M147" s="234"/>
      <c r="N147" s="235">
        <f>ROUND(L147*K147,2)</f>
        <v>0</v>
      </c>
      <c r="O147" s="235"/>
      <c r="P147" s="235"/>
      <c r="Q147" s="235"/>
      <c r="R147" s="128"/>
      <c r="T147" s="158" t="s">
        <v>5</v>
      </c>
      <c r="U147" s="42" t="s">
        <v>45</v>
      </c>
      <c r="V147" s="34"/>
      <c r="W147" s="159">
        <f>V147*K147</f>
        <v>0</v>
      </c>
      <c r="X147" s="159">
        <v>0.0001</v>
      </c>
      <c r="Y147" s="159">
        <f>X147*K147</f>
        <v>0.004</v>
      </c>
      <c r="Z147" s="159">
        <v>0</v>
      </c>
      <c r="AA147" s="160">
        <f>Z147*K147</f>
        <v>0</v>
      </c>
      <c r="AR147" s="17" t="s">
        <v>164</v>
      </c>
      <c r="AT147" s="17" t="s">
        <v>160</v>
      </c>
      <c r="AU147" s="17" t="s">
        <v>109</v>
      </c>
      <c r="AY147" s="17" t="s">
        <v>158</v>
      </c>
      <c r="BE147" s="99">
        <f>IF(U147="základní",N147,0)</f>
        <v>0</v>
      </c>
      <c r="BF147" s="99">
        <f>IF(U147="snížená",N147,0)</f>
        <v>0</v>
      </c>
      <c r="BG147" s="99">
        <f>IF(U147="zákl. přenesená",N147,0)</f>
        <v>0</v>
      </c>
      <c r="BH147" s="99">
        <f>IF(U147="sníž. přenesená",N147,0)</f>
        <v>0</v>
      </c>
      <c r="BI147" s="99">
        <f>IF(U147="nulová",N147,0)</f>
        <v>0</v>
      </c>
      <c r="BJ147" s="17" t="s">
        <v>23</v>
      </c>
      <c r="BK147" s="99">
        <f>ROUND(L147*K147,2)</f>
        <v>0</v>
      </c>
      <c r="BL147" s="17" t="s">
        <v>164</v>
      </c>
      <c r="BM147" s="17" t="s">
        <v>218</v>
      </c>
    </row>
    <row r="148" spans="2:65" s="1" customFormat="1" ht="22.5" customHeight="1">
      <c r="B148" s="125"/>
      <c r="C148" s="161" t="s">
        <v>219</v>
      </c>
      <c r="D148" s="161" t="s">
        <v>204</v>
      </c>
      <c r="E148" s="162" t="s">
        <v>220</v>
      </c>
      <c r="F148" s="236" t="s">
        <v>221</v>
      </c>
      <c r="G148" s="236"/>
      <c r="H148" s="236"/>
      <c r="I148" s="236"/>
      <c r="J148" s="163" t="s">
        <v>213</v>
      </c>
      <c r="K148" s="164">
        <v>20</v>
      </c>
      <c r="L148" s="237">
        <v>0</v>
      </c>
      <c r="M148" s="237"/>
      <c r="N148" s="238">
        <f>ROUND(L148*K148,2)</f>
        <v>0</v>
      </c>
      <c r="O148" s="235"/>
      <c r="P148" s="235"/>
      <c r="Q148" s="235"/>
      <c r="R148" s="128"/>
      <c r="T148" s="158" t="s">
        <v>5</v>
      </c>
      <c r="U148" s="42" t="s">
        <v>45</v>
      </c>
      <c r="V148" s="34"/>
      <c r="W148" s="159">
        <f>V148*K148</f>
        <v>0</v>
      </c>
      <c r="X148" s="159">
        <v>0.0008</v>
      </c>
      <c r="Y148" s="159">
        <f>X148*K148</f>
        <v>0.016</v>
      </c>
      <c r="Z148" s="159">
        <v>0</v>
      </c>
      <c r="AA148" s="160">
        <f>Z148*K148</f>
        <v>0</v>
      </c>
      <c r="AR148" s="17" t="s">
        <v>208</v>
      </c>
      <c r="AT148" s="17" t="s">
        <v>204</v>
      </c>
      <c r="AU148" s="17" t="s">
        <v>109</v>
      </c>
      <c r="AY148" s="17" t="s">
        <v>158</v>
      </c>
      <c r="BE148" s="99">
        <f>IF(U148="základní",N148,0)</f>
        <v>0</v>
      </c>
      <c r="BF148" s="99">
        <f>IF(U148="snížená",N148,0)</f>
        <v>0</v>
      </c>
      <c r="BG148" s="99">
        <f>IF(U148="zákl. přenesená",N148,0)</f>
        <v>0</v>
      </c>
      <c r="BH148" s="99">
        <f>IF(U148="sníž. přenesená",N148,0)</f>
        <v>0</v>
      </c>
      <c r="BI148" s="99">
        <f>IF(U148="nulová",N148,0)</f>
        <v>0</v>
      </c>
      <c r="BJ148" s="17" t="s">
        <v>23</v>
      </c>
      <c r="BK148" s="99">
        <f>ROUND(L148*K148,2)</f>
        <v>0</v>
      </c>
      <c r="BL148" s="17" t="s">
        <v>164</v>
      </c>
      <c r="BM148" s="17" t="s">
        <v>222</v>
      </c>
    </row>
    <row r="149" spans="2:65" s="1" customFormat="1" ht="31.5" customHeight="1">
      <c r="B149" s="125"/>
      <c r="C149" s="154" t="s">
        <v>223</v>
      </c>
      <c r="D149" s="154" t="s">
        <v>179</v>
      </c>
      <c r="E149" s="155" t="s">
        <v>224</v>
      </c>
      <c r="F149" s="233" t="s">
        <v>225</v>
      </c>
      <c r="G149" s="233"/>
      <c r="H149" s="233"/>
      <c r="I149" s="233"/>
      <c r="J149" s="156" t="s">
        <v>182</v>
      </c>
      <c r="K149" s="157">
        <v>3.9</v>
      </c>
      <c r="L149" s="234">
        <v>0</v>
      </c>
      <c r="M149" s="234"/>
      <c r="N149" s="235">
        <f>ROUND(L149*K149,2)</f>
        <v>0</v>
      </c>
      <c r="O149" s="235"/>
      <c r="P149" s="235"/>
      <c r="Q149" s="235"/>
      <c r="R149" s="128"/>
      <c r="T149" s="158" t="s">
        <v>5</v>
      </c>
      <c r="U149" s="42" t="s">
        <v>45</v>
      </c>
      <c r="V149" s="34"/>
      <c r="W149" s="159">
        <f>V149*K149</f>
        <v>0</v>
      </c>
      <c r="X149" s="159">
        <v>0</v>
      </c>
      <c r="Y149" s="159">
        <f>X149*K149</f>
        <v>0</v>
      </c>
      <c r="Z149" s="159">
        <v>0</v>
      </c>
      <c r="AA149" s="160">
        <f>Z149*K149</f>
        <v>0</v>
      </c>
      <c r="AR149" s="17" t="s">
        <v>164</v>
      </c>
      <c r="AT149" s="17" t="s">
        <v>160</v>
      </c>
      <c r="AU149" s="17" t="s">
        <v>109</v>
      </c>
      <c r="AY149" s="17" t="s">
        <v>158</v>
      </c>
      <c r="BE149" s="99">
        <f>IF(U149="základní",N149,0)</f>
        <v>0</v>
      </c>
      <c r="BF149" s="99">
        <f>IF(U149="snížená",N149,0)</f>
        <v>0</v>
      </c>
      <c r="BG149" s="99">
        <f>IF(U149="zákl. přenesená",N149,0)</f>
        <v>0</v>
      </c>
      <c r="BH149" s="99">
        <f>IF(U149="sníž. přenesená",N149,0)</f>
        <v>0</v>
      </c>
      <c r="BI149" s="99">
        <f>IF(U149="nulová",N149,0)</f>
        <v>0</v>
      </c>
      <c r="BJ149" s="17" t="s">
        <v>23</v>
      </c>
      <c r="BK149" s="99">
        <f>ROUND(L149*K149,2)</f>
        <v>0</v>
      </c>
      <c r="BL149" s="17" t="s">
        <v>164</v>
      </c>
      <c r="BM149" s="17" t="s">
        <v>226</v>
      </c>
    </row>
    <row r="150" spans="2:65" s="1" customFormat="1" ht="31.5" customHeight="1">
      <c r="B150" s="125"/>
      <c r="C150" s="154" t="s">
        <v>227</v>
      </c>
      <c r="D150" s="154" t="s">
        <v>179</v>
      </c>
      <c r="E150" s="155" t="s">
        <v>228</v>
      </c>
      <c r="F150" s="233" t="s">
        <v>229</v>
      </c>
      <c r="G150" s="233"/>
      <c r="H150" s="233"/>
      <c r="I150" s="233"/>
      <c r="J150" s="156" t="s">
        <v>182</v>
      </c>
      <c r="K150" s="157">
        <v>5.8</v>
      </c>
      <c r="L150" s="234">
        <v>0</v>
      </c>
      <c r="M150" s="234"/>
      <c r="N150" s="235">
        <f>ROUND(L150*K150,2)</f>
        <v>0</v>
      </c>
      <c r="O150" s="235"/>
      <c r="P150" s="235"/>
      <c r="Q150" s="235"/>
      <c r="R150" s="128"/>
      <c r="T150" s="158" t="s">
        <v>5</v>
      </c>
      <c r="U150" s="42" t="s">
        <v>45</v>
      </c>
      <c r="V150" s="34"/>
      <c r="W150" s="159">
        <f>V150*K150</f>
        <v>0</v>
      </c>
      <c r="X150" s="159">
        <v>0</v>
      </c>
      <c r="Y150" s="159">
        <f>X150*K150</f>
        <v>0</v>
      </c>
      <c r="Z150" s="159">
        <v>0</v>
      </c>
      <c r="AA150" s="160">
        <f>Z150*K150</f>
        <v>0</v>
      </c>
      <c r="AR150" s="17" t="s">
        <v>164</v>
      </c>
      <c r="AT150" s="17" t="s">
        <v>160</v>
      </c>
      <c r="AU150" s="17" t="s">
        <v>109</v>
      </c>
      <c r="AY150" s="17" t="s">
        <v>158</v>
      </c>
      <c r="BE150" s="99">
        <f>IF(U150="základní",N150,0)</f>
        <v>0</v>
      </c>
      <c r="BF150" s="99">
        <f>IF(U150="snížená",N150,0)</f>
        <v>0</v>
      </c>
      <c r="BG150" s="99">
        <f>IF(U150="zákl. přenesená",N150,0)</f>
        <v>0</v>
      </c>
      <c r="BH150" s="99">
        <f>IF(U150="sníž. přenesená",N150,0)</f>
        <v>0</v>
      </c>
      <c r="BI150" s="99">
        <f>IF(U150="nulová",N150,0)</f>
        <v>0</v>
      </c>
      <c r="BJ150" s="17" t="s">
        <v>23</v>
      </c>
      <c r="BK150" s="99">
        <f>ROUND(L150*K150,2)</f>
        <v>0</v>
      </c>
      <c r="BL150" s="17" t="s">
        <v>164</v>
      </c>
      <c r="BM150" s="17" t="s">
        <v>230</v>
      </c>
    </row>
    <row r="151" spans="2:47" s="1" customFormat="1" ht="22.5" customHeight="1">
      <c r="B151" s="33"/>
      <c r="C151" s="34"/>
      <c r="D151" s="34"/>
      <c r="E151" s="34"/>
      <c r="F151" s="239" t="s">
        <v>231</v>
      </c>
      <c r="G151" s="240"/>
      <c r="H151" s="240"/>
      <c r="I151" s="240"/>
      <c r="J151" s="34"/>
      <c r="K151" s="34"/>
      <c r="L151" s="34"/>
      <c r="M151" s="34"/>
      <c r="N151" s="34"/>
      <c r="O151" s="34"/>
      <c r="P151" s="34"/>
      <c r="Q151" s="34"/>
      <c r="R151" s="35"/>
      <c r="T151" s="165"/>
      <c r="U151" s="34"/>
      <c r="V151" s="34"/>
      <c r="W151" s="34"/>
      <c r="X151" s="34"/>
      <c r="Y151" s="34"/>
      <c r="Z151" s="34"/>
      <c r="AA151" s="72"/>
      <c r="AT151" s="17" t="s">
        <v>232</v>
      </c>
      <c r="AU151" s="17" t="s">
        <v>109</v>
      </c>
    </row>
    <row r="152" spans="2:65" s="1" customFormat="1" ht="31.5" customHeight="1">
      <c r="B152" s="125"/>
      <c r="C152" s="154" t="s">
        <v>233</v>
      </c>
      <c r="D152" s="154" t="s">
        <v>179</v>
      </c>
      <c r="E152" s="155" t="s">
        <v>234</v>
      </c>
      <c r="F152" s="233" t="s">
        <v>235</v>
      </c>
      <c r="G152" s="233"/>
      <c r="H152" s="233"/>
      <c r="I152" s="233"/>
      <c r="J152" s="156" t="s">
        <v>163</v>
      </c>
      <c r="K152" s="157">
        <v>18</v>
      </c>
      <c r="L152" s="234">
        <v>0</v>
      </c>
      <c r="M152" s="234"/>
      <c r="N152" s="235">
        <f>ROUND(L152*K152,2)</f>
        <v>0</v>
      </c>
      <c r="O152" s="235"/>
      <c r="P152" s="235"/>
      <c r="Q152" s="235"/>
      <c r="R152" s="128"/>
      <c r="T152" s="158" t="s">
        <v>5</v>
      </c>
      <c r="U152" s="42" t="s">
        <v>45</v>
      </c>
      <c r="V152" s="34"/>
      <c r="W152" s="159">
        <f>V152*K152</f>
        <v>0</v>
      </c>
      <c r="X152" s="159">
        <v>0.6837</v>
      </c>
      <c r="Y152" s="159">
        <f>X152*K152</f>
        <v>12.3066</v>
      </c>
      <c r="Z152" s="159">
        <v>0</v>
      </c>
      <c r="AA152" s="160">
        <f>Z152*K152</f>
        <v>0</v>
      </c>
      <c r="AR152" s="17" t="s">
        <v>164</v>
      </c>
      <c r="AT152" s="17" t="s">
        <v>160</v>
      </c>
      <c r="AU152" s="17" t="s">
        <v>109</v>
      </c>
      <c r="AY152" s="17" t="s">
        <v>158</v>
      </c>
      <c r="BE152" s="99">
        <f>IF(U152="základní",N152,0)</f>
        <v>0</v>
      </c>
      <c r="BF152" s="99">
        <f>IF(U152="snížená",N152,0)</f>
        <v>0</v>
      </c>
      <c r="BG152" s="99">
        <f>IF(U152="zákl. přenesená",N152,0)</f>
        <v>0</v>
      </c>
      <c r="BH152" s="99">
        <f>IF(U152="sníž. přenesená",N152,0)</f>
        <v>0</v>
      </c>
      <c r="BI152" s="99">
        <f>IF(U152="nulová",N152,0)</f>
        <v>0</v>
      </c>
      <c r="BJ152" s="17" t="s">
        <v>23</v>
      </c>
      <c r="BK152" s="99">
        <f>ROUND(L152*K152,2)</f>
        <v>0</v>
      </c>
      <c r="BL152" s="17" t="s">
        <v>164</v>
      </c>
      <c r="BM152" s="17" t="s">
        <v>236</v>
      </c>
    </row>
    <row r="153" spans="2:47" s="1" customFormat="1" ht="22.5" customHeight="1">
      <c r="B153" s="33"/>
      <c r="C153" s="34"/>
      <c r="D153" s="34"/>
      <c r="E153" s="34"/>
      <c r="F153" s="239" t="s">
        <v>237</v>
      </c>
      <c r="G153" s="240"/>
      <c r="H153" s="240"/>
      <c r="I153" s="240"/>
      <c r="J153" s="34"/>
      <c r="K153" s="34"/>
      <c r="L153" s="34"/>
      <c r="M153" s="34"/>
      <c r="N153" s="34"/>
      <c r="O153" s="34"/>
      <c r="P153" s="34"/>
      <c r="Q153" s="34"/>
      <c r="R153" s="35"/>
      <c r="T153" s="165"/>
      <c r="U153" s="34"/>
      <c r="V153" s="34"/>
      <c r="W153" s="34"/>
      <c r="X153" s="34"/>
      <c r="Y153" s="34"/>
      <c r="Z153" s="34"/>
      <c r="AA153" s="72"/>
      <c r="AT153" s="17" t="s">
        <v>232</v>
      </c>
      <c r="AU153" s="17" t="s">
        <v>109</v>
      </c>
    </row>
    <row r="154" spans="2:65" s="1" customFormat="1" ht="31.5" customHeight="1">
      <c r="B154" s="125"/>
      <c r="C154" s="154" t="s">
        <v>238</v>
      </c>
      <c r="D154" s="154" t="s">
        <v>160</v>
      </c>
      <c r="E154" s="155" t="s">
        <v>239</v>
      </c>
      <c r="F154" s="233" t="s">
        <v>240</v>
      </c>
      <c r="G154" s="233"/>
      <c r="H154" s="233"/>
      <c r="I154" s="233"/>
      <c r="J154" s="156" t="s">
        <v>182</v>
      </c>
      <c r="K154" s="157">
        <v>3.8</v>
      </c>
      <c r="L154" s="234">
        <v>0</v>
      </c>
      <c r="M154" s="234"/>
      <c r="N154" s="235">
        <f>ROUND(L154*K154,2)</f>
        <v>0</v>
      </c>
      <c r="O154" s="235"/>
      <c r="P154" s="235"/>
      <c r="Q154" s="235"/>
      <c r="R154" s="128"/>
      <c r="T154" s="158" t="s">
        <v>5</v>
      </c>
      <c r="U154" s="42" t="s">
        <v>45</v>
      </c>
      <c r="V154" s="34"/>
      <c r="W154" s="159">
        <f>V154*K154</f>
        <v>0</v>
      </c>
      <c r="X154" s="159">
        <v>2.16</v>
      </c>
      <c r="Y154" s="159">
        <f>X154*K154</f>
        <v>8.208</v>
      </c>
      <c r="Z154" s="159">
        <v>0</v>
      </c>
      <c r="AA154" s="160">
        <f>Z154*K154</f>
        <v>0</v>
      </c>
      <c r="AR154" s="17" t="s">
        <v>164</v>
      </c>
      <c r="AT154" s="17" t="s">
        <v>160</v>
      </c>
      <c r="AU154" s="17" t="s">
        <v>109</v>
      </c>
      <c r="AY154" s="17" t="s">
        <v>158</v>
      </c>
      <c r="BE154" s="99">
        <f>IF(U154="základní",N154,0)</f>
        <v>0</v>
      </c>
      <c r="BF154" s="99">
        <f>IF(U154="snížená",N154,0)</f>
        <v>0</v>
      </c>
      <c r="BG154" s="99">
        <f>IF(U154="zákl. přenesená",N154,0)</f>
        <v>0</v>
      </c>
      <c r="BH154" s="99">
        <f>IF(U154="sníž. přenesená",N154,0)</f>
        <v>0</v>
      </c>
      <c r="BI154" s="99">
        <f>IF(U154="nulová",N154,0)</f>
        <v>0</v>
      </c>
      <c r="BJ154" s="17" t="s">
        <v>23</v>
      </c>
      <c r="BK154" s="99">
        <f>ROUND(L154*K154,2)</f>
        <v>0</v>
      </c>
      <c r="BL154" s="17" t="s">
        <v>164</v>
      </c>
      <c r="BM154" s="17" t="s">
        <v>241</v>
      </c>
    </row>
    <row r="155" spans="2:65" s="1" customFormat="1" ht="22.5" customHeight="1">
      <c r="B155" s="125"/>
      <c r="C155" s="154" t="s">
        <v>242</v>
      </c>
      <c r="D155" s="154" t="s">
        <v>160</v>
      </c>
      <c r="E155" s="155" t="s">
        <v>243</v>
      </c>
      <c r="F155" s="233" t="s">
        <v>244</v>
      </c>
      <c r="G155" s="233"/>
      <c r="H155" s="233"/>
      <c r="I155" s="233"/>
      <c r="J155" s="156" t="s">
        <v>163</v>
      </c>
      <c r="K155" s="157">
        <v>5</v>
      </c>
      <c r="L155" s="234">
        <v>0</v>
      </c>
      <c r="M155" s="234"/>
      <c r="N155" s="235">
        <f>ROUND(L155*K155,2)</f>
        <v>0</v>
      </c>
      <c r="O155" s="235"/>
      <c r="P155" s="235"/>
      <c r="Q155" s="235"/>
      <c r="R155" s="128"/>
      <c r="T155" s="158" t="s">
        <v>5</v>
      </c>
      <c r="U155" s="42" t="s">
        <v>45</v>
      </c>
      <c r="V155" s="34"/>
      <c r="W155" s="159">
        <f>V155*K155</f>
        <v>0</v>
      </c>
      <c r="X155" s="159">
        <v>0.00103</v>
      </c>
      <c r="Y155" s="159">
        <f>X155*K155</f>
        <v>0.00515</v>
      </c>
      <c r="Z155" s="159">
        <v>0</v>
      </c>
      <c r="AA155" s="160">
        <f>Z155*K155</f>
        <v>0</v>
      </c>
      <c r="AR155" s="17" t="s">
        <v>164</v>
      </c>
      <c r="AT155" s="17" t="s">
        <v>160</v>
      </c>
      <c r="AU155" s="17" t="s">
        <v>109</v>
      </c>
      <c r="AY155" s="17" t="s">
        <v>158</v>
      </c>
      <c r="BE155" s="99">
        <f>IF(U155="základní",N155,0)</f>
        <v>0</v>
      </c>
      <c r="BF155" s="99">
        <f>IF(U155="snížená",N155,0)</f>
        <v>0</v>
      </c>
      <c r="BG155" s="99">
        <f>IF(U155="zákl. přenesená",N155,0)</f>
        <v>0</v>
      </c>
      <c r="BH155" s="99">
        <f>IF(U155="sníž. přenesená",N155,0)</f>
        <v>0</v>
      </c>
      <c r="BI155" s="99">
        <f>IF(U155="nulová",N155,0)</f>
        <v>0</v>
      </c>
      <c r="BJ155" s="17" t="s">
        <v>23</v>
      </c>
      <c r="BK155" s="99">
        <f>ROUND(L155*K155,2)</f>
        <v>0</v>
      </c>
      <c r="BL155" s="17" t="s">
        <v>164</v>
      </c>
      <c r="BM155" s="17" t="s">
        <v>245</v>
      </c>
    </row>
    <row r="156" spans="2:65" s="1" customFormat="1" ht="22.5" customHeight="1">
      <c r="B156" s="125"/>
      <c r="C156" s="154" t="s">
        <v>246</v>
      </c>
      <c r="D156" s="154" t="s">
        <v>160</v>
      </c>
      <c r="E156" s="155" t="s">
        <v>247</v>
      </c>
      <c r="F156" s="233" t="s">
        <v>248</v>
      </c>
      <c r="G156" s="233"/>
      <c r="H156" s="233"/>
      <c r="I156" s="233"/>
      <c r="J156" s="156" t="s">
        <v>163</v>
      </c>
      <c r="K156" s="157">
        <v>5</v>
      </c>
      <c r="L156" s="234">
        <v>0</v>
      </c>
      <c r="M156" s="234"/>
      <c r="N156" s="235">
        <f>ROUND(L156*K156,2)</f>
        <v>0</v>
      </c>
      <c r="O156" s="235"/>
      <c r="P156" s="235"/>
      <c r="Q156" s="235"/>
      <c r="R156" s="128"/>
      <c r="T156" s="158" t="s">
        <v>5</v>
      </c>
      <c r="U156" s="42" t="s">
        <v>45</v>
      </c>
      <c r="V156" s="34"/>
      <c r="W156" s="159">
        <f>V156*K156</f>
        <v>0</v>
      </c>
      <c r="X156" s="159">
        <v>0</v>
      </c>
      <c r="Y156" s="159">
        <f>X156*K156</f>
        <v>0</v>
      </c>
      <c r="Z156" s="159">
        <v>0</v>
      </c>
      <c r="AA156" s="160">
        <f>Z156*K156</f>
        <v>0</v>
      </c>
      <c r="AR156" s="17" t="s">
        <v>164</v>
      </c>
      <c r="AT156" s="17" t="s">
        <v>160</v>
      </c>
      <c r="AU156" s="17" t="s">
        <v>109</v>
      </c>
      <c r="AY156" s="17" t="s">
        <v>158</v>
      </c>
      <c r="BE156" s="99">
        <f>IF(U156="základní",N156,0)</f>
        <v>0</v>
      </c>
      <c r="BF156" s="99">
        <f>IF(U156="snížená",N156,0)</f>
        <v>0</v>
      </c>
      <c r="BG156" s="99">
        <f>IF(U156="zákl. přenesená",N156,0)</f>
        <v>0</v>
      </c>
      <c r="BH156" s="99">
        <f>IF(U156="sníž. přenesená",N156,0)</f>
        <v>0</v>
      </c>
      <c r="BI156" s="99">
        <f>IF(U156="nulová",N156,0)</f>
        <v>0</v>
      </c>
      <c r="BJ156" s="17" t="s">
        <v>23</v>
      </c>
      <c r="BK156" s="99">
        <f>ROUND(L156*K156,2)</f>
        <v>0</v>
      </c>
      <c r="BL156" s="17" t="s">
        <v>164</v>
      </c>
      <c r="BM156" s="17" t="s">
        <v>249</v>
      </c>
    </row>
    <row r="157" spans="2:65" s="1" customFormat="1" ht="22.5" customHeight="1">
      <c r="B157" s="125"/>
      <c r="C157" s="154" t="s">
        <v>250</v>
      </c>
      <c r="D157" s="154" t="s">
        <v>160</v>
      </c>
      <c r="E157" s="155" t="s">
        <v>251</v>
      </c>
      <c r="F157" s="233" t="s">
        <v>252</v>
      </c>
      <c r="G157" s="233"/>
      <c r="H157" s="233"/>
      <c r="I157" s="233"/>
      <c r="J157" s="156" t="s">
        <v>182</v>
      </c>
      <c r="K157" s="157">
        <v>6.67</v>
      </c>
      <c r="L157" s="234">
        <v>0</v>
      </c>
      <c r="M157" s="234"/>
      <c r="N157" s="235">
        <f>ROUND(L157*K157,2)</f>
        <v>0</v>
      </c>
      <c r="O157" s="235"/>
      <c r="P157" s="235"/>
      <c r="Q157" s="235"/>
      <c r="R157" s="128"/>
      <c r="T157" s="158" t="s">
        <v>5</v>
      </c>
      <c r="U157" s="42" t="s">
        <v>45</v>
      </c>
      <c r="V157" s="34"/>
      <c r="W157" s="159">
        <f>V157*K157</f>
        <v>0</v>
      </c>
      <c r="X157" s="159">
        <v>2.45329</v>
      </c>
      <c r="Y157" s="159">
        <f>X157*K157</f>
        <v>16.3634443</v>
      </c>
      <c r="Z157" s="159">
        <v>0</v>
      </c>
      <c r="AA157" s="160">
        <f>Z157*K157</f>
        <v>0</v>
      </c>
      <c r="AR157" s="17" t="s">
        <v>164</v>
      </c>
      <c r="AT157" s="17" t="s">
        <v>160</v>
      </c>
      <c r="AU157" s="17" t="s">
        <v>109</v>
      </c>
      <c r="AY157" s="17" t="s">
        <v>158</v>
      </c>
      <c r="BE157" s="99">
        <f>IF(U157="základní",N157,0)</f>
        <v>0</v>
      </c>
      <c r="BF157" s="99">
        <f>IF(U157="snížená",N157,0)</f>
        <v>0</v>
      </c>
      <c r="BG157" s="99">
        <f>IF(U157="zákl. přenesená",N157,0)</f>
        <v>0</v>
      </c>
      <c r="BH157" s="99">
        <f>IF(U157="sníž. přenesená",N157,0)</f>
        <v>0</v>
      </c>
      <c r="BI157" s="99">
        <f>IF(U157="nulová",N157,0)</f>
        <v>0</v>
      </c>
      <c r="BJ157" s="17" t="s">
        <v>23</v>
      </c>
      <c r="BK157" s="99">
        <f>ROUND(L157*K157,2)</f>
        <v>0</v>
      </c>
      <c r="BL157" s="17" t="s">
        <v>164</v>
      </c>
      <c r="BM157" s="17" t="s">
        <v>253</v>
      </c>
    </row>
    <row r="158" spans="2:47" s="1" customFormat="1" ht="22.5" customHeight="1">
      <c r="B158" s="33"/>
      <c r="C158" s="34"/>
      <c r="D158" s="34"/>
      <c r="E158" s="34"/>
      <c r="F158" s="239" t="s">
        <v>254</v>
      </c>
      <c r="G158" s="240"/>
      <c r="H158" s="240"/>
      <c r="I158" s="240"/>
      <c r="J158" s="34"/>
      <c r="K158" s="34"/>
      <c r="L158" s="34"/>
      <c r="M158" s="34"/>
      <c r="N158" s="34"/>
      <c r="O158" s="34"/>
      <c r="P158" s="34"/>
      <c r="Q158" s="34"/>
      <c r="R158" s="35"/>
      <c r="T158" s="165"/>
      <c r="U158" s="34"/>
      <c r="V158" s="34"/>
      <c r="W158" s="34"/>
      <c r="X158" s="34"/>
      <c r="Y158" s="34"/>
      <c r="Z158" s="34"/>
      <c r="AA158" s="72"/>
      <c r="AT158" s="17" t="s">
        <v>232</v>
      </c>
      <c r="AU158" s="17" t="s">
        <v>109</v>
      </c>
    </row>
    <row r="159" spans="2:65" s="1" customFormat="1" ht="22.5" customHeight="1">
      <c r="B159" s="125"/>
      <c r="C159" s="154" t="s">
        <v>208</v>
      </c>
      <c r="D159" s="154" t="s">
        <v>160</v>
      </c>
      <c r="E159" s="155" t="s">
        <v>255</v>
      </c>
      <c r="F159" s="233" t="s">
        <v>256</v>
      </c>
      <c r="G159" s="233"/>
      <c r="H159" s="233"/>
      <c r="I159" s="233"/>
      <c r="J159" s="156" t="s">
        <v>182</v>
      </c>
      <c r="K159" s="157">
        <v>2.7</v>
      </c>
      <c r="L159" s="234">
        <v>0</v>
      </c>
      <c r="M159" s="234"/>
      <c r="N159" s="235">
        <f>ROUND(L159*K159,2)</f>
        <v>0</v>
      </c>
      <c r="O159" s="235"/>
      <c r="P159" s="235"/>
      <c r="Q159" s="235"/>
      <c r="R159" s="128"/>
      <c r="T159" s="158" t="s">
        <v>5</v>
      </c>
      <c r="U159" s="42" t="s">
        <v>45</v>
      </c>
      <c r="V159" s="34"/>
      <c r="W159" s="159">
        <f>V159*K159</f>
        <v>0</v>
      </c>
      <c r="X159" s="159">
        <v>2.45329</v>
      </c>
      <c r="Y159" s="159">
        <f>X159*K159</f>
        <v>6.623883</v>
      </c>
      <c r="Z159" s="159">
        <v>0</v>
      </c>
      <c r="AA159" s="160">
        <f>Z159*K159</f>
        <v>0</v>
      </c>
      <c r="AR159" s="17" t="s">
        <v>164</v>
      </c>
      <c r="AT159" s="17" t="s">
        <v>160</v>
      </c>
      <c r="AU159" s="17" t="s">
        <v>109</v>
      </c>
      <c r="AY159" s="17" t="s">
        <v>158</v>
      </c>
      <c r="BE159" s="99">
        <f>IF(U159="základní",N159,0)</f>
        <v>0</v>
      </c>
      <c r="BF159" s="99">
        <f>IF(U159="snížená",N159,0)</f>
        <v>0</v>
      </c>
      <c r="BG159" s="99">
        <f>IF(U159="zákl. přenesená",N159,0)</f>
        <v>0</v>
      </c>
      <c r="BH159" s="99">
        <f>IF(U159="sníž. přenesená",N159,0)</f>
        <v>0</v>
      </c>
      <c r="BI159" s="99">
        <f>IF(U159="nulová",N159,0)</f>
        <v>0</v>
      </c>
      <c r="BJ159" s="17" t="s">
        <v>23</v>
      </c>
      <c r="BK159" s="99">
        <f>ROUND(L159*K159,2)</f>
        <v>0</v>
      </c>
      <c r="BL159" s="17" t="s">
        <v>164</v>
      </c>
      <c r="BM159" s="17" t="s">
        <v>257</v>
      </c>
    </row>
    <row r="160" spans="2:63" s="9" customFormat="1" ht="29.85" customHeight="1">
      <c r="B160" s="143"/>
      <c r="C160" s="144"/>
      <c r="D160" s="153" t="s">
        <v>120</v>
      </c>
      <c r="E160" s="153"/>
      <c r="F160" s="153"/>
      <c r="G160" s="153"/>
      <c r="H160" s="153"/>
      <c r="I160" s="153"/>
      <c r="J160" s="153"/>
      <c r="K160" s="153"/>
      <c r="L160" s="153"/>
      <c r="M160" s="153"/>
      <c r="N160" s="250">
        <f>BK160</f>
        <v>0</v>
      </c>
      <c r="O160" s="251"/>
      <c r="P160" s="251"/>
      <c r="Q160" s="251"/>
      <c r="R160" s="146"/>
      <c r="T160" s="147"/>
      <c r="U160" s="144"/>
      <c r="V160" s="144"/>
      <c r="W160" s="148">
        <f>W161</f>
        <v>0</v>
      </c>
      <c r="X160" s="144"/>
      <c r="Y160" s="148">
        <f>Y161</f>
        <v>0</v>
      </c>
      <c r="Z160" s="144"/>
      <c r="AA160" s="149">
        <f>AA161</f>
        <v>0</v>
      </c>
      <c r="AR160" s="150" t="s">
        <v>23</v>
      </c>
      <c r="AT160" s="151" t="s">
        <v>79</v>
      </c>
      <c r="AU160" s="151" t="s">
        <v>23</v>
      </c>
      <c r="AY160" s="150" t="s">
        <v>158</v>
      </c>
      <c r="BK160" s="152">
        <f>BK161</f>
        <v>0</v>
      </c>
    </row>
    <row r="161" spans="2:65" s="1" customFormat="1" ht="44.25" customHeight="1">
      <c r="B161" s="125"/>
      <c r="C161" s="154" t="s">
        <v>258</v>
      </c>
      <c r="D161" s="154" t="s">
        <v>160</v>
      </c>
      <c r="E161" s="155" t="s">
        <v>259</v>
      </c>
      <c r="F161" s="233" t="s">
        <v>260</v>
      </c>
      <c r="G161" s="233"/>
      <c r="H161" s="233"/>
      <c r="I161" s="233"/>
      <c r="J161" s="156" t="s">
        <v>261</v>
      </c>
      <c r="K161" s="157">
        <v>1</v>
      </c>
      <c r="L161" s="234">
        <v>0</v>
      </c>
      <c r="M161" s="234"/>
      <c r="N161" s="235">
        <f>ROUND(L161*K161,2)</f>
        <v>0</v>
      </c>
      <c r="O161" s="235"/>
      <c r="P161" s="235"/>
      <c r="Q161" s="235"/>
      <c r="R161" s="128"/>
      <c r="T161" s="158" t="s">
        <v>5</v>
      </c>
      <c r="U161" s="42" t="s">
        <v>45</v>
      </c>
      <c r="V161" s="34"/>
      <c r="W161" s="159">
        <f>V161*K161</f>
        <v>0</v>
      </c>
      <c r="X161" s="159">
        <v>0</v>
      </c>
      <c r="Y161" s="159">
        <f>X161*K161</f>
        <v>0</v>
      </c>
      <c r="Z161" s="159">
        <v>0</v>
      </c>
      <c r="AA161" s="160">
        <f>Z161*K161</f>
        <v>0</v>
      </c>
      <c r="AR161" s="17" t="s">
        <v>164</v>
      </c>
      <c r="AT161" s="17" t="s">
        <v>160</v>
      </c>
      <c r="AU161" s="17" t="s">
        <v>109</v>
      </c>
      <c r="AY161" s="17" t="s">
        <v>158</v>
      </c>
      <c r="BE161" s="99">
        <f>IF(U161="základní",N161,0)</f>
        <v>0</v>
      </c>
      <c r="BF161" s="99">
        <f>IF(U161="snížená",N161,0)</f>
        <v>0</v>
      </c>
      <c r="BG161" s="99">
        <f>IF(U161="zákl. přenesená",N161,0)</f>
        <v>0</v>
      </c>
      <c r="BH161" s="99">
        <f>IF(U161="sníž. přenesená",N161,0)</f>
        <v>0</v>
      </c>
      <c r="BI161" s="99">
        <f>IF(U161="nulová",N161,0)</f>
        <v>0</v>
      </c>
      <c r="BJ161" s="17" t="s">
        <v>23</v>
      </c>
      <c r="BK161" s="99">
        <f>ROUND(L161*K161,2)</f>
        <v>0</v>
      </c>
      <c r="BL161" s="17" t="s">
        <v>164</v>
      </c>
      <c r="BM161" s="17" t="s">
        <v>262</v>
      </c>
    </row>
    <row r="162" spans="2:63" s="9" customFormat="1" ht="29.85" customHeight="1">
      <c r="B162" s="143"/>
      <c r="C162" s="144"/>
      <c r="D162" s="153" t="s">
        <v>121</v>
      </c>
      <c r="E162" s="153"/>
      <c r="F162" s="153"/>
      <c r="G162" s="153"/>
      <c r="H162" s="153"/>
      <c r="I162" s="153"/>
      <c r="J162" s="153"/>
      <c r="K162" s="153"/>
      <c r="L162" s="153"/>
      <c r="M162" s="153"/>
      <c r="N162" s="250">
        <f>BK162</f>
        <v>0</v>
      </c>
      <c r="O162" s="251"/>
      <c r="P162" s="251"/>
      <c r="Q162" s="251"/>
      <c r="R162" s="146"/>
      <c r="T162" s="147"/>
      <c r="U162" s="144"/>
      <c r="V162" s="144"/>
      <c r="W162" s="148">
        <f>W163</f>
        <v>0</v>
      </c>
      <c r="X162" s="144"/>
      <c r="Y162" s="148">
        <f>Y163</f>
        <v>2.52708</v>
      </c>
      <c r="Z162" s="144"/>
      <c r="AA162" s="149">
        <f>AA163</f>
        <v>0</v>
      </c>
      <c r="AR162" s="150" t="s">
        <v>23</v>
      </c>
      <c r="AT162" s="151" t="s">
        <v>79</v>
      </c>
      <c r="AU162" s="151" t="s">
        <v>23</v>
      </c>
      <c r="AY162" s="150" t="s">
        <v>158</v>
      </c>
      <c r="BK162" s="152">
        <f>BK163</f>
        <v>0</v>
      </c>
    </row>
    <row r="163" spans="2:65" s="1" customFormat="1" ht="82.5" customHeight="1">
      <c r="B163" s="125"/>
      <c r="C163" s="154" t="s">
        <v>263</v>
      </c>
      <c r="D163" s="154" t="s">
        <v>179</v>
      </c>
      <c r="E163" s="155" t="s">
        <v>264</v>
      </c>
      <c r="F163" s="233" t="s">
        <v>265</v>
      </c>
      <c r="G163" s="233"/>
      <c r="H163" s="233"/>
      <c r="I163" s="233"/>
      <c r="J163" s="156" t="s">
        <v>261</v>
      </c>
      <c r="K163" s="157">
        <v>1</v>
      </c>
      <c r="L163" s="234">
        <v>0</v>
      </c>
      <c r="M163" s="234"/>
      <c r="N163" s="235">
        <f>ROUND(L163*K163,2)</f>
        <v>0</v>
      </c>
      <c r="O163" s="235"/>
      <c r="P163" s="235"/>
      <c r="Q163" s="235"/>
      <c r="R163" s="128"/>
      <c r="T163" s="158" t="s">
        <v>5</v>
      </c>
      <c r="U163" s="42" t="s">
        <v>45</v>
      </c>
      <c r="V163" s="34"/>
      <c r="W163" s="159">
        <f>V163*K163</f>
        <v>0</v>
      </c>
      <c r="X163" s="159">
        <v>2.52708</v>
      </c>
      <c r="Y163" s="159">
        <f>X163*K163</f>
        <v>2.52708</v>
      </c>
      <c r="Z163" s="159">
        <v>0</v>
      </c>
      <c r="AA163" s="160">
        <f>Z163*K163</f>
        <v>0</v>
      </c>
      <c r="AR163" s="17" t="s">
        <v>164</v>
      </c>
      <c r="AT163" s="17" t="s">
        <v>160</v>
      </c>
      <c r="AU163" s="17" t="s">
        <v>109</v>
      </c>
      <c r="AY163" s="17" t="s">
        <v>158</v>
      </c>
      <c r="BE163" s="99">
        <f>IF(U163="základní",N163,0)</f>
        <v>0</v>
      </c>
      <c r="BF163" s="99">
        <f>IF(U163="snížená",N163,0)</f>
        <v>0</v>
      </c>
      <c r="BG163" s="99">
        <f>IF(U163="zákl. přenesená",N163,0)</f>
        <v>0</v>
      </c>
      <c r="BH163" s="99">
        <f>IF(U163="sníž. přenesená",N163,0)</f>
        <v>0</v>
      </c>
      <c r="BI163" s="99">
        <f>IF(U163="nulová",N163,0)</f>
        <v>0</v>
      </c>
      <c r="BJ163" s="17" t="s">
        <v>23</v>
      </c>
      <c r="BK163" s="99">
        <f>ROUND(L163*K163,2)</f>
        <v>0</v>
      </c>
      <c r="BL163" s="17" t="s">
        <v>164</v>
      </c>
      <c r="BM163" s="17" t="s">
        <v>266</v>
      </c>
    </row>
    <row r="164" spans="2:63" s="9" customFormat="1" ht="29.85" customHeight="1">
      <c r="B164" s="143"/>
      <c r="C164" s="144"/>
      <c r="D164" s="153" t="s">
        <v>122</v>
      </c>
      <c r="E164" s="153"/>
      <c r="F164" s="153"/>
      <c r="G164" s="153"/>
      <c r="H164" s="153"/>
      <c r="I164" s="153"/>
      <c r="J164" s="153"/>
      <c r="K164" s="153"/>
      <c r="L164" s="153"/>
      <c r="M164" s="153"/>
      <c r="N164" s="250">
        <f>BK164</f>
        <v>0</v>
      </c>
      <c r="O164" s="251"/>
      <c r="P164" s="251"/>
      <c r="Q164" s="251"/>
      <c r="R164" s="146"/>
      <c r="T164" s="147"/>
      <c r="U164" s="144"/>
      <c r="V164" s="144"/>
      <c r="W164" s="148">
        <f>W165</f>
        <v>0</v>
      </c>
      <c r="X164" s="144"/>
      <c r="Y164" s="148">
        <f>Y165</f>
        <v>0</v>
      </c>
      <c r="Z164" s="144"/>
      <c r="AA164" s="149">
        <f>AA165</f>
        <v>0</v>
      </c>
      <c r="AR164" s="150" t="s">
        <v>23</v>
      </c>
      <c r="AT164" s="151" t="s">
        <v>79</v>
      </c>
      <c r="AU164" s="151" t="s">
        <v>23</v>
      </c>
      <c r="AY164" s="150" t="s">
        <v>158</v>
      </c>
      <c r="BK164" s="152">
        <f>BK165</f>
        <v>0</v>
      </c>
    </row>
    <row r="165" spans="2:65" s="1" customFormat="1" ht="31.5" customHeight="1">
      <c r="B165" s="125"/>
      <c r="C165" s="154" t="s">
        <v>267</v>
      </c>
      <c r="D165" s="154" t="s">
        <v>179</v>
      </c>
      <c r="E165" s="155" t="s">
        <v>268</v>
      </c>
      <c r="F165" s="233" t="s">
        <v>269</v>
      </c>
      <c r="G165" s="233"/>
      <c r="H165" s="233"/>
      <c r="I165" s="233"/>
      <c r="J165" s="156" t="s">
        <v>163</v>
      </c>
      <c r="K165" s="157">
        <v>8</v>
      </c>
      <c r="L165" s="234">
        <v>0</v>
      </c>
      <c r="M165" s="234"/>
      <c r="N165" s="235">
        <f>ROUND(L165*K165,2)</f>
        <v>0</v>
      </c>
      <c r="O165" s="235"/>
      <c r="P165" s="235"/>
      <c r="Q165" s="235"/>
      <c r="R165" s="128"/>
      <c r="T165" s="158" t="s">
        <v>5</v>
      </c>
      <c r="U165" s="42" t="s">
        <v>45</v>
      </c>
      <c r="V165" s="34"/>
      <c r="W165" s="159">
        <f>V165*K165</f>
        <v>0</v>
      </c>
      <c r="X165" s="159">
        <v>0</v>
      </c>
      <c r="Y165" s="159">
        <f>X165*K165</f>
        <v>0</v>
      </c>
      <c r="Z165" s="159">
        <v>0</v>
      </c>
      <c r="AA165" s="160">
        <f>Z165*K165</f>
        <v>0</v>
      </c>
      <c r="AR165" s="17" t="s">
        <v>164</v>
      </c>
      <c r="AT165" s="17" t="s">
        <v>160</v>
      </c>
      <c r="AU165" s="17" t="s">
        <v>109</v>
      </c>
      <c r="AY165" s="17" t="s">
        <v>158</v>
      </c>
      <c r="BE165" s="99">
        <f>IF(U165="základní",N165,0)</f>
        <v>0</v>
      </c>
      <c r="BF165" s="99">
        <f>IF(U165="snížená",N165,0)</f>
        <v>0</v>
      </c>
      <c r="BG165" s="99">
        <f>IF(U165="zákl. přenesená",N165,0)</f>
        <v>0</v>
      </c>
      <c r="BH165" s="99">
        <f>IF(U165="sníž. přenesená",N165,0)</f>
        <v>0</v>
      </c>
      <c r="BI165" s="99">
        <f>IF(U165="nulová",N165,0)</f>
        <v>0</v>
      </c>
      <c r="BJ165" s="17" t="s">
        <v>23</v>
      </c>
      <c r="BK165" s="99">
        <f>ROUND(L165*K165,2)</f>
        <v>0</v>
      </c>
      <c r="BL165" s="17" t="s">
        <v>164</v>
      </c>
      <c r="BM165" s="17" t="s">
        <v>270</v>
      </c>
    </row>
    <row r="166" spans="2:63" s="9" customFormat="1" ht="29.85" customHeight="1">
      <c r="B166" s="143"/>
      <c r="C166" s="144"/>
      <c r="D166" s="153" t="s">
        <v>123</v>
      </c>
      <c r="E166" s="153"/>
      <c r="F166" s="153"/>
      <c r="G166" s="153"/>
      <c r="H166" s="153"/>
      <c r="I166" s="153"/>
      <c r="J166" s="153"/>
      <c r="K166" s="153"/>
      <c r="L166" s="153"/>
      <c r="M166" s="153"/>
      <c r="N166" s="250">
        <f>BK166</f>
        <v>0</v>
      </c>
      <c r="O166" s="251"/>
      <c r="P166" s="251"/>
      <c r="Q166" s="251"/>
      <c r="R166" s="146"/>
      <c r="T166" s="147"/>
      <c r="U166" s="144"/>
      <c r="V166" s="144"/>
      <c r="W166" s="148">
        <f>W167</f>
        <v>0</v>
      </c>
      <c r="X166" s="144"/>
      <c r="Y166" s="148">
        <f>Y167</f>
        <v>0</v>
      </c>
      <c r="Z166" s="144"/>
      <c r="AA166" s="149">
        <f>AA167</f>
        <v>0</v>
      </c>
      <c r="AR166" s="150" t="s">
        <v>23</v>
      </c>
      <c r="AT166" s="151" t="s">
        <v>79</v>
      </c>
      <c r="AU166" s="151" t="s">
        <v>23</v>
      </c>
      <c r="AY166" s="150" t="s">
        <v>158</v>
      </c>
      <c r="BK166" s="152">
        <f>BK167</f>
        <v>0</v>
      </c>
    </row>
    <row r="167" spans="2:65" s="1" customFormat="1" ht="31.5" customHeight="1">
      <c r="B167" s="125"/>
      <c r="C167" s="154" t="s">
        <v>271</v>
      </c>
      <c r="D167" s="154" t="s">
        <v>160</v>
      </c>
      <c r="E167" s="155" t="s">
        <v>272</v>
      </c>
      <c r="F167" s="233" t="s">
        <v>273</v>
      </c>
      <c r="G167" s="233"/>
      <c r="H167" s="233"/>
      <c r="I167" s="233"/>
      <c r="J167" s="156" t="s">
        <v>163</v>
      </c>
      <c r="K167" s="157">
        <v>265</v>
      </c>
      <c r="L167" s="234">
        <v>0</v>
      </c>
      <c r="M167" s="234"/>
      <c r="N167" s="235">
        <f>ROUND(L167*K167,2)</f>
        <v>0</v>
      </c>
      <c r="O167" s="235"/>
      <c r="P167" s="235"/>
      <c r="Q167" s="235"/>
      <c r="R167" s="128"/>
      <c r="T167" s="158" t="s">
        <v>5</v>
      </c>
      <c r="U167" s="42" t="s">
        <v>45</v>
      </c>
      <c r="V167" s="34"/>
      <c r="W167" s="159">
        <f>V167*K167</f>
        <v>0</v>
      </c>
      <c r="X167" s="159">
        <v>0</v>
      </c>
      <c r="Y167" s="159">
        <f>X167*K167</f>
        <v>0</v>
      </c>
      <c r="Z167" s="159">
        <v>0</v>
      </c>
      <c r="AA167" s="160">
        <f>Z167*K167</f>
        <v>0</v>
      </c>
      <c r="AR167" s="17" t="s">
        <v>164</v>
      </c>
      <c r="AT167" s="17" t="s">
        <v>160</v>
      </c>
      <c r="AU167" s="17" t="s">
        <v>109</v>
      </c>
      <c r="AY167" s="17" t="s">
        <v>158</v>
      </c>
      <c r="BE167" s="99">
        <f>IF(U167="základní",N167,0)</f>
        <v>0</v>
      </c>
      <c r="BF167" s="99">
        <f>IF(U167="snížená",N167,0)</f>
        <v>0</v>
      </c>
      <c r="BG167" s="99">
        <f>IF(U167="zákl. přenesená",N167,0)</f>
        <v>0</v>
      </c>
      <c r="BH167" s="99">
        <f>IF(U167="sníž. přenesená",N167,0)</f>
        <v>0</v>
      </c>
      <c r="BI167" s="99">
        <f>IF(U167="nulová",N167,0)</f>
        <v>0</v>
      </c>
      <c r="BJ167" s="17" t="s">
        <v>23</v>
      </c>
      <c r="BK167" s="99">
        <f>ROUND(L167*K167,2)</f>
        <v>0</v>
      </c>
      <c r="BL167" s="17" t="s">
        <v>164</v>
      </c>
      <c r="BM167" s="17" t="s">
        <v>274</v>
      </c>
    </row>
    <row r="168" spans="2:63" s="9" customFormat="1" ht="29.85" customHeight="1">
      <c r="B168" s="143"/>
      <c r="C168" s="144"/>
      <c r="D168" s="153" t="s">
        <v>124</v>
      </c>
      <c r="E168" s="153"/>
      <c r="F168" s="153"/>
      <c r="G168" s="153"/>
      <c r="H168" s="153"/>
      <c r="I168" s="153"/>
      <c r="J168" s="153"/>
      <c r="K168" s="153"/>
      <c r="L168" s="153"/>
      <c r="M168" s="153"/>
      <c r="N168" s="250">
        <f>BK168</f>
        <v>0</v>
      </c>
      <c r="O168" s="251"/>
      <c r="P168" s="251"/>
      <c r="Q168" s="251"/>
      <c r="R168" s="146"/>
      <c r="T168" s="147"/>
      <c r="U168" s="144"/>
      <c r="V168" s="144"/>
      <c r="W168" s="148">
        <f>SUM(W169:W173)</f>
        <v>0</v>
      </c>
      <c r="X168" s="144"/>
      <c r="Y168" s="148">
        <f>SUM(Y169:Y173)</f>
        <v>0.98273</v>
      </c>
      <c r="Z168" s="144"/>
      <c r="AA168" s="149">
        <f>SUM(AA169:AA173)</f>
        <v>0</v>
      </c>
      <c r="AR168" s="150" t="s">
        <v>23</v>
      </c>
      <c r="AT168" s="151" t="s">
        <v>79</v>
      </c>
      <c r="AU168" s="151" t="s">
        <v>23</v>
      </c>
      <c r="AY168" s="150" t="s">
        <v>158</v>
      </c>
      <c r="BK168" s="152">
        <f>SUM(BK169:BK173)</f>
        <v>0</v>
      </c>
    </row>
    <row r="169" spans="2:65" s="1" customFormat="1" ht="31.5" customHeight="1">
      <c r="B169" s="125"/>
      <c r="C169" s="154" t="s">
        <v>275</v>
      </c>
      <c r="D169" s="154" t="s">
        <v>179</v>
      </c>
      <c r="E169" s="155" t="s">
        <v>276</v>
      </c>
      <c r="F169" s="233" t="s">
        <v>277</v>
      </c>
      <c r="G169" s="233"/>
      <c r="H169" s="233"/>
      <c r="I169" s="233"/>
      <c r="J169" s="156" t="s">
        <v>213</v>
      </c>
      <c r="K169" s="157">
        <v>5</v>
      </c>
      <c r="L169" s="234">
        <v>0</v>
      </c>
      <c r="M169" s="234"/>
      <c r="N169" s="235">
        <f>ROUND(L169*K169,2)</f>
        <v>0</v>
      </c>
      <c r="O169" s="235"/>
      <c r="P169" s="235"/>
      <c r="Q169" s="235"/>
      <c r="R169" s="128"/>
      <c r="T169" s="158" t="s">
        <v>5</v>
      </c>
      <c r="U169" s="42" t="s">
        <v>45</v>
      </c>
      <c r="V169" s="34"/>
      <c r="W169" s="159">
        <f>V169*K169</f>
        <v>0</v>
      </c>
      <c r="X169" s="159">
        <v>0</v>
      </c>
      <c r="Y169" s="159">
        <f>X169*K169</f>
        <v>0</v>
      </c>
      <c r="Z169" s="159">
        <v>0</v>
      </c>
      <c r="AA169" s="160">
        <f>Z169*K169</f>
        <v>0</v>
      </c>
      <c r="AR169" s="17" t="s">
        <v>164</v>
      </c>
      <c r="AT169" s="17" t="s">
        <v>160</v>
      </c>
      <c r="AU169" s="17" t="s">
        <v>109</v>
      </c>
      <c r="AY169" s="17" t="s">
        <v>158</v>
      </c>
      <c r="BE169" s="99">
        <f>IF(U169="základní",N169,0)</f>
        <v>0</v>
      </c>
      <c r="BF169" s="99">
        <f>IF(U169="snížená",N169,0)</f>
        <v>0</v>
      </c>
      <c r="BG169" s="99">
        <f>IF(U169="zákl. přenesená",N169,0)</f>
        <v>0</v>
      </c>
      <c r="BH169" s="99">
        <f>IF(U169="sníž. přenesená",N169,0)</f>
        <v>0</v>
      </c>
      <c r="BI169" s="99">
        <f>IF(U169="nulová",N169,0)</f>
        <v>0</v>
      </c>
      <c r="BJ169" s="17" t="s">
        <v>23</v>
      </c>
      <c r="BK169" s="99">
        <f>ROUND(L169*K169,2)</f>
        <v>0</v>
      </c>
      <c r="BL169" s="17" t="s">
        <v>164</v>
      </c>
      <c r="BM169" s="17" t="s">
        <v>278</v>
      </c>
    </row>
    <row r="170" spans="2:65" s="1" customFormat="1" ht="31.5" customHeight="1">
      <c r="B170" s="125"/>
      <c r="C170" s="154" t="s">
        <v>279</v>
      </c>
      <c r="D170" s="154" t="s">
        <v>179</v>
      </c>
      <c r="E170" s="155" t="s">
        <v>280</v>
      </c>
      <c r="F170" s="233" t="s">
        <v>281</v>
      </c>
      <c r="G170" s="233"/>
      <c r="H170" s="233"/>
      <c r="I170" s="233"/>
      <c r="J170" s="156" t="s">
        <v>261</v>
      </c>
      <c r="K170" s="157">
        <v>1</v>
      </c>
      <c r="L170" s="234">
        <v>0</v>
      </c>
      <c r="M170" s="234"/>
      <c r="N170" s="235">
        <f>ROUND(L170*K170,2)</f>
        <v>0</v>
      </c>
      <c r="O170" s="235"/>
      <c r="P170" s="235"/>
      <c r="Q170" s="235"/>
      <c r="R170" s="128"/>
      <c r="T170" s="158" t="s">
        <v>5</v>
      </c>
      <c r="U170" s="42" t="s">
        <v>45</v>
      </c>
      <c r="V170" s="34"/>
      <c r="W170" s="159">
        <f>V170*K170</f>
        <v>0</v>
      </c>
      <c r="X170" s="159">
        <v>0.77895</v>
      </c>
      <c r="Y170" s="159">
        <f>X170*K170</f>
        <v>0.77895</v>
      </c>
      <c r="Z170" s="159">
        <v>0</v>
      </c>
      <c r="AA170" s="160">
        <f>Z170*K170</f>
        <v>0</v>
      </c>
      <c r="AR170" s="17" t="s">
        <v>164</v>
      </c>
      <c r="AT170" s="17" t="s">
        <v>160</v>
      </c>
      <c r="AU170" s="17" t="s">
        <v>109</v>
      </c>
      <c r="AY170" s="17" t="s">
        <v>158</v>
      </c>
      <c r="BE170" s="99">
        <f>IF(U170="základní",N170,0)</f>
        <v>0</v>
      </c>
      <c r="BF170" s="99">
        <f>IF(U170="snížená",N170,0)</f>
        <v>0</v>
      </c>
      <c r="BG170" s="99">
        <f>IF(U170="zákl. přenesená",N170,0)</f>
        <v>0</v>
      </c>
      <c r="BH170" s="99">
        <f>IF(U170="sníž. přenesená",N170,0)</f>
        <v>0</v>
      </c>
      <c r="BI170" s="99">
        <f>IF(U170="nulová",N170,0)</f>
        <v>0</v>
      </c>
      <c r="BJ170" s="17" t="s">
        <v>23</v>
      </c>
      <c r="BK170" s="99">
        <f>ROUND(L170*K170,2)</f>
        <v>0</v>
      </c>
      <c r="BL170" s="17" t="s">
        <v>164</v>
      </c>
      <c r="BM170" s="17" t="s">
        <v>282</v>
      </c>
    </row>
    <row r="171" spans="2:47" s="1" customFormat="1" ht="22.5" customHeight="1">
      <c r="B171" s="33"/>
      <c r="C171" s="34"/>
      <c r="D171" s="34"/>
      <c r="E171" s="34"/>
      <c r="F171" s="239" t="s">
        <v>283</v>
      </c>
      <c r="G171" s="240"/>
      <c r="H171" s="240"/>
      <c r="I171" s="240"/>
      <c r="J171" s="34"/>
      <c r="K171" s="34"/>
      <c r="L171" s="34"/>
      <c r="M171" s="34"/>
      <c r="N171" s="34"/>
      <c r="O171" s="34"/>
      <c r="P171" s="34"/>
      <c r="Q171" s="34"/>
      <c r="R171" s="35"/>
      <c r="T171" s="165"/>
      <c r="U171" s="34"/>
      <c r="V171" s="34"/>
      <c r="W171" s="34"/>
      <c r="X171" s="34"/>
      <c r="Y171" s="34"/>
      <c r="Z171" s="34"/>
      <c r="AA171" s="72"/>
      <c r="AT171" s="17" t="s">
        <v>232</v>
      </c>
      <c r="AU171" s="17" t="s">
        <v>109</v>
      </c>
    </row>
    <row r="172" spans="2:65" s="1" customFormat="1" ht="44.25" customHeight="1">
      <c r="B172" s="125"/>
      <c r="C172" s="154" t="s">
        <v>284</v>
      </c>
      <c r="D172" s="154" t="s">
        <v>179</v>
      </c>
      <c r="E172" s="155" t="s">
        <v>285</v>
      </c>
      <c r="F172" s="233" t="s">
        <v>286</v>
      </c>
      <c r="G172" s="233"/>
      <c r="H172" s="233"/>
      <c r="I172" s="233"/>
      <c r="J172" s="156" t="s">
        <v>261</v>
      </c>
      <c r="K172" s="157">
        <v>1</v>
      </c>
      <c r="L172" s="234">
        <v>0</v>
      </c>
      <c r="M172" s="234"/>
      <c r="N172" s="235">
        <f>ROUND(L172*K172,2)</f>
        <v>0</v>
      </c>
      <c r="O172" s="235"/>
      <c r="P172" s="235"/>
      <c r="Q172" s="235"/>
      <c r="R172" s="128"/>
      <c r="T172" s="158" t="s">
        <v>5</v>
      </c>
      <c r="U172" s="42" t="s">
        <v>45</v>
      </c>
      <c r="V172" s="34"/>
      <c r="W172" s="159">
        <f>V172*K172</f>
        <v>0</v>
      </c>
      <c r="X172" s="159">
        <v>0.20378</v>
      </c>
      <c r="Y172" s="159">
        <f>X172*K172</f>
        <v>0.20378</v>
      </c>
      <c r="Z172" s="159">
        <v>0</v>
      </c>
      <c r="AA172" s="160">
        <f>Z172*K172</f>
        <v>0</v>
      </c>
      <c r="AR172" s="17" t="s">
        <v>164</v>
      </c>
      <c r="AT172" s="17" t="s">
        <v>160</v>
      </c>
      <c r="AU172" s="17" t="s">
        <v>109</v>
      </c>
      <c r="AY172" s="17" t="s">
        <v>158</v>
      </c>
      <c r="BE172" s="99">
        <f>IF(U172="základní",N172,0)</f>
        <v>0</v>
      </c>
      <c r="BF172" s="99">
        <f>IF(U172="snížená",N172,0)</f>
        <v>0</v>
      </c>
      <c r="BG172" s="99">
        <f>IF(U172="zákl. přenesená",N172,0)</f>
        <v>0</v>
      </c>
      <c r="BH172" s="99">
        <f>IF(U172="sníž. přenesená",N172,0)</f>
        <v>0</v>
      </c>
      <c r="BI172" s="99">
        <f>IF(U172="nulová",N172,0)</f>
        <v>0</v>
      </c>
      <c r="BJ172" s="17" t="s">
        <v>23</v>
      </c>
      <c r="BK172" s="99">
        <f>ROUND(L172*K172,2)</f>
        <v>0</v>
      </c>
      <c r="BL172" s="17" t="s">
        <v>164</v>
      </c>
      <c r="BM172" s="17" t="s">
        <v>287</v>
      </c>
    </row>
    <row r="173" spans="2:47" s="1" customFormat="1" ht="30" customHeight="1">
      <c r="B173" s="33"/>
      <c r="C173" s="34"/>
      <c r="D173" s="34"/>
      <c r="E173" s="34"/>
      <c r="F173" s="239" t="s">
        <v>288</v>
      </c>
      <c r="G173" s="240"/>
      <c r="H173" s="240"/>
      <c r="I173" s="240"/>
      <c r="J173" s="34"/>
      <c r="K173" s="34"/>
      <c r="L173" s="34"/>
      <c r="M173" s="34"/>
      <c r="N173" s="34"/>
      <c r="O173" s="34"/>
      <c r="P173" s="34"/>
      <c r="Q173" s="34"/>
      <c r="R173" s="35"/>
      <c r="T173" s="165"/>
      <c r="U173" s="34"/>
      <c r="V173" s="34"/>
      <c r="W173" s="34"/>
      <c r="X173" s="34"/>
      <c r="Y173" s="34"/>
      <c r="Z173" s="34"/>
      <c r="AA173" s="72"/>
      <c r="AT173" s="17" t="s">
        <v>232</v>
      </c>
      <c r="AU173" s="17" t="s">
        <v>109</v>
      </c>
    </row>
    <row r="174" spans="2:63" s="9" customFormat="1" ht="29.85" customHeight="1">
      <c r="B174" s="143"/>
      <c r="C174" s="144"/>
      <c r="D174" s="153" t="s">
        <v>125</v>
      </c>
      <c r="E174" s="153"/>
      <c r="F174" s="153"/>
      <c r="G174" s="153"/>
      <c r="H174" s="153"/>
      <c r="I174" s="153"/>
      <c r="J174" s="153"/>
      <c r="K174" s="153"/>
      <c r="L174" s="153"/>
      <c r="M174" s="153"/>
      <c r="N174" s="241">
        <f>BK174</f>
        <v>0</v>
      </c>
      <c r="O174" s="242"/>
      <c r="P174" s="242"/>
      <c r="Q174" s="242"/>
      <c r="R174" s="146"/>
      <c r="T174" s="147"/>
      <c r="U174" s="144"/>
      <c r="V174" s="144"/>
      <c r="W174" s="148">
        <f>W175</f>
        <v>0</v>
      </c>
      <c r="X174" s="144"/>
      <c r="Y174" s="148">
        <f>Y175</f>
        <v>0</v>
      </c>
      <c r="Z174" s="144"/>
      <c r="AA174" s="149">
        <f>AA175</f>
        <v>0</v>
      </c>
      <c r="AR174" s="150" t="s">
        <v>23</v>
      </c>
      <c r="AT174" s="151" t="s">
        <v>79</v>
      </c>
      <c r="AU174" s="151" t="s">
        <v>23</v>
      </c>
      <c r="AY174" s="150" t="s">
        <v>158</v>
      </c>
      <c r="BK174" s="152">
        <f>BK175</f>
        <v>0</v>
      </c>
    </row>
    <row r="175" spans="2:65" s="1" customFormat="1" ht="31.5" customHeight="1">
      <c r="B175" s="125"/>
      <c r="C175" s="154" t="s">
        <v>289</v>
      </c>
      <c r="D175" s="154" t="s">
        <v>160</v>
      </c>
      <c r="E175" s="155" t="s">
        <v>290</v>
      </c>
      <c r="F175" s="233" t="s">
        <v>291</v>
      </c>
      <c r="G175" s="233"/>
      <c r="H175" s="233"/>
      <c r="I175" s="233"/>
      <c r="J175" s="156" t="s">
        <v>207</v>
      </c>
      <c r="K175" s="157">
        <v>341.037</v>
      </c>
      <c r="L175" s="234">
        <v>0</v>
      </c>
      <c r="M175" s="234"/>
      <c r="N175" s="235">
        <f>ROUND(L175*K175,2)</f>
        <v>0</v>
      </c>
      <c r="O175" s="235"/>
      <c r="P175" s="235"/>
      <c r="Q175" s="235"/>
      <c r="R175" s="128"/>
      <c r="T175" s="158" t="s">
        <v>5</v>
      </c>
      <c r="U175" s="42" t="s">
        <v>45</v>
      </c>
      <c r="V175" s="34"/>
      <c r="W175" s="159">
        <f>V175*K175</f>
        <v>0</v>
      </c>
      <c r="X175" s="159">
        <v>0</v>
      </c>
      <c r="Y175" s="159">
        <f>X175*K175</f>
        <v>0</v>
      </c>
      <c r="Z175" s="159">
        <v>0</v>
      </c>
      <c r="AA175" s="160">
        <f>Z175*K175</f>
        <v>0</v>
      </c>
      <c r="AR175" s="17" t="s">
        <v>164</v>
      </c>
      <c r="AT175" s="17" t="s">
        <v>160</v>
      </c>
      <c r="AU175" s="17" t="s">
        <v>109</v>
      </c>
      <c r="AY175" s="17" t="s">
        <v>158</v>
      </c>
      <c r="BE175" s="99">
        <f>IF(U175="základní",N175,0)</f>
        <v>0</v>
      </c>
      <c r="BF175" s="99">
        <f>IF(U175="snížená",N175,0)</f>
        <v>0</v>
      </c>
      <c r="BG175" s="99">
        <f>IF(U175="zákl. přenesená",N175,0)</f>
        <v>0</v>
      </c>
      <c r="BH175" s="99">
        <f>IF(U175="sníž. přenesená",N175,0)</f>
        <v>0</v>
      </c>
      <c r="BI175" s="99">
        <f>IF(U175="nulová",N175,0)</f>
        <v>0</v>
      </c>
      <c r="BJ175" s="17" t="s">
        <v>23</v>
      </c>
      <c r="BK175" s="99">
        <f>ROUND(L175*K175,2)</f>
        <v>0</v>
      </c>
      <c r="BL175" s="17" t="s">
        <v>164</v>
      </c>
      <c r="BM175" s="17" t="s">
        <v>292</v>
      </c>
    </row>
    <row r="176" spans="2:63" s="9" customFormat="1" ht="29.85" customHeight="1">
      <c r="B176" s="143"/>
      <c r="C176" s="144"/>
      <c r="D176" s="153" t="s">
        <v>126</v>
      </c>
      <c r="E176" s="153"/>
      <c r="F176" s="153"/>
      <c r="G176" s="153"/>
      <c r="H176" s="153"/>
      <c r="I176" s="153"/>
      <c r="J176" s="153"/>
      <c r="K176" s="153"/>
      <c r="L176" s="153"/>
      <c r="M176" s="153"/>
      <c r="N176" s="250">
        <f>BK176</f>
        <v>0</v>
      </c>
      <c r="O176" s="251"/>
      <c r="P176" s="251"/>
      <c r="Q176" s="251"/>
      <c r="R176" s="146"/>
      <c r="T176" s="147"/>
      <c r="U176" s="144"/>
      <c r="V176" s="144"/>
      <c r="W176" s="148">
        <f>SUM(W177:W186)</f>
        <v>0</v>
      </c>
      <c r="X176" s="144"/>
      <c r="Y176" s="148">
        <f>SUM(Y177:Y186)</f>
        <v>0</v>
      </c>
      <c r="Z176" s="144"/>
      <c r="AA176" s="149">
        <f>SUM(AA177:AA186)</f>
        <v>0</v>
      </c>
      <c r="AR176" s="150" t="s">
        <v>23</v>
      </c>
      <c r="AT176" s="151" t="s">
        <v>79</v>
      </c>
      <c r="AU176" s="151" t="s">
        <v>23</v>
      </c>
      <c r="AY176" s="150" t="s">
        <v>158</v>
      </c>
      <c r="BK176" s="152">
        <f>SUM(BK177:BK186)</f>
        <v>0</v>
      </c>
    </row>
    <row r="177" spans="2:65" s="1" customFormat="1" ht="22.5" customHeight="1">
      <c r="B177" s="125"/>
      <c r="C177" s="154" t="s">
        <v>293</v>
      </c>
      <c r="D177" s="154" t="s">
        <v>160</v>
      </c>
      <c r="E177" s="155" t="s">
        <v>294</v>
      </c>
      <c r="F177" s="233" t="s">
        <v>295</v>
      </c>
      <c r="G177" s="233"/>
      <c r="H177" s="233"/>
      <c r="I177" s="233"/>
      <c r="J177" s="156" t="s">
        <v>207</v>
      </c>
      <c r="K177" s="157">
        <v>87.7</v>
      </c>
      <c r="L177" s="234">
        <v>0</v>
      </c>
      <c r="M177" s="234"/>
      <c r="N177" s="235">
        <f>ROUND(L177*K177,2)</f>
        <v>0</v>
      </c>
      <c r="O177" s="235"/>
      <c r="P177" s="235"/>
      <c r="Q177" s="235"/>
      <c r="R177" s="128"/>
      <c r="T177" s="158" t="s">
        <v>5</v>
      </c>
      <c r="U177" s="42" t="s">
        <v>45</v>
      </c>
      <c r="V177" s="34"/>
      <c r="W177" s="159">
        <f>V177*K177</f>
        <v>0</v>
      </c>
      <c r="X177" s="159">
        <v>0</v>
      </c>
      <c r="Y177" s="159">
        <f>X177*K177</f>
        <v>0</v>
      </c>
      <c r="Z177" s="159">
        <v>0</v>
      </c>
      <c r="AA177" s="160">
        <f>Z177*K177</f>
        <v>0</v>
      </c>
      <c r="AR177" s="17" t="s">
        <v>164</v>
      </c>
      <c r="AT177" s="17" t="s">
        <v>160</v>
      </c>
      <c r="AU177" s="17" t="s">
        <v>109</v>
      </c>
      <c r="AY177" s="17" t="s">
        <v>158</v>
      </c>
      <c r="BE177" s="99">
        <f>IF(U177="základní",N177,0)</f>
        <v>0</v>
      </c>
      <c r="BF177" s="99">
        <f>IF(U177="snížená",N177,0)</f>
        <v>0</v>
      </c>
      <c r="BG177" s="99">
        <f>IF(U177="zákl. přenesená",N177,0)</f>
        <v>0</v>
      </c>
      <c r="BH177" s="99">
        <f>IF(U177="sníž. přenesená",N177,0)</f>
        <v>0</v>
      </c>
      <c r="BI177" s="99">
        <f>IF(U177="nulová",N177,0)</f>
        <v>0</v>
      </c>
      <c r="BJ177" s="17" t="s">
        <v>23</v>
      </c>
      <c r="BK177" s="99">
        <f>ROUND(L177*K177,2)</f>
        <v>0</v>
      </c>
      <c r="BL177" s="17" t="s">
        <v>164</v>
      </c>
      <c r="BM177" s="17" t="s">
        <v>296</v>
      </c>
    </row>
    <row r="178" spans="2:65" s="1" customFormat="1" ht="31.5" customHeight="1">
      <c r="B178" s="125"/>
      <c r="C178" s="154" t="s">
        <v>297</v>
      </c>
      <c r="D178" s="154" t="s">
        <v>160</v>
      </c>
      <c r="E178" s="155" t="s">
        <v>298</v>
      </c>
      <c r="F178" s="233" t="s">
        <v>299</v>
      </c>
      <c r="G178" s="233"/>
      <c r="H178" s="233"/>
      <c r="I178" s="233"/>
      <c r="J178" s="156" t="s">
        <v>207</v>
      </c>
      <c r="K178" s="157">
        <v>87.7</v>
      </c>
      <c r="L178" s="234">
        <v>0</v>
      </c>
      <c r="M178" s="234"/>
      <c r="N178" s="235">
        <f>ROUND(L178*K178,2)</f>
        <v>0</v>
      </c>
      <c r="O178" s="235"/>
      <c r="P178" s="235"/>
      <c r="Q178" s="235"/>
      <c r="R178" s="128"/>
      <c r="T178" s="158" t="s">
        <v>5</v>
      </c>
      <c r="U178" s="42" t="s">
        <v>45</v>
      </c>
      <c r="V178" s="34"/>
      <c r="W178" s="159">
        <f>V178*K178</f>
        <v>0</v>
      </c>
      <c r="X178" s="159">
        <v>0</v>
      </c>
      <c r="Y178" s="159">
        <f>X178*K178</f>
        <v>0</v>
      </c>
      <c r="Z178" s="159">
        <v>0</v>
      </c>
      <c r="AA178" s="160">
        <f>Z178*K178</f>
        <v>0</v>
      </c>
      <c r="AR178" s="17" t="s">
        <v>164</v>
      </c>
      <c r="AT178" s="17" t="s">
        <v>160</v>
      </c>
      <c r="AU178" s="17" t="s">
        <v>109</v>
      </c>
      <c r="AY178" s="17" t="s">
        <v>158</v>
      </c>
      <c r="BE178" s="99">
        <f>IF(U178="základní",N178,0)</f>
        <v>0</v>
      </c>
      <c r="BF178" s="99">
        <f>IF(U178="snížená",N178,0)</f>
        <v>0</v>
      </c>
      <c r="BG178" s="99">
        <f>IF(U178="zákl. přenesená",N178,0)</f>
        <v>0</v>
      </c>
      <c r="BH178" s="99">
        <f>IF(U178="sníž. přenesená",N178,0)</f>
        <v>0</v>
      </c>
      <c r="BI178" s="99">
        <f>IF(U178="nulová",N178,0)</f>
        <v>0</v>
      </c>
      <c r="BJ178" s="17" t="s">
        <v>23</v>
      </c>
      <c r="BK178" s="99">
        <f>ROUND(L178*K178,2)</f>
        <v>0</v>
      </c>
      <c r="BL178" s="17" t="s">
        <v>164</v>
      </c>
      <c r="BM178" s="17" t="s">
        <v>300</v>
      </c>
    </row>
    <row r="179" spans="2:65" s="1" customFormat="1" ht="31.5" customHeight="1">
      <c r="B179" s="125"/>
      <c r="C179" s="154" t="s">
        <v>301</v>
      </c>
      <c r="D179" s="154" t="s">
        <v>160</v>
      </c>
      <c r="E179" s="155" t="s">
        <v>302</v>
      </c>
      <c r="F179" s="233" t="s">
        <v>303</v>
      </c>
      <c r="G179" s="233"/>
      <c r="H179" s="233"/>
      <c r="I179" s="233"/>
      <c r="J179" s="156" t="s">
        <v>207</v>
      </c>
      <c r="K179" s="157">
        <v>703</v>
      </c>
      <c r="L179" s="234">
        <v>0</v>
      </c>
      <c r="M179" s="234"/>
      <c r="N179" s="235">
        <f>ROUND(L179*K179,2)</f>
        <v>0</v>
      </c>
      <c r="O179" s="235"/>
      <c r="P179" s="235"/>
      <c r="Q179" s="235"/>
      <c r="R179" s="128"/>
      <c r="T179" s="158" t="s">
        <v>5</v>
      </c>
      <c r="U179" s="42" t="s">
        <v>45</v>
      </c>
      <c r="V179" s="34"/>
      <c r="W179" s="159">
        <f>V179*K179</f>
        <v>0</v>
      </c>
      <c r="X179" s="159">
        <v>0</v>
      </c>
      <c r="Y179" s="159">
        <f>X179*K179</f>
        <v>0</v>
      </c>
      <c r="Z179" s="159">
        <v>0</v>
      </c>
      <c r="AA179" s="160">
        <f>Z179*K179</f>
        <v>0</v>
      </c>
      <c r="AR179" s="17" t="s">
        <v>164</v>
      </c>
      <c r="AT179" s="17" t="s">
        <v>160</v>
      </c>
      <c r="AU179" s="17" t="s">
        <v>109</v>
      </c>
      <c r="AY179" s="17" t="s">
        <v>158</v>
      </c>
      <c r="BE179" s="99">
        <f>IF(U179="základní",N179,0)</f>
        <v>0</v>
      </c>
      <c r="BF179" s="99">
        <f>IF(U179="snížená",N179,0)</f>
        <v>0</v>
      </c>
      <c r="BG179" s="99">
        <f>IF(U179="zákl. přenesená",N179,0)</f>
        <v>0</v>
      </c>
      <c r="BH179" s="99">
        <f>IF(U179="sníž. přenesená",N179,0)</f>
        <v>0</v>
      </c>
      <c r="BI179" s="99">
        <f>IF(U179="nulová",N179,0)</f>
        <v>0</v>
      </c>
      <c r="BJ179" s="17" t="s">
        <v>23</v>
      </c>
      <c r="BK179" s="99">
        <f>ROUND(L179*K179,2)</f>
        <v>0</v>
      </c>
      <c r="BL179" s="17" t="s">
        <v>164</v>
      </c>
      <c r="BM179" s="17" t="s">
        <v>304</v>
      </c>
    </row>
    <row r="180" spans="2:65" s="1" customFormat="1" ht="22.5" customHeight="1">
      <c r="B180" s="125"/>
      <c r="C180" s="154" t="s">
        <v>305</v>
      </c>
      <c r="D180" s="154" t="s">
        <v>160</v>
      </c>
      <c r="E180" s="155" t="s">
        <v>306</v>
      </c>
      <c r="F180" s="233" t="s">
        <v>307</v>
      </c>
      <c r="G180" s="233"/>
      <c r="H180" s="233"/>
      <c r="I180" s="233"/>
      <c r="J180" s="156" t="s">
        <v>207</v>
      </c>
      <c r="K180" s="157">
        <v>87.7</v>
      </c>
      <c r="L180" s="234">
        <v>0</v>
      </c>
      <c r="M180" s="234"/>
      <c r="N180" s="235">
        <f>ROUND(L180*K180,2)</f>
        <v>0</v>
      </c>
      <c r="O180" s="235"/>
      <c r="P180" s="235"/>
      <c r="Q180" s="235"/>
      <c r="R180" s="128"/>
      <c r="T180" s="158" t="s">
        <v>5</v>
      </c>
      <c r="U180" s="42" t="s">
        <v>45</v>
      </c>
      <c r="V180" s="34"/>
      <c r="W180" s="159">
        <f>V180*K180</f>
        <v>0</v>
      </c>
      <c r="X180" s="159">
        <v>0</v>
      </c>
      <c r="Y180" s="159">
        <f>X180*K180</f>
        <v>0</v>
      </c>
      <c r="Z180" s="159">
        <v>0</v>
      </c>
      <c r="AA180" s="160">
        <f>Z180*K180</f>
        <v>0</v>
      </c>
      <c r="AR180" s="17" t="s">
        <v>164</v>
      </c>
      <c r="AT180" s="17" t="s">
        <v>160</v>
      </c>
      <c r="AU180" s="17" t="s">
        <v>109</v>
      </c>
      <c r="AY180" s="17" t="s">
        <v>158</v>
      </c>
      <c r="BE180" s="99">
        <f>IF(U180="základní",N180,0)</f>
        <v>0</v>
      </c>
      <c r="BF180" s="99">
        <f>IF(U180="snížená",N180,0)</f>
        <v>0</v>
      </c>
      <c r="BG180" s="99">
        <f>IF(U180="zákl. přenesená",N180,0)</f>
        <v>0</v>
      </c>
      <c r="BH180" s="99">
        <f>IF(U180="sníž. přenesená",N180,0)</f>
        <v>0</v>
      </c>
      <c r="BI180" s="99">
        <f>IF(U180="nulová",N180,0)</f>
        <v>0</v>
      </c>
      <c r="BJ180" s="17" t="s">
        <v>23</v>
      </c>
      <c r="BK180" s="99">
        <f>ROUND(L180*K180,2)</f>
        <v>0</v>
      </c>
      <c r="BL180" s="17" t="s">
        <v>164</v>
      </c>
      <c r="BM180" s="17" t="s">
        <v>308</v>
      </c>
    </row>
    <row r="181" spans="2:65" s="1" customFormat="1" ht="31.5" customHeight="1">
      <c r="B181" s="125"/>
      <c r="C181" s="154" t="s">
        <v>309</v>
      </c>
      <c r="D181" s="154" t="s">
        <v>160</v>
      </c>
      <c r="E181" s="155" t="s">
        <v>310</v>
      </c>
      <c r="F181" s="233" t="s">
        <v>311</v>
      </c>
      <c r="G181" s="233"/>
      <c r="H181" s="233"/>
      <c r="I181" s="233"/>
      <c r="J181" s="156" t="s">
        <v>207</v>
      </c>
      <c r="K181" s="157">
        <v>154</v>
      </c>
      <c r="L181" s="234">
        <v>0</v>
      </c>
      <c r="M181" s="234"/>
      <c r="N181" s="235">
        <f>ROUND(L181*K181,2)</f>
        <v>0</v>
      </c>
      <c r="O181" s="235"/>
      <c r="P181" s="235"/>
      <c r="Q181" s="235"/>
      <c r="R181" s="128"/>
      <c r="T181" s="158" t="s">
        <v>5</v>
      </c>
      <c r="U181" s="42" t="s">
        <v>45</v>
      </c>
      <c r="V181" s="34"/>
      <c r="W181" s="159">
        <f>V181*K181</f>
        <v>0</v>
      </c>
      <c r="X181" s="159">
        <v>0</v>
      </c>
      <c r="Y181" s="159">
        <f>X181*K181</f>
        <v>0</v>
      </c>
      <c r="Z181" s="159">
        <v>0</v>
      </c>
      <c r="AA181" s="160">
        <f>Z181*K181</f>
        <v>0</v>
      </c>
      <c r="AR181" s="17" t="s">
        <v>164</v>
      </c>
      <c r="AT181" s="17" t="s">
        <v>160</v>
      </c>
      <c r="AU181" s="17" t="s">
        <v>109</v>
      </c>
      <c r="AY181" s="17" t="s">
        <v>158</v>
      </c>
      <c r="BE181" s="99">
        <f>IF(U181="základní",N181,0)</f>
        <v>0</v>
      </c>
      <c r="BF181" s="99">
        <f>IF(U181="snížená",N181,0)</f>
        <v>0</v>
      </c>
      <c r="BG181" s="99">
        <f>IF(U181="zákl. přenesená",N181,0)</f>
        <v>0</v>
      </c>
      <c r="BH181" s="99">
        <f>IF(U181="sníž. přenesená",N181,0)</f>
        <v>0</v>
      </c>
      <c r="BI181" s="99">
        <f>IF(U181="nulová",N181,0)</f>
        <v>0</v>
      </c>
      <c r="BJ181" s="17" t="s">
        <v>23</v>
      </c>
      <c r="BK181" s="99">
        <f>ROUND(L181*K181,2)</f>
        <v>0</v>
      </c>
      <c r="BL181" s="17" t="s">
        <v>164</v>
      </c>
      <c r="BM181" s="17" t="s">
        <v>312</v>
      </c>
    </row>
    <row r="182" spans="2:47" s="1" customFormat="1" ht="30" customHeight="1">
      <c r="B182" s="33"/>
      <c r="C182" s="34"/>
      <c r="D182" s="34"/>
      <c r="E182" s="34"/>
      <c r="F182" s="239" t="s">
        <v>313</v>
      </c>
      <c r="G182" s="240"/>
      <c r="H182" s="240"/>
      <c r="I182" s="240"/>
      <c r="J182" s="34"/>
      <c r="K182" s="34"/>
      <c r="L182" s="34"/>
      <c r="M182" s="34"/>
      <c r="N182" s="34"/>
      <c r="O182" s="34"/>
      <c r="P182" s="34"/>
      <c r="Q182" s="34"/>
      <c r="R182" s="35"/>
      <c r="T182" s="165"/>
      <c r="U182" s="34"/>
      <c r="V182" s="34"/>
      <c r="W182" s="34"/>
      <c r="X182" s="34"/>
      <c r="Y182" s="34"/>
      <c r="Z182" s="34"/>
      <c r="AA182" s="72"/>
      <c r="AT182" s="17" t="s">
        <v>232</v>
      </c>
      <c r="AU182" s="17" t="s">
        <v>109</v>
      </c>
    </row>
    <row r="183" spans="2:65" s="1" customFormat="1" ht="22.5" customHeight="1">
      <c r="B183" s="125"/>
      <c r="C183" s="154" t="s">
        <v>314</v>
      </c>
      <c r="D183" s="154" t="s">
        <v>160</v>
      </c>
      <c r="E183" s="155" t="s">
        <v>315</v>
      </c>
      <c r="F183" s="233" t="s">
        <v>316</v>
      </c>
      <c r="G183" s="233"/>
      <c r="H183" s="233"/>
      <c r="I183" s="233"/>
      <c r="J183" s="156" t="s">
        <v>207</v>
      </c>
      <c r="K183" s="157">
        <v>93</v>
      </c>
      <c r="L183" s="234">
        <v>0</v>
      </c>
      <c r="M183" s="234"/>
      <c r="N183" s="235">
        <f>ROUND(L183*K183,2)</f>
        <v>0</v>
      </c>
      <c r="O183" s="235"/>
      <c r="P183" s="235"/>
      <c r="Q183" s="235"/>
      <c r="R183" s="128"/>
      <c r="T183" s="158" t="s">
        <v>5</v>
      </c>
      <c r="U183" s="42" t="s">
        <v>45</v>
      </c>
      <c r="V183" s="34"/>
      <c r="W183" s="159">
        <f>V183*K183</f>
        <v>0</v>
      </c>
      <c r="X183" s="159">
        <v>0</v>
      </c>
      <c r="Y183" s="159">
        <f>X183*K183</f>
        <v>0</v>
      </c>
      <c r="Z183" s="159">
        <v>0</v>
      </c>
      <c r="AA183" s="160">
        <f>Z183*K183</f>
        <v>0</v>
      </c>
      <c r="AR183" s="17" t="s">
        <v>164</v>
      </c>
      <c r="AT183" s="17" t="s">
        <v>160</v>
      </c>
      <c r="AU183" s="17" t="s">
        <v>109</v>
      </c>
      <c r="AY183" s="17" t="s">
        <v>158</v>
      </c>
      <c r="BE183" s="99">
        <f>IF(U183="základní",N183,0)</f>
        <v>0</v>
      </c>
      <c r="BF183" s="99">
        <f>IF(U183="snížená",N183,0)</f>
        <v>0</v>
      </c>
      <c r="BG183" s="99">
        <f>IF(U183="zákl. přenesená",N183,0)</f>
        <v>0</v>
      </c>
      <c r="BH183" s="99">
        <f>IF(U183="sníž. přenesená",N183,0)</f>
        <v>0</v>
      </c>
      <c r="BI183" s="99">
        <f>IF(U183="nulová",N183,0)</f>
        <v>0</v>
      </c>
      <c r="BJ183" s="17" t="s">
        <v>23</v>
      </c>
      <c r="BK183" s="99">
        <f>ROUND(L183*K183,2)</f>
        <v>0</v>
      </c>
      <c r="BL183" s="17" t="s">
        <v>164</v>
      </c>
      <c r="BM183" s="17" t="s">
        <v>317</v>
      </c>
    </row>
    <row r="184" spans="2:47" s="1" customFormat="1" ht="30" customHeight="1">
      <c r="B184" s="33"/>
      <c r="C184" s="34"/>
      <c r="D184" s="34"/>
      <c r="E184" s="34"/>
      <c r="F184" s="239" t="s">
        <v>313</v>
      </c>
      <c r="G184" s="240"/>
      <c r="H184" s="240"/>
      <c r="I184" s="240"/>
      <c r="J184" s="34"/>
      <c r="K184" s="34"/>
      <c r="L184" s="34"/>
      <c r="M184" s="34"/>
      <c r="N184" s="34"/>
      <c r="O184" s="34"/>
      <c r="P184" s="34"/>
      <c r="Q184" s="34"/>
      <c r="R184" s="35"/>
      <c r="T184" s="165"/>
      <c r="U184" s="34"/>
      <c r="V184" s="34"/>
      <c r="W184" s="34"/>
      <c r="X184" s="34"/>
      <c r="Y184" s="34"/>
      <c r="Z184" s="34"/>
      <c r="AA184" s="72"/>
      <c r="AT184" s="17" t="s">
        <v>232</v>
      </c>
      <c r="AU184" s="17" t="s">
        <v>109</v>
      </c>
    </row>
    <row r="185" spans="2:65" s="1" customFormat="1" ht="22.5" customHeight="1">
      <c r="B185" s="125"/>
      <c r="C185" s="154" t="s">
        <v>318</v>
      </c>
      <c r="D185" s="154" t="s">
        <v>160</v>
      </c>
      <c r="E185" s="155" t="s">
        <v>319</v>
      </c>
      <c r="F185" s="233" t="s">
        <v>320</v>
      </c>
      <c r="G185" s="233"/>
      <c r="H185" s="233"/>
      <c r="I185" s="233"/>
      <c r="J185" s="156" t="s">
        <v>207</v>
      </c>
      <c r="K185" s="157">
        <v>74</v>
      </c>
      <c r="L185" s="234">
        <v>0</v>
      </c>
      <c r="M185" s="234"/>
      <c r="N185" s="235">
        <f>ROUND(L185*K185,2)</f>
        <v>0</v>
      </c>
      <c r="O185" s="235"/>
      <c r="P185" s="235"/>
      <c r="Q185" s="235"/>
      <c r="R185" s="128"/>
      <c r="T185" s="158" t="s">
        <v>5</v>
      </c>
      <c r="U185" s="42" t="s">
        <v>45</v>
      </c>
      <c r="V185" s="34"/>
      <c r="W185" s="159">
        <f>V185*K185</f>
        <v>0</v>
      </c>
      <c r="X185" s="159">
        <v>0</v>
      </c>
      <c r="Y185" s="159">
        <f>X185*K185</f>
        <v>0</v>
      </c>
      <c r="Z185" s="159">
        <v>0</v>
      </c>
      <c r="AA185" s="160">
        <f>Z185*K185</f>
        <v>0</v>
      </c>
      <c r="AR185" s="17" t="s">
        <v>164</v>
      </c>
      <c r="AT185" s="17" t="s">
        <v>160</v>
      </c>
      <c r="AU185" s="17" t="s">
        <v>109</v>
      </c>
      <c r="AY185" s="17" t="s">
        <v>158</v>
      </c>
      <c r="BE185" s="99">
        <f>IF(U185="základní",N185,0)</f>
        <v>0</v>
      </c>
      <c r="BF185" s="99">
        <f>IF(U185="snížená",N185,0)</f>
        <v>0</v>
      </c>
      <c r="BG185" s="99">
        <f>IF(U185="zákl. přenesená",N185,0)</f>
        <v>0</v>
      </c>
      <c r="BH185" s="99">
        <f>IF(U185="sníž. přenesená",N185,0)</f>
        <v>0</v>
      </c>
      <c r="BI185" s="99">
        <f>IF(U185="nulová",N185,0)</f>
        <v>0</v>
      </c>
      <c r="BJ185" s="17" t="s">
        <v>23</v>
      </c>
      <c r="BK185" s="99">
        <f>ROUND(L185*K185,2)</f>
        <v>0</v>
      </c>
      <c r="BL185" s="17" t="s">
        <v>164</v>
      </c>
      <c r="BM185" s="17" t="s">
        <v>321</v>
      </c>
    </row>
    <row r="186" spans="2:47" s="1" customFormat="1" ht="30" customHeight="1">
      <c r="B186" s="33"/>
      <c r="C186" s="34"/>
      <c r="D186" s="34"/>
      <c r="E186" s="34"/>
      <c r="F186" s="239" t="s">
        <v>313</v>
      </c>
      <c r="G186" s="240"/>
      <c r="H186" s="240"/>
      <c r="I186" s="240"/>
      <c r="J186" s="34"/>
      <c r="K186" s="34"/>
      <c r="L186" s="34"/>
      <c r="M186" s="34"/>
      <c r="N186" s="34"/>
      <c r="O186" s="34"/>
      <c r="P186" s="34"/>
      <c r="Q186" s="34"/>
      <c r="R186" s="35"/>
      <c r="T186" s="165"/>
      <c r="U186" s="34"/>
      <c r="V186" s="34"/>
      <c r="W186" s="34"/>
      <c r="X186" s="34"/>
      <c r="Y186" s="34"/>
      <c r="Z186" s="34"/>
      <c r="AA186" s="72"/>
      <c r="AT186" s="17" t="s">
        <v>232</v>
      </c>
      <c r="AU186" s="17" t="s">
        <v>109</v>
      </c>
    </row>
    <row r="187" spans="2:63" s="9" customFormat="1" ht="29.85" customHeight="1">
      <c r="B187" s="143"/>
      <c r="C187" s="144"/>
      <c r="D187" s="153" t="s">
        <v>127</v>
      </c>
      <c r="E187" s="153"/>
      <c r="F187" s="153"/>
      <c r="G187" s="153"/>
      <c r="H187" s="153"/>
      <c r="I187" s="153"/>
      <c r="J187" s="153"/>
      <c r="K187" s="153"/>
      <c r="L187" s="153"/>
      <c r="M187" s="153"/>
      <c r="N187" s="241">
        <f>BK187</f>
        <v>0</v>
      </c>
      <c r="O187" s="242"/>
      <c r="P187" s="242"/>
      <c r="Q187" s="242"/>
      <c r="R187" s="146"/>
      <c r="T187" s="147"/>
      <c r="U187" s="144"/>
      <c r="V187" s="144"/>
      <c r="W187" s="148">
        <f>SUM(W188:W190)</f>
        <v>0</v>
      </c>
      <c r="X187" s="144"/>
      <c r="Y187" s="148">
        <f>SUM(Y188:Y190)</f>
        <v>0</v>
      </c>
      <c r="Z187" s="144"/>
      <c r="AA187" s="149">
        <f>SUM(AA188:AA190)</f>
        <v>3.363</v>
      </c>
      <c r="AR187" s="150" t="s">
        <v>23</v>
      </c>
      <c r="AT187" s="151" t="s">
        <v>79</v>
      </c>
      <c r="AU187" s="151" t="s">
        <v>23</v>
      </c>
      <c r="AY187" s="150" t="s">
        <v>158</v>
      </c>
      <c r="BK187" s="152">
        <f>SUM(BK188:BK190)</f>
        <v>0</v>
      </c>
    </row>
    <row r="188" spans="2:65" s="1" customFormat="1" ht="44.25" customHeight="1">
      <c r="B188" s="125"/>
      <c r="C188" s="154" t="s">
        <v>322</v>
      </c>
      <c r="D188" s="154" t="s">
        <v>160</v>
      </c>
      <c r="E188" s="155" t="s">
        <v>323</v>
      </c>
      <c r="F188" s="233" t="s">
        <v>324</v>
      </c>
      <c r="G188" s="233"/>
      <c r="H188" s="233"/>
      <c r="I188" s="233"/>
      <c r="J188" s="156" t="s">
        <v>163</v>
      </c>
      <c r="K188" s="157">
        <v>56</v>
      </c>
      <c r="L188" s="234">
        <v>0</v>
      </c>
      <c r="M188" s="234"/>
      <c r="N188" s="235">
        <f>ROUND(L188*K188,2)</f>
        <v>0</v>
      </c>
      <c r="O188" s="235"/>
      <c r="P188" s="235"/>
      <c r="Q188" s="235"/>
      <c r="R188" s="128"/>
      <c r="T188" s="158" t="s">
        <v>5</v>
      </c>
      <c r="U188" s="42" t="s">
        <v>45</v>
      </c>
      <c r="V188" s="34"/>
      <c r="W188" s="159">
        <f>V188*K188</f>
        <v>0</v>
      </c>
      <c r="X188" s="159">
        <v>0</v>
      </c>
      <c r="Y188" s="159">
        <f>X188*K188</f>
        <v>0</v>
      </c>
      <c r="Z188" s="159">
        <v>0.059</v>
      </c>
      <c r="AA188" s="160">
        <f>Z188*K188</f>
        <v>3.304</v>
      </c>
      <c r="AR188" s="17" t="s">
        <v>164</v>
      </c>
      <c r="AT188" s="17" t="s">
        <v>160</v>
      </c>
      <c r="AU188" s="17" t="s">
        <v>109</v>
      </c>
      <c r="AY188" s="17" t="s">
        <v>158</v>
      </c>
      <c r="BE188" s="99">
        <f>IF(U188="základní",N188,0)</f>
        <v>0</v>
      </c>
      <c r="BF188" s="99">
        <f>IF(U188="snížená",N188,0)</f>
        <v>0</v>
      </c>
      <c r="BG188" s="99">
        <f>IF(U188="zákl. přenesená",N188,0)</f>
        <v>0</v>
      </c>
      <c r="BH188" s="99">
        <f>IF(U188="sníž. přenesená",N188,0)</f>
        <v>0</v>
      </c>
      <c r="BI188" s="99">
        <f>IF(U188="nulová",N188,0)</f>
        <v>0</v>
      </c>
      <c r="BJ188" s="17" t="s">
        <v>23</v>
      </c>
      <c r="BK188" s="99">
        <f>ROUND(L188*K188,2)</f>
        <v>0</v>
      </c>
      <c r="BL188" s="17" t="s">
        <v>164</v>
      </c>
      <c r="BM188" s="17" t="s">
        <v>325</v>
      </c>
    </row>
    <row r="189" spans="2:65" s="1" customFormat="1" ht="31.5" customHeight="1">
      <c r="B189" s="125"/>
      <c r="C189" s="154" t="s">
        <v>326</v>
      </c>
      <c r="D189" s="154" t="s">
        <v>160</v>
      </c>
      <c r="E189" s="155" t="s">
        <v>327</v>
      </c>
      <c r="F189" s="233" t="s">
        <v>328</v>
      </c>
      <c r="G189" s="233"/>
      <c r="H189" s="233"/>
      <c r="I189" s="233"/>
      <c r="J189" s="156" t="s">
        <v>261</v>
      </c>
      <c r="K189" s="157">
        <v>1</v>
      </c>
      <c r="L189" s="234">
        <v>0</v>
      </c>
      <c r="M189" s="234"/>
      <c r="N189" s="235">
        <f>ROUND(L189*K189,2)</f>
        <v>0</v>
      </c>
      <c r="O189" s="235"/>
      <c r="P189" s="235"/>
      <c r="Q189" s="235"/>
      <c r="R189" s="128"/>
      <c r="T189" s="158" t="s">
        <v>5</v>
      </c>
      <c r="U189" s="42" t="s">
        <v>45</v>
      </c>
      <c r="V189" s="34"/>
      <c r="W189" s="159">
        <f>V189*K189</f>
        <v>0</v>
      </c>
      <c r="X189" s="159">
        <v>0</v>
      </c>
      <c r="Y189" s="159">
        <f>X189*K189</f>
        <v>0</v>
      </c>
      <c r="Z189" s="159">
        <v>0.059</v>
      </c>
      <c r="AA189" s="160">
        <f>Z189*K189</f>
        <v>0.059</v>
      </c>
      <c r="AR189" s="17" t="s">
        <v>164</v>
      </c>
      <c r="AT189" s="17" t="s">
        <v>160</v>
      </c>
      <c r="AU189" s="17" t="s">
        <v>109</v>
      </c>
      <c r="AY189" s="17" t="s">
        <v>158</v>
      </c>
      <c r="BE189" s="99">
        <f>IF(U189="základní",N189,0)</f>
        <v>0</v>
      </c>
      <c r="BF189" s="99">
        <f>IF(U189="snížená",N189,0)</f>
        <v>0</v>
      </c>
      <c r="BG189" s="99">
        <f>IF(U189="zákl. přenesená",N189,0)</f>
        <v>0</v>
      </c>
      <c r="BH189" s="99">
        <f>IF(U189="sníž. přenesená",N189,0)</f>
        <v>0</v>
      </c>
      <c r="BI189" s="99">
        <f>IF(U189="nulová",N189,0)</f>
        <v>0</v>
      </c>
      <c r="BJ189" s="17" t="s">
        <v>23</v>
      </c>
      <c r="BK189" s="99">
        <f>ROUND(L189*K189,2)</f>
        <v>0</v>
      </c>
      <c r="BL189" s="17" t="s">
        <v>164</v>
      </c>
      <c r="BM189" s="17" t="s">
        <v>329</v>
      </c>
    </row>
    <row r="190" spans="2:65" s="1" customFormat="1" ht="22.5" customHeight="1">
      <c r="B190" s="125"/>
      <c r="C190" s="154" t="s">
        <v>330</v>
      </c>
      <c r="D190" s="154" t="s">
        <v>160</v>
      </c>
      <c r="E190" s="155" t="s">
        <v>331</v>
      </c>
      <c r="F190" s="233" t="s">
        <v>332</v>
      </c>
      <c r="G190" s="233"/>
      <c r="H190" s="233"/>
      <c r="I190" s="233"/>
      <c r="J190" s="156" t="s">
        <v>163</v>
      </c>
      <c r="K190" s="157">
        <v>52</v>
      </c>
      <c r="L190" s="234">
        <v>0</v>
      </c>
      <c r="M190" s="234"/>
      <c r="N190" s="235">
        <f>ROUND(L190*K190,2)</f>
        <v>0</v>
      </c>
      <c r="O190" s="235"/>
      <c r="P190" s="235"/>
      <c r="Q190" s="235"/>
      <c r="R190" s="128"/>
      <c r="T190" s="158" t="s">
        <v>5</v>
      </c>
      <c r="U190" s="42" t="s">
        <v>45</v>
      </c>
      <c r="V190" s="34"/>
      <c r="W190" s="159">
        <f>V190*K190</f>
        <v>0</v>
      </c>
      <c r="X190" s="159">
        <v>0</v>
      </c>
      <c r="Y190" s="159">
        <f>X190*K190</f>
        <v>0</v>
      </c>
      <c r="Z190" s="159">
        <v>0</v>
      </c>
      <c r="AA190" s="160">
        <f>Z190*K190</f>
        <v>0</v>
      </c>
      <c r="AR190" s="17" t="s">
        <v>164</v>
      </c>
      <c r="AT190" s="17" t="s">
        <v>160</v>
      </c>
      <c r="AU190" s="17" t="s">
        <v>109</v>
      </c>
      <c r="AY190" s="17" t="s">
        <v>158</v>
      </c>
      <c r="BE190" s="99">
        <f>IF(U190="základní",N190,0)</f>
        <v>0</v>
      </c>
      <c r="BF190" s="99">
        <f>IF(U190="snížená",N190,0)</f>
        <v>0</v>
      </c>
      <c r="BG190" s="99">
        <f>IF(U190="zákl. přenesená",N190,0)</f>
        <v>0</v>
      </c>
      <c r="BH190" s="99">
        <f>IF(U190="sníž. přenesená",N190,0)</f>
        <v>0</v>
      </c>
      <c r="BI190" s="99">
        <f>IF(U190="nulová",N190,0)</f>
        <v>0</v>
      </c>
      <c r="BJ190" s="17" t="s">
        <v>23</v>
      </c>
      <c r="BK190" s="99">
        <f>ROUND(L190*K190,2)</f>
        <v>0</v>
      </c>
      <c r="BL190" s="17" t="s">
        <v>164</v>
      </c>
      <c r="BM190" s="17" t="s">
        <v>333</v>
      </c>
    </row>
    <row r="191" spans="2:63" s="9" customFormat="1" ht="29.85" customHeight="1">
      <c r="B191" s="143"/>
      <c r="C191" s="144"/>
      <c r="D191" s="153" t="s">
        <v>128</v>
      </c>
      <c r="E191" s="153"/>
      <c r="F191" s="153"/>
      <c r="G191" s="153"/>
      <c r="H191" s="153"/>
      <c r="I191" s="153"/>
      <c r="J191" s="153"/>
      <c r="K191" s="153"/>
      <c r="L191" s="153"/>
      <c r="M191" s="153"/>
      <c r="N191" s="250">
        <f>BK191</f>
        <v>0</v>
      </c>
      <c r="O191" s="251"/>
      <c r="P191" s="251"/>
      <c r="Q191" s="251"/>
      <c r="R191" s="146"/>
      <c r="T191" s="147"/>
      <c r="U191" s="144"/>
      <c r="V191" s="144"/>
      <c r="W191" s="148">
        <f>SUM(W192:W196)</f>
        <v>0</v>
      </c>
      <c r="X191" s="144"/>
      <c r="Y191" s="148">
        <f>SUM(Y192:Y196)</f>
        <v>0</v>
      </c>
      <c r="Z191" s="144"/>
      <c r="AA191" s="149">
        <f>SUM(AA192:AA196)</f>
        <v>40.79070000000001</v>
      </c>
      <c r="AR191" s="150" t="s">
        <v>23</v>
      </c>
      <c r="AT191" s="151" t="s">
        <v>79</v>
      </c>
      <c r="AU191" s="151" t="s">
        <v>23</v>
      </c>
      <c r="AY191" s="150" t="s">
        <v>158</v>
      </c>
      <c r="BK191" s="152">
        <f>SUM(BK192:BK196)</f>
        <v>0</v>
      </c>
    </row>
    <row r="192" spans="2:65" s="1" customFormat="1" ht="44.25" customHeight="1">
      <c r="B192" s="125"/>
      <c r="C192" s="154" t="s">
        <v>334</v>
      </c>
      <c r="D192" s="154" t="s">
        <v>160</v>
      </c>
      <c r="E192" s="155" t="s">
        <v>335</v>
      </c>
      <c r="F192" s="233" t="s">
        <v>336</v>
      </c>
      <c r="G192" s="233"/>
      <c r="H192" s="233"/>
      <c r="I192" s="233"/>
      <c r="J192" s="156" t="s">
        <v>182</v>
      </c>
      <c r="K192" s="157">
        <v>18.3</v>
      </c>
      <c r="L192" s="234">
        <v>0</v>
      </c>
      <c r="M192" s="234"/>
      <c r="N192" s="235">
        <f>ROUND(L192*K192,2)</f>
        <v>0</v>
      </c>
      <c r="O192" s="235"/>
      <c r="P192" s="235"/>
      <c r="Q192" s="235"/>
      <c r="R192" s="128"/>
      <c r="T192" s="158" t="s">
        <v>5</v>
      </c>
      <c r="U192" s="42" t="s">
        <v>45</v>
      </c>
      <c r="V192" s="34"/>
      <c r="W192" s="159">
        <f>V192*K192</f>
        <v>0</v>
      </c>
      <c r="X192" s="159">
        <v>0</v>
      </c>
      <c r="Y192" s="159">
        <f>X192*K192</f>
        <v>0</v>
      </c>
      <c r="Z192" s="159">
        <v>2.2</v>
      </c>
      <c r="AA192" s="160">
        <f>Z192*K192</f>
        <v>40.260000000000005</v>
      </c>
      <c r="AR192" s="17" t="s">
        <v>164</v>
      </c>
      <c r="AT192" s="17" t="s">
        <v>160</v>
      </c>
      <c r="AU192" s="17" t="s">
        <v>109</v>
      </c>
      <c r="AY192" s="17" t="s">
        <v>158</v>
      </c>
      <c r="BE192" s="99">
        <f>IF(U192="základní",N192,0)</f>
        <v>0</v>
      </c>
      <c r="BF192" s="99">
        <f>IF(U192="snížená",N192,0)</f>
        <v>0</v>
      </c>
      <c r="BG192" s="99">
        <f>IF(U192="zákl. přenesená",N192,0)</f>
        <v>0</v>
      </c>
      <c r="BH192" s="99">
        <f>IF(U192="sníž. přenesená",N192,0)</f>
        <v>0</v>
      </c>
      <c r="BI192" s="99">
        <f>IF(U192="nulová",N192,0)</f>
        <v>0</v>
      </c>
      <c r="BJ192" s="17" t="s">
        <v>23</v>
      </c>
      <c r="BK192" s="99">
        <f>ROUND(L192*K192,2)</f>
        <v>0</v>
      </c>
      <c r="BL192" s="17" t="s">
        <v>164</v>
      </c>
      <c r="BM192" s="17" t="s">
        <v>337</v>
      </c>
    </row>
    <row r="193" spans="2:65" s="1" customFormat="1" ht="44.25" customHeight="1">
      <c r="B193" s="125"/>
      <c r="C193" s="154" t="s">
        <v>338</v>
      </c>
      <c r="D193" s="154" t="s">
        <v>160</v>
      </c>
      <c r="E193" s="155" t="s">
        <v>339</v>
      </c>
      <c r="F193" s="233" t="s">
        <v>340</v>
      </c>
      <c r="G193" s="233"/>
      <c r="H193" s="233"/>
      <c r="I193" s="233"/>
      <c r="J193" s="156" t="s">
        <v>182</v>
      </c>
      <c r="K193" s="157">
        <v>18.3</v>
      </c>
      <c r="L193" s="234">
        <v>0</v>
      </c>
      <c r="M193" s="234"/>
      <c r="N193" s="235">
        <f>ROUND(L193*K193,2)</f>
        <v>0</v>
      </c>
      <c r="O193" s="235"/>
      <c r="P193" s="235"/>
      <c r="Q193" s="235"/>
      <c r="R193" s="128"/>
      <c r="T193" s="158" t="s">
        <v>5</v>
      </c>
      <c r="U193" s="42" t="s">
        <v>45</v>
      </c>
      <c r="V193" s="34"/>
      <c r="W193" s="159">
        <f>V193*K193</f>
        <v>0</v>
      </c>
      <c r="X193" s="159">
        <v>0</v>
      </c>
      <c r="Y193" s="159">
        <f>X193*K193</f>
        <v>0</v>
      </c>
      <c r="Z193" s="159">
        <v>0.029</v>
      </c>
      <c r="AA193" s="160">
        <f>Z193*K193</f>
        <v>0.5307000000000001</v>
      </c>
      <c r="AR193" s="17" t="s">
        <v>164</v>
      </c>
      <c r="AT193" s="17" t="s">
        <v>160</v>
      </c>
      <c r="AU193" s="17" t="s">
        <v>109</v>
      </c>
      <c r="AY193" s="17" t="s">
        <v>158</v>
      </c>
      <c r="BE193" s="99">
        <f>IF(U193="základní",N193,0)</f>
        <v>0</v>
      </c>
      <c r="BF193" s="99">
        <f>IF(U193="snížená",N193,0)</f>
        <v>0</v>
      </c>
      <c r="BG193" s="99">
        <f>IF(U193="zákl. přenesená",N193,0)</f>
        <v>0</v>
      </c>
      <c r="BH193" s="99">
        <f>IF(U193="sníž. přenesená",N193,0)</f>
        <v>0</v>
      </c>
      <c r="BI193" s="99">
        <f>IF(U193="nulová",N193,0)</f>
        <v>0</v>
      </c>
      <c r="BJ193" s="17" t="s">
        <v>23</v>
      </c>
      <c r="BK193" s="99">
        <f>ROUND(L193*K193,2)</f>
        <v>0</v>
      </c>
      <c r="BL193" s="17" t="s">
        <v>164</v>
      </c>
      <c r="BM193" s="17" t="s">
        <v>341</v>
      </c>
    </row>
    <row r="194" spans="2:65" s="1" customFormat="1" ht="22.5" customHeight="1">
      <c r="B194" s="125"/>
      <c r="C194" s="154" t="s">
        <v>342</v>
      </c>
      <c r="D194" s="154" t="s">
        <v>160</v>
      </c>
      <c r="E194" s="155" t="s">
        <v>343</v>
      </c>
      <c r="F194" s="233" t="s">
        <v>344</v>
      </c>
      <c r="G194" s="233"/>
      <c r="H194" s="233"/>
      <c r="I194" s="233"/>
      <c r="J194" s="156" t="s">
        <v>345</v>
      </c>
      <c r="K194" s="157">
        <v>4</v>
      </c>
      <c r="L194" s="234">
        <v>0</v>
      </c>
      <c r="M194" s="234"/>
      <c r="N194" s="235">
        <f>ROUND(L194*K194,2)</f>
        <v>0</v>
      </c>
      <c r="O194" s="235"/>
      <c r="P194" s="235"/>
      <c r="Q194" s="235"/>
      <c r="R194" s="128"/>
      <c r="T194" s="158" t="s">
        <v>5</v>
      </c>
      <c r="U194" s="42" t="s">
        <v>45</v>
      </c>
      <c r="V194" s="34"/>
      <c r="W194" s="159">
        <f>V194*K194</f>
        <v>0</v>
      </c>
      <c r="X194" s="159">
        <v>0</v>
      </c>
      <c r="Y194" s="159">
        <f>X194*K194</f>
        <v>0</v>
      </c>
      <c r="Z194" s="159">
        <v>0</v>
      </c>
      <c r="AA194" s="160">
        <f>Z194*K194</f>
        <v>0</v>
      </c>
      <c r="AR194" s="17" t="s">
        <v>164</v>
      </c>
      <c r="AT194" s="17" t="s">
        <v>160</v>
      </c>
      <c r="AU194" s="17" t="s">
        <v>109</v>
      </c>
      <c r="AY194" s="17" t="s">
        <v>158</v>
      </c>
      <c r="BE194" s="99">
        <f>IF(U194="základní",N194,0)</f>
        <v>0</v>
      </c>
      <c r="BF194" s="99">
        <f>IF(U194="snížená",N194,0)</f>
        <v>0</v>
      </c>
      <c r="BG194" s="99">
        <f>IF(U194="zákl. přenesená",N194,0)</f>
        <v>0</v>
      </c>
      <c r="BH194" s="99">
        <f>IF(U194="sníž. přenesená",N194,0)</f>
        <v>0</v>
      </c>
      <c r="BI194" s="99">
        <f>IF(U194="nulová",N194,0)</f>
        <v>0</v>
      </c>
      <c r="BJ194" s="17" t="s">
        <v>23</v>
      </c>
      <c r="BK194" s="99">
        <f>ROUND(L194*K194,2)</f>
        <v>0</v>
      </c>
      <c r="BL194" s="17" t="s">
        <v>164</v>
      </c>
      <c r="BM194" s="17" t="s">
        <v>346</v>
      </c>
    </row>
    <row r="195" spans="2:65" s="1" customFormat="1" ht="22.5" customHeight="1">
      <c r="B195" s="125"/>
      <c r="C195" s="154" t="s">
        <v>347</v>
      </c>
      <c r="D195" s="154" t="s">
        <v>179</v>
      </c>
      <c r="E195" s="155" t="s">
        <v>348</v>
      </c>
      <c r="F195" s="233" t="s">
        <v>349</v>
      </c>
      <c r="G195" s="233"/>
      <c r="H195" s="233"/>
      <c r="I195" s="233"/>
      <c r="J195" s="156" t="s">
        <v>163</v>
      </c>
      <c r="K195" s="157">
        <v>16</v>
      </c>
      <c r="L195" s="234">
        <v>0</v>
      </c>
      <c r="M195" s="234"/>
      <c r="N195" s="235">
        <f>ROUND(L195*K195,2)</f>
        <v>0</v>
      </c>
      <c r="O195" s="235"/>
      <c r="P195" s="235"/>
      <c r="Q195" s="235"/>
      <c r="R195" s="128"/>
      <c r="T195" s="158" t="s">
        <v>5</v>
      </c>
      <c r="U195" s="42" t="s">
        <v>45</v>
      </c>
      <c r="V195" s="34"/>
      <c r="W195" s="159">
        <f>V195*K195</f>
        <v>0</v>
      </c>
      <c r="X195" s="159">
        <v>0</v>
      </c>
      <c r="Y195" s="159">
        <f>X195*K195</f>
        <v>0</v>
      </c>
      <c r="Z195" s="159">
        <v>0</v>
      </c>
      <c r="AA195" s="160">
        <f>Z195*K195</f>
        <v>0</v>
      </c>
      <c r="AR195" s="17" t="s">
        <v>164</v>
      </c>
      <c r="AT195" s="17" t="s">
        <v>160</v>
      </c>
      <c r="AU195" s="17" t="s">
        <v>109</v>
      </c>
      <c r="AY195" s="17" t="s">
        <v>158</v>
      </c>
      <c r="BE195" s="99">
        <f>IF(U195="základní",N195,0)</f>
        <v>0</v>
      </c>
      <c r="BF195" s="99">
        <f>IF(U195="snížená",N195,0)</f>
        <v>0</v>
      </c>
      <c r="BG195" s="99">
        <f>IF(U195="zákl. přenesená",N195,0)</f>
        <v>0</v>
      </c>
      <c r="BH195" s="99">
        <f>IF(U195="sníž. přenesená",N195,0)</f>
        <v>0</v>
      </c>
      <c r="BI195" s="99">
        <f>IF(U195="nulová",N195,0)</f>
        <v>0</v>
      </c>
      <c r="BJ195" s="17" t="s">
        <v>23</v>
      </c>
      <c r="BK195" s="99">
        <f>ROUND(L195*K195,2)</f>
        <v>0</v>
      </c>
      <c r="BL195" s="17" t="s">
        <v>164</v>
      </c>
      <c r="BM195" s="17" t="s">
        <v>350</v>
      </c>
    </row>
    <row r="196" spans="2:47" s="1" customFormat="1" ht="22.5" customHeight="1">
      <c r="B196" s="33"/>
      <c r="C196" s="34"/>
      <c r="D196" s="34"/>
      <c r="E196" s="34"/>
      <c r="F196" s="239" t="s">
        <v>351</v>
      </c>
      <c r="G196" s="240"/>
      <c r="H196" s="240"/>
      <c r="I196" s="240"/>
      <c r="J196" s="34"/>
      <c r="K196" s="34"/>
      <c r="L196" s="34"/>
      <c r="M196" s="34"/>
      <c r="N196" s="34"/>
      <c r="O196" s="34"/>
      <c r="P196" s="34"/>
      <c r="Q196" s="34"/>
      <c r="R196" s="35"/>
      <c r="T196" s="165"/>
      <c r="U196" s="34"/>
      <c r="V196" s="34"/>
      <c r="W196" s="34"/>
      <c r="X196" s="34"/>
      <c r="Y196" s="34"/>
      <c r="Z196" s="34"/>
      <c r="AA196" s="72"/>
      <c r="AT196" s="17" t="s">
        <v>232</v>
      </c>
      <c r="AU196" s="17" t="s">
        <v>109</v>
      </c>
    </row>
    <row r="197" spans="2:63" s="9" customFormat="1" ht="37.35" customHeight="1">
      <c r="B197" s="143"/>
      <c r="C197" s="144"/>
      <c r="D197" s="145" t="s">
        <v>129</v>
      </c>
      <c r="E197" s="145"/>
      <c r="F197" s="145"/>
      <c r="G197" s="145"/>
      <c r="H197" s="145"/>
      <c r="I197" s="145"/>
      <c r="J197" s="145"/>
      <c r="K197" s="145"/>
      <c r="L197" s="145"/>
      <c r="M197" s="145"/>
      <c r="N197" s="249">
        <f>BK197</f>
        <v>0</v>
      </c>
      <c r="O197" s="224"/>
      <c r="P197" s="224"/>
      <c r="Q197" s="224"/>
      <c r="R197" s="146"/>
      <c r="T197" s="147"/>
      <c r="U197" s="144"/>
      <c r="V197" s="144"/>
      <c r="W197" s="148">
        <f>W198+W204+W205</f>
        <v>0</v>
      </c>
      <c r="X197" s="144"/>
      <c r="Y197" s="148">
        <f>Y198+Y204+Y205</f>
        <v>1.2078749999999998</v>
      </c>
      <c r="Z197" s="144"/>
      <c r="AA197" s="149">
        <f>AA198+AA204+AA205</f>
        <v>0</v>
      </c>
      <c r="AR197" s="150" t="s">
        <v>109</v>
      </c>
      <c r="AT197" s="151" t="s">
        <v>79</v>
      </c>
      <c r="AU197" s="151" t="s">
        <v>80</v>
      </c>
      <c r="AY197" s="150" t="s">
        <v>158</v>
      </c>
      <c r="BK197" s="152">
        <f>BK198+BK204+BK205</f>
        <v>0</v>
      </c>
    </row>
    <row r="198" spans="2:63" s="9" customFormat="1" ht="19.9" customHeight="1">
      <c r="B198" s="143"/>
      <c r="C198" s="144"/>
      <c r="D198" s="153" t="s">
        <v>130</v>
      </c>
      <c r="E198" s="153"/>
      <c r="F198" s="153"/>
      <c r="G198" s="153"/>
      <c r="H198" s="153"/>
      <c r="I198" s="153"/>
      <c r="J198" s="153"/>
      <c r="K198" s="153"/>
      <c r="L198" s="153"/>
      <c r="M198" s="153"/>
      <c r="N198" s="241">
        <f>BK198</f>
        <v>0</v>
      </c>
      <c r="O198" s="242"/>
      <c r="P198" s="242"/>
      <c r="Q198" s="242"/>
      <c r="R198" s="146"/>
      <c r="T198" s="147"/>
      <c r="U198" s="144"/>
      <c r="V198" s="144"/>
      <c r="W198" s="148">
        <f>SUM(W199:W203)</f>
        <v>0</v>
      </c>
      <c r="X198" s="144"/>
      <c r="Y198" s="148">
        <f>SUM(Y199:Y203)</f>
        <v>0.046875</v>
      </c>
      <c r="Z198" s="144"/>
      <c r="AA198" s="149">
        <f>SUM(AA199:AA203)</f>
        <v>0</v>
      </c>
      <c r="AR198" s="150" t="s">
        <v>109</v>
      </c>
      <c r="AT198" s="151" t="s">
        <v>79</v>
      </c>
      <c r="AU198" s="151" t="s">
        <v>23</v>
      </c>
      <c r="AY198" s="150" t="s">
        <v>158</v>
      </c>
      <c r="BK198" s="152">
        <f>SUM(BK199:BK203)</f>
        <v>0</v>
      </c>
    </row>
    <row r="199" spans="2:65" s="1" customFormat="1" ht="31.5" customHeight="1">
      <c r="B199" s="125"/>
      <c r="C199" s="154" t="s">
        <v>352</v>
      </c>
      <c r="D199" s="154" t="s">
        <v>160</v>
      </c>
      <c r="E199" s="155" t="s">
        <v>353</v>
      </c>
      <c r="F199" s="233" t="s">
        <v>354</v>
      </c>
      <c r="G199" s="233"/>
      <c r="H199" s="233"/>
      <c r="I199" s="233"/>
      <c r="J199" s="156" t="s">
        <v>163</v>
      </c>
      <c r="K199" s="157">
        <v>90</v>
      </c>
      <c r="L199" s="234">
        <v>0</v>
      </c>
      <c r="M199" s="234"/>
      <c r="N199" s="235">
        <f>ROUND(L199*K199,2)</f>
        <v>0</v>
      </c>
      <c r="O199" s="235"/>
      <c r="P199" s="235"/>
      <c r="Q199" s="235"/>
      <c r="R199" s="128"/>
      <c r="T199" s="158" t="s">
        <v>5</v>
      </c>
      <c r="U199" s="42" t="s">
        <v>45</v>
      </c>
      <c r="V199" s="34"/>
      <c r="W199" s="159">
        <f>V199*K199</f>
        <v>0</v>
      </c>
      <c r="X199" s="159">
        <v>0</v>
      </c>
      <c r="Y199" s="159">
        <f>X199*K199</f>
        <v>0</v>
      </c>
      <c r="Z199" s="159">
        <v>0</v>
      </c>
      <c r="AA199" s="160">
        <f>Z199*K199</f>
        <v>0</v>
      </c>
      <c r="AR199" s="17" t="s">
        <v>355</v>
      </c>
      <c r="AT199" s="17" t="s">
        <v>160</v>
      </c>
      <c r="AU199" s="17" t="s">
        <v>109</v>
      </c>
      <c r="AY199" s="17" t="s">
        <v>158</v>
      </c>
      <c r="BE199" s="99">
        <f>IF(U199="základní",N199,0)</f>
        <v>0</v>
      </c>
      <c r="BF199" s="99">
        <f>IF(U199="snížená",N199,0)</f>
        <v>0</v>
      </c>
      <c r="BG199" s="99">
        <f>IF(U199="zákl. přenesená",N199,0)</f>
        <v>0</v>
      </c>
      <c r="BH199" s="99">
        <f>IF(U199="sníž. přenesená",N199,0)</f>
        <v>0</v>
      </c>
      <c r="BI199" s="99">
        <f>IF(U199="nulová",N199,0)</f>
        <v>0</v>
      </c>
      <c r="BJ199" s="17" t="s">
        <v>23</v>
      </c>
      <c r="BK199" s="99">
        <f>ROUND(L199*K199,2)</f>
        <v>0</v>
      </c>
      <c r="BL199" s="17" t="s">
        <v>355</v>
      </c>
      <c r="BM199" s="17" t="s">
        <v>356</v>
      </c>
    </row>
    <row r="200" spans="2:65" s="1" customFormat="1" ht="31.5" customHeight="1">
      <c r="B200" s="125"/>
      <c r="C200" s="161" t="s">
        <v>357</v>
      </c>
      <c r="D200" s="161" t="s">
        <v>204</v>
      </c>
      <c r="E200" s="162" t="s">
        <v>358</v>
      </c>
      <c r="F200" s="236" t="s">
        <v>359</v>
      </c>
      <c r="G200" s="236"/>
      <c r="H200" s="236"/>
      <c r="I200" s="236"/>
      <c r="J200" s="163" t="s">
        <v>163</v>
      </c>
      <c r="K200" s="164">
        <v>93.75</v>
      </c>
      <c r="L200" s="237">
        <v>0</v>
      </c>
      <c r="M200" s="237"/>
      <c r="N200" s="238">
        <f>ROUND(L200*K200,2)</f>
        <v>0</v>
      </c>
      <c r="O200" s="235"/>
      <c r="P200" s="235"/>
      <c r="Q200" s="235"/>
      <c r="R200" s="128"/>
      <c r="T200" s="158" t="s">
        <v>5</v>
      </c>
      <c r="U200" s="42" t="s">
        <v>45</v>
      </c>
      <c r="V200" s="34"/>
      <c r="W200" s="159">
        <f>V200*K200</f>
        <v>0</v>
      </c>
      <c r="X200" s="159">
        <v>0.0005</v>
      </c>
      <c r="Y200" s="159">
        <f>X200*K200</f>
        <v>0.046875</v>
      </c>
      <c r="Z200" s="159">
        <v>0</v>
      </c>
      <c r="AA200" s="160">
        <f>Z200*K200</f>
        <v>0</v>
      </c>
      <c r="AR200" s="17" t="s">
        <v>360</v>
      </c>
      <c r="AT200" s="17" t="s">
        <v>204</v>
      </c>
      <c r="AU200" s="17" t="s">
        <v>109</v>
      </c>
      <c r="AY200" s="17" t="s">
        <v>158</v>
      </c>
      <c r="BE200" s="99">
        <f>IF(U200="základní",N200,0)</f>
        <v>0</v>
      </c>
      <c r="BF200" s="99">
        <f>IF(U200="snížená",N200,0)</f>
        <v>0</v>
      </c>
      <c r="BG200" s="99">
        <f>IF(U200="zákl. přenesená",N200,0)</f>
        <v>0</v>
      </c>
      <c r="BH200" s="99">
        <f>IF(U200="sníž. přenesená",N200,0)</f>
        <v>0</v>
      </c>
      <c r="BI200" s="99">
        <f>IF(U200="nulová",N200,0)</f>
        <v>0</v>
      </c>
      <c r="BJ200" s="17" t="s">
        <v>23</v>
      </c>
      <c r="BK200" s="99">
        <f>ROUND(L200*K200,2)</f>
        <v>0</v>
      </c>
      <c r="BL200" s="17" t="s">
        <v>355</v>
      </c>
      <c r="BM200" s="17" t="s">
        <v>361</v>
      </c>
    </row>
    <row r="201" spans="2:65" s="1" customFormat="1" ht="31.5" customHeight="1">
      <c r="B201" s="125"/>
      <c r="C201" s="154" t="s">
        <v>362</v>
      </c>
      <c r="D201" s="154" t="s">
        <v>179</v>
      </c>
      <c r="E201" s="155" t="s">
        <v>363</v>
      </c>
      <c r="F201" s="233" t="s">
        <v>364</v>
      </c>
      <c r="G201" s="233"/>
      <c r="H201" s="233"/>
      <c r="I201" s="233"/>
      <c r="J201" s="156" t="s">
        <v>163</v>
      </c>
      <c r="K201" s="157">
        <v>88</v>
      </c>
      <c r="L201" s="234">
        <v>0</v>
      </c>
      <c r="M201" s="234"/>
      <c r="N201" s="235">
        <f>ROUND(L201*K201,2)</f>
        <v>0</v>
      </c>
      <c r="O201" s="235"/>
      <c r="P201" s="235"/>
      <c r="Q201" s="235"/>
      <c r="R201" s="128"/>
      <c r="T201" s="158" t="s">
        <v>5</v>
      </c>
      <c r="U201" s="42" t="s">
        <v>45</v>
      </c>
      <c r="V201" s="34"/>
      <c r="W201" s="159">
        <f>V201*K201</f>
        <v>0</v>
      </c>
      <c r="X201" s="159">
        <v>0</v>
      </c>
      <c r="Y201" s="159">
        <f>X201*K201</f>
        <v>0</v>
      </c>
      <c r="Z201" s="159">
        <v>0</v>
      </c>
      <c r="AA201" s="160">
        <f>Z201*K201</f>
        <v>0</v>
      </c>
      <c r="AR201" s="17" t="s">
        <v>355</v>
      </c>
      <c r="AT201" s="17" t="s">
        <v>160</v>
      </c>
      <c r="AU201" s="17" t="s">
        <v>109</v>
      </c>
      <c r="AY201" s="17" t="s">
        <v>158</v>
      </c>
      <c r="BE201" s="99">
        <f>IF(U201="základní",N201,0)</f>
        <v>0</v>
      </c>
      <c r="BF201" s="99">
        <f>IF(U201="snížená",N201,0)</f>
        <v>0</v>
      </c>
      <c r="BG201" s="99">
        <f>IF(U201="zákl. přenesená",N201,0)</f>
        <v>0</v>
      </c>
      <c r="BH201" s="99">
        <f>IF(U201="sníž. přenesená",N201,0)</f>
        <v>0</v>
      </c>
      <c r="BI201" s="99">
        <f>IF(U201="nulová",N201,0)</f>
        <v>0</v>
      </c>
      <c r="BJ201" s="17" t="s">
        <v>23</v>
      </c>
      <c r="BK201" s="99">
        <f>ROUND(L201*K201,2)</f>
        <v>0</v>
      </c>
      <c r="BL201" s="17" t="s">
        <v>355</v>
      </c>
      <c r="BM201" s="17" t="s">
        <v>365</v>
      </c>
    </row>
    <row r="202" spans="2:65" s="1" customFormat="1" ht="31.5" customHeight="1">
      <c r="B202" s="125"/>
      <c r="C202" s="154" t="s">
        <v>366</v>
      </c>
      <c r="D202" s="154" t="s">
        <v>179</v>
      </c>
      <c r="E202" s="155" t="s">
        <v>367</v>
      </c>
      <c r="F202" s="233" t="s">
        <v>368</v>
      </c>
      <c r="G202" s="233"/>
      <c r="H202" s="233"/>
      <c r="I202" s="233"/>
      <c r="J202" s="156" t="s">
        <v>163</v>
      </c>
      <c r="K202" s="157">
        <v>88</v>
      </c>
      <c r="L202" s="234">
        <v>0</v>
      </c>
      <c r="M202" s="234"/>
      <c r="N202" s="235">
        <f>ROUND(L202*K202,2)</f>
        <v>0</v>
      </c>
      <c r="O202" s="235"/>
      <c r="P202" s="235"/>
      <c r="Q202" s="235"/>
      <c r="R202" s="128"/>
      <c r="T202" s="158" t="s">
        <v>5</v>
      </c>
      <c r="U202" s="42" t="s">
        <v>45</v>
      </c>
      <c r="V202" s="34"/>
      <c r="W202" s="159">
        <f>V202*K202</f>
        <v>0</v>
      </c>
      <c r="X202" s="159">
        <v>0</v>
      </c>
      <c r="Y202" s="159">
        <f>X202*K202</f>
        <v>0</v>
      </c>
      <c r="Z202" s="159">
        <v>0</v>
      </c>
      <c r="AA202" s="160">
        <f>Z202*K202</f>
        <v>0</v>
      </c>
      <c r="AR202" s="17" t="s">
        <v>355</v>
      </c>
      <c r="AT202" s="17" t="s">
        <v>160</v>
      </c>
      <c r="AU202" s="17" t="s">
        <v>109</v>
      </c>
      <c r="AY202" s="17" t="s">
        <v>158</v>
      </c>
      <c r="BE202" s="99">
        <f>IF(U202="základní",N202,0)</f>
        <v>0</v>
      </c>
      <c r="BF202" s="99">
        <f>IF(U202="snížená",N202,0)</f>
        <v>0</v>
      </c>
      <c r="BG202" s="99">
        <f>IF(U202="zákl. přenesená",N202,0)</f>
        <v>0</v>
      </c>
      <c r="BH202" s="99">
        <f>IF(U202="sníž. přenesená",N202,0)</f>
        <v>0</v>
      </c>
      <c r="BI202" s="99">
        <f>IF(U202="nulová",N202,0)</f>
        <v>0</v>
      </c>
      <c r="BJ202" s="17" t="s">
        <v>23</v>
      </c>
      <c r="BK202" s="99">
        <f>ROUND(L202*K202,2)</f>
        <v>0</v>
      </c>
      <c r="BL202" s="17" t="s">
        <v>355</v>
      </c>
      <c r="BM202" s="17" t="s">
        <v>369</v>
      </c>
    </row>
    <row r="203" spans="2:47" s="1" customFormat="1" ht="22.5" customHeight="1">
      <c r="B203" s="33"/>
      <c r="C203" s="34"/>
      <c r="D203" s="34"/>
      <c r="E203" s="34"/>
      <c r="F203" s="239" t="s">
        <v>370</v>
      </c>
      <c r="G203" s="240"/>
      <c r="H203" s="240"/>
      <c r="I203" s="240"/>
      <c r="J203" s="34"/>
      <c r="K203" s="34"/>
      <c r="L203" s="34"/>
      <c r="M203" s="34"/>
      <c r="N203" s="34"/>
      <c r="O203" s="34"/>
      <c r="P203" s="34"/>
      <c r="Q203" s="34"/>
      <c r="R203" s="35"/>
      <c r="T203" s="165"/>
      <c r="U203" s="34"/>
      <c r="V203" s="34"/>
      <c r="W203" s="34"/>
      <c r="X203" s="34"/>
      <c r="Y203" s="34"/>
      <c r="Z203" s="34"/>
      <c r="AA203" s="72"/>
      <c r="AT203" s="17" t="s">
        <v>232</v>
      </c>
      <c r="AU203" s="17" t="s">
        <v>109</v>
      </c>
    </row>
    <row r="204" spans="2:63" s="9" customFormat="1" ht="29.85" customHeight="1">
      <c r="B204" s="143"/>
      <c r="C204" s="144"/>
      <c r="D204" s="153" t="s">
        <v>131</v>
      </c>
      <c r="E204" s="153"/>
      <c r="F204" s="153"/>
      <c r="G204" s="153"/>
      <c r="H204" s="153"/>
      <c r="I204" s="153"/>
      <c r="J204" s="153"/>
      <c r="K204" s="153"/>
      <c r="L204" s="153"/>
      <c r="M204" s="153"/>
      <c r="N204" s="243">
        <f>BK204</f>
        <v>0</v>
      </c>
      <c r="O204" s="196"/>
      <c r="P204" s="196"/>
      <c r="Q204" s="196"/>
      <c r="R204" s="146"/>
      <c r="T204" s="147"/>
      <c r="U204" s="144"/>
      <c r="V204" s="144"/>
      <c r="W204" s="148">
        <v>0</v>
      </c>
      <c r="X204" s="144"/>
      <c r="Y204" s="148">
        <v>0</v>
      </c>
      <c r="Z204" s="144"/>
      <c r="AA204" s="149">
        <v>0</v>
      </c>
      <c r="AR204" s="150" t="s">
        <v>109</v>
      </c>
      <c r="AT204" s="151" t="s">
        <v>79</v>
      </c>
      <c r="AU204" s="151" t="s">
        <v>23</v>
      </c>
      <c r="AY204" s="150" t="s">
        <v>158</v>
      </c>
      <c r="BK204" s="152">
        <v>0</v>
      </c>
    </row>
    <row r="205" spans="2:63" s="9" customFormat="1" ht="19.9" customHeight="1">
      <c r="B205" s="143"/>
      <c r="C205" s="144"/>
      <c r="D205" s="153" t="s">
        <v>132</v>
      </c>
      <c r="E205" s="153"/>
      <c r="F205" s="153"/>
      <c r="G205" s="153"/>
      <c r="H205" s="153"/>
      <c r="I205" s="153"/>
      <c r="J205" s="153"/>
      <c r="K205" s="153"/>
      <c r="L205" s="153"/>
      <c r="M205" s="153"/>
      <c r="N205" s="241">
        <f>BK205</f>
        <v>0</v>
      </c>
      <c r="O205" s="242"/>
      <c r="P205" s="242"/>
      <c r="Q205" s="242"/>
      <c r="R205" s="146"/>
      <c r="T205" s="147"/>
      <c r="U205" s="144"/>
      <c r="V205" s="144"/>
      <c r="W205" s="148">
        <f>SUM(W206:W209)</f>
        <v>0</v>
      </c>
      <c r="X205" s="144"/>
      <c r="Y205" s="148">
        <f>SUM(Y206:Y209)</f>
        <v>1.1609999999999998</v>
      </c>
      <c r="Z205" s="144"/>
      <c r="AA205" s="149">
        <f>SUM(AA206:AA209)</f>
        <v>0</v>
      </c>
      <c r="AR205" s="150" t="s">
        <v>109</v>
      </c>
      <c r="AT205" s="151" t="s">
        <v>79</v>
      </c>
      <c r="AU205" s="151" t="s">
        <v>23</v>
      </c>
      <c r="AY205" s="150" t="s">
        <v>158</v>
      </c>
      <c r="BK205" s="152">
        <f>SUM(BK206:BK209)</f>
        <v>0</v>
      </c>
    </row>
    <row r="206" spans="2:65" s="1" customFormat="1" ht="31.5" customHeight="1">
      <c r="B206" s="125"/>
      <c r="C206" s="154" t="s">
        <v>371</v>
      </c>
      <c r="D206" s="154" t="s">
        <v>179</v>
      </c>
      <c r="E206" s="155" t="s">
        <v>372</v>
      </c>
      <c r="F206" s="233" t="s">
        <v>373</v>
      </c>
      <c r="G206" s="233"/>
      <c r="H206" s="233"/>
      <c r="I206" s="233"/>
      <c r="J206" s="156" t="s">
        <v>163</v>
      </c>
      <c r="K206" s="157">
        <v>54</v>
      </c>
      <c r="L206" s="234">
        <v>0</v>
      </c>
      <c r="M206" s="234"/>
      <c r="N206" s="235">
        <f>ROUND(L206*K206,2)</f>
        <v>0</v>
      </c>
      <c r="O206" s="235"/>
      <c r="P206" s="235"/>
      <c r="Q206" s="235"/>
      <c r="R206" s="128"/>
      <c r="T206" s="158" t="s">
        <v>5</v>
      </c>
      <c r="U206" s="42" t="s">
        <v>45</v>
      </c>
      <c r="V206" s="34"/>
      <c r="W206" s="159">
        <f>V206*K206</f>
        <v>0</v>
      </c>
      <c r="X206" s="159">
        <v>0.0215</v>
      </c>
      <c r="Y206" s="159">
        <f>X206*K206</f>
        <v>1.1609999999999998</v>
      </c>
      <c r="Z206" s="159">
        <v>0</v>
      </c>
      <c r="AA206" s="160">
        <f>Z206*K206</f>
        <v>0</v>
      </c>
      <c r="AR206" s="17" t="s">
        <v>355</v>
      </c>
      <c r="AT206" s="17" t="s">
        <v>160</v>
      </c>
      <c r="AU206" s="17" t="s">
        <v>109</v>
      </c>
      <c r="AY206" s="17" t="s">
        <v>158</v>
      </c>
      <c r="BE206" s="99">
        <f>IF(U206="základní",N206,0)</f>
        <v>0</v>
      </c>
      <c r="BF206" s="99">
        <f>IF(U206="snížená",N206,0)</f>
        <v>0</v>
      </c>
      <c r="BG206" s="99">
        <f>IF(U206="zákl. přenesená",N206,0)</f>
        <v>0</v>
      </c>
      <c r="BH206" s="99">
        <f>IF(U206="sníž. přenesená",N206,0)</f>
        <v>0</v>
      </c>
      <c r="BI206" s="99">
        <f>IF(U206="nulová",N206,0)</f>
        <v>0</v>
      </c>
      <c r="BJ206" s="17" t="s">
        <v>23</v>
      </c>
      <c r="BK206" s="99">
        <f>ROUND(L206*K206,2)</f>
        <v>0</v>
      </c>
      <c r="BL206" s="17" t="s">
        <v>355</v>
      </c>
      <c r="BM206" s="17" t="s">
        <v>374</v>
      </c>
    </row>
    <row r="207" spans="2:47" s="1" customFormat="1" ht="22.5" customHeight="1">
      <c r="B207" s="33"/>
      <c r="C207" s="34"/>
      <c r="D207" s="34"/>
      <c r="E207" s="34"/>
      <c r="F207" s="239" t="s">
        <v>375</v>
      </c>
      <c r="G207" s="240"/>
      <c r="H207" s="240"/>
      <c r="I207" s="240"/>
      <c r="J207" s="34"/>
      <c r="K207" s="34"/>
      <c r="L207" s="34"/>
      <c r="M207" s="34"/>
      <c r="N207" s="34"/>
      <c r="O207" s="34"/>
      <c r="P207" s="34"/>
      <c r="Q207" s="34"/>
      <c r="R207" s="35"/>
      <c r="T207" s="165"/>
      <c r="U207" s="34"/>
      <c r="V207" s="34"/>
      <c r="W207" s="34"/>
      <c r="X207" s="34"/>
      <c r="Y207" s="34"/>
      <c r="Z207" s="34"/>
      <c r="AA207" s="72"/>
      <c r="AT207" s="17" t="s">
        <v>232</v>
      </c>
      <c r="AU207" s="17" t="s">
        <v>109</v>
      </c>
    </row>
    <row r="208" spans="2:65" s="1" customFormat="1" ht="31.5" customHeight="1">
      <c r="B208" s="125"/>
      <c r="C208" s="154" t="s">
        <v>376</v>
      </c>
      <c r="D208" s="154" t="s">
        <v>179</v>
      </c>
      <c r="E208" s="155" t="s">
        <v>377</v>
      </c>
      <c r="F208" s="233" t="s">
        <v>378</v>
      </c>
      <c r="G208" s="233"/>
      <c r="H208" s="233"/>
      <c r="I208" s="233"/>
      <c r="J208" s="156" t="s">
        <v>163</v>
      </c>
      <c r="K208" s="157">
        <v>4</v>
      </c>
      <c r="L208" s="234">
        <v>0</v>
      </c>
      <c r="M208" s="234"/>
      <c r="N208" s="235">
        <f>ROUND(L208*K208,2)</f>
        <v>0</v>
      </c>
      <c r="O208" s="235"/>
      <c r="P208" s="235"/>
      <c r="Q208" s="235"/>
      <c r="R208" s="128"/>
      <c r="T208" s="158" t="s">
        <v>5</v>
      </c>
      <c r="U208" s="42" t="s">
        <v>45</v>
      </c>
      <c r="V208" s="34"/>
      <c r="W208" s="159">
        <f>V208*K208</f>
        <v>0</v>
      </c>
      <c r="X208" s="159">
        <v>0</v>
      </c>
      <c r="Y208" s="159">
        <f>X208*K208</f>
        <v>0</v>
      </c>
      <c r="Z208" s="159">
        <v>0</v>
      </c>
      <c r="AA208" s="160">
        <f>Z208*K208</f>
        <v>0</v>
      </c>
      <c r="AR208" s="17" t="s">
        <v>355</v>
      </c>
      <c r="AT208" s="17" t="s">
        <v>160</v>
      </c>
      <c r="AU208" s="17" t="s">
        <v>109</v>
      </c>
      <c r="AY208" s="17" t="s">
        <v>158</v>
      </c>
      <c r="BE208" s="99">
        <f>IF(U208="základní",N208,0)</f>
        <v>0</v>
      </c>
      <c r="BF208" s="99">
        <f>IF(U208="snížená",N208,0)</f>
        <v>0</v>
      </c>
      <c r="BG208" s="99">
        <f>IF(U208="zákl. přenesená",N208,0)</f>
        <v>0</v>
      </c>
      <c r="BH208" s="99">
        <f>IF(U208="sníž. přenesená",N208,0)</f>
        <v>0</v>
      </c>
      <c r="BI208" s="99">
        <f>IF(U208="nulová",N208,0)</f>
        <v>0</v>
      </c>
      <c r="BJ208" s="17" t="s">
        <v>23</v>
      </c>
      <c r="BK208" s="99">
        <f>ROUND(L208*K208,2)</f>
        <v>0</v>
      </c>
      <c r="BL208" s="17" t="s">
        <v>355</v>
      </c>
      <c r="BM208" s="17" t="s">
        <v>379</v>
      </c>
    </row>
    <row r="209" spans="2:65" s="1" customFormat="1" ht="31.5" customHeight="1">
      <c r="B209" s="125"/>
      <c r="C209" s="154" t="s">
        <v>380</v>
      </c>
      <c r="D209" s="154" t="s">
        <v>179</v>
      </c>
      <c r="E209" s="155" t="s">
        <v>381</v>
      </c>
      <c r="F209" s="233" t="s">
        <v>382</v>
      </c>
      <c r="G209" s="233"/>
      <c r="H209" s="233"/>
      <c r="I209" s="233"/>
      <c r="J209" s="156" t="s">
        <v>213</v>
      </c>
      <c r="K209" s="157">
        <v>38</v>
      </c>
      <c r="L209" s="234">
        <v>0</v>
      </c>
      <c r="M209" s="234"/>
      <c r="N209" s="235">
        <f>ROUND(L209*K209,2)</f>
        <v>0</v>
      </c>
      <c r="O209" s="235"/>
      <c r="P209" s="235"/>
      <c r="Q209" s="235"/>
      <c r="R209" s="128"/>
      <c r="T209" s="158" t="s">
        <v>5</v>
      </c>
      <c r="U209" s="42" t="s">
        <v>45</v>
      </c>
      <c r="V209" s="34"/>
      <c r="W209" s="159">
        <f>V209*K209</f>
        <v>0</v>
      </c>
      <c r="X209" s="159">
        <v>0</v>
      </c>
      <c r="Y209" s="159">
        <f>X209*K209</f>
        <v>0</v>
      </c>
      <c r="Z209" s="159">
        <v>0</v>
      </c>
      <c r="AA209" s="160">
        <f>Z209*K209</f>
        <v>0</v>
      </c>
      <c r="AR209" s="17" t="s">
        <v>355</v>
      </c>
      <c r="AT209" s="17" t="s">
        <v>160</v>
      </c>
      <c r="AU209" s="17" t="s">
        <v>109</v>
      </c>
      <c r="AY209" s="17" t="s">
        <v>158</v>
      </c>
      <c r="BE209" s="99">
        <f>IF(U209="základní",N209,0)</f>
        <v>0</v>
      </c>
      <c r="BF209" s="99">
        <f>IF(U209="snížená",N209,0)</f>
        <v>0</v>
      </c>
      <c r="BG209" s="99">
        <f>IF(U209="zákl. přenesená",N209,0)</f>
        <v>0</v>
      </c>
      <c r="BH209" s="99">
        <f>IF(U209="sníž. přenesená",N209,0)</f>
        <v>0</v>
      </c>
      <c r="BI209" s="99">
        <f>IF(U209="nulová",N209,0)</f>
        <v>0</v>
      </c>
      <c r="BJ209" s="17" t="s">
        <v>23</v>
      </c>
      <c r="BK209" s="99">
        <f>ROUND(L209*K209,2)</f>
        <v>0</v>
      </c>
      <c r="BL209" s="17" t="s">
        <v>355</v>
      </c>
      <c r="BM209" s="17" t="s">
        <v>383</v>
      </c>
    </row>
    <row r="210" spans="2:63" s="9" customFormat="1" ht="37.35" customHeight="1">
      <c r="B210" s="143"/>
      <c r="C210" s="144"/>
      <c r="D210" s="145" t="s">
        <v>133</v>
      </c>
      <c r="E210" s="145"/>
      <c r="F210" s="145"/>
      <c r="G210" s="145"/>
      <c r="H210" s="145"/>
      <c r="I210" s="145"/>
      <c r="J210" s="145"/>
      <c r="K210" s="145"/>
      <c r="L210" s="145"/>
      <c r="M210" s="145"/>
      <c r="N210" s="244">
        <f>BK210</f>
        <v>0</v>
      </c>
      <c r="O210" s="245"/>
      <c r="P210" s="245"/>
      <c r="Q210" s="245"/>
      <c r="R210" s="146"/>
      <c r="T210" s="147"/>
      <c r="U210" s="144"/>
      <c r="V210" s="144"/>
      <c r="W210" s="148">
        <f>W211</f>
        <v>0</v>
      </c>
      <c r="X210" s="144"/>
      <c r="Y210" s="148">
        <f>Y211</f>
        <v>0</v>
      </c>
      <c r="Z210" s="144"/>
      <c r="AA210" s="149">
        <f>AA211</f>
        <v>0</v>
      </c>
      <c r="AR210" s="150" t="s">
        <v>242</v>
      </c>
      <c r="AT210" s="151" t="s">
        <v>79</v>
      </c>
      <c r="AU210" s="151" t="s">
        <v>80</v>
      </c>
      <c r="AY210" s="150" t="s">
        <v>158</v>
      </c>
      <c r="BK210" s="152">
        <f>BK211</f>
        <v>0</v>
      </c>
    </row>
    <row r="211" spans="2:63" s="9" customFormat="1" ht="19.9" customHeight="1">
      <c r="B211" s="143"/>
      <c r="C211" s="144"/>
      <c r="D211" s="153" t="s">
        <v>134</v>
      </c>
      <c r="E211" s="153"/>
      <c r="F211" s="153"/>
      <c r="G211" s="153"/>
      <c r="H211" s="153"/>
      <c r="I211" s="153"/>
      <c r="J211" s="153"/>
      <c r="K211" s="153"/>
      <c r="L211" s="153"/>
      <c r="M211" s="153"/>
      <c r="N211" s="241">
        <f>BK211</f>
        <v>0</v>
      </c>
      <c r="O211" s="242"/>
      <c r="P211" s="242"/>
      <c r="Q211" s="242"/>
      <c r="R211" s="146"/>
      <c r="T211" s="147"/>
      <c r="U211" s="144"/>
      <c r="V211" s="144"/>
      <c r="W211" s="148">
        <f>SUM(W212:W213)</f>
        <v>0</v>
      </c>
      <c r="X211" s="144"/>
      <c r="Y211" s="148">
        <f>SUM(Y212:Y213)</f>
        <v>0</v>
      </c>
      <c r="Z211" s="144"/>
      <c r="AA211" s="149">
        <f>SUM(AA212:AA213)</f>
        <v>0</v>
      </c>
      <c r="AR211" s="150" t="s">
        <v>242</v>
      </c>
      <c r="AT211" s="151" t="s">
        <v>79</v>
      </c>
      <c r="AU211" s="151" t="s">
        <v>23</v>
      </c>
      <c r="AY211" s="150" t="s">
        <v>158</v>
      </c>
      <c r="BK211" s="152">
        <f>SUM(BK212:BK213)</f>
        <v>0</v>
      </c>
    </row>
    <row r="212" spans="2:65" s="1" customFormat="1" ht="22.5" customHeight="1">
      <c r="B212" s="125"/>
      <c r="C212" s="154" t="s">
        <v>384</v>
      </c>
      <c r="D212" s="154" t="s">
        <v>160</v>
      </c>
      <c r="E212" s="155" t="s">
        <v>385</v>
      </c>
      <c r="F212" s="233" t="s">
        <v>386</v>
      </c>
      <c r="G212" s="233"/>
      <c r="H212" s="233"/>
      <c r="I212" s="233"/>
      <c r="J212" s="156" t="s">
        <v>5</v>
      </c>
      <c r="K212" s="157">
        <v>1</v>
      </c>
      <c r="L212" s="234">
        <v>0</v>
      </c>
      <c r="M212" s="234"/>
      <c r="N212" s="235">
        <f>ROUND(L212*K212,2)</f>
        <v>0</v>
      </c>
      <c r="O212" s="235"/>
      <c r="P212" s="235"/>
      <c r="Q212" s="235"/>
      <c r="R212" s="128"/>
      <c r="T212" s="158" t="s">
        <v>5</v>
      </c>
      <c r="U212" s="42" t="s">
        <v>45</v>
      </c>
      <c r="V212" s="34"/>
      <c r="W212" s="159">
        <f>V212*K212</f>
        <v>0</v>
      </c>
      <c r="X212" s="159">
        <v>0</v>
      </c>
      <c r="Y212" s="159">
        <f>X212*K212</f>
        <v>0</v>
      </c>
      <c r="Z212" s="159">
        <v>0</v>
      </c>
      <c r="AA212" s="160">
        <f>Z212*K212</f>
        <v>0</v>
      </c>
      <c r="AR212" s="17" t="s">
        <v>164</v>
      </c>
      <c r="AT212" s="17" t="s">
        <v>160</v>
      </c>
      <c r="AU212" s="17" t="s">
        <v>109</v>
      </c>
      <c r="AY212" s="17" t="s">
        <v>158</v>
      </c>
      <c r="BE212" s="99">
        <f>IF(U212="základní",N212,0)</f>
        <v>0</v>
      </c>
      <c r="BF212" s="99">
        <f>IF(U212="snížená",N212,0)</f>
        <v>0</v>
      </c>
      <c r="BG212" s="99">
        <f>IF(U212="zákl. přenesená",N212,0)</f>
        <v>0</v>
      </c>
      <c r="BH212" s="99">
        <f>IF(U212="sníž. přenesená",N212,0)</f>
        <v>0</v>
      </c>
      <c r="BI212" s="99">
        <f>IF(U212="nulová",N212,0)</f>
        <v>0</v>
      </c>
      <c r="BJ212" s="17" t="s">
        <v>23</v>
      </c>
      <c r="BK212" s="99">
        <f>ROUND(L212*K212,2)</f>
        <v>0</v>
      </c>
      <c r="BL212" s="17" t="s">
        <v>164</v>
      </c>
      <c r="BM212" s="17" t="s">
        <v>387</v>
      </c>
    </row>
    <row r="213" spans="2:65" s="1" customFormat="1" ht="44.25" customHeight="1">
      <c r="B213" s="125"/>
      <c r="C213" s="154" t="s">
        <v>388</v>
      </c>
      <c r="D213" s="154" t="s">
        <v>160</v>
      </c>
      <c r="E213" s="155" t="s">
        <v>389</v>
      </c>
      <c r="F213" s="233" t="s">
        <v>390</v>
      </c>
      <c r="G213" s="233"/>
      <c r="H213" s="233"/>
      <c r="I213" s="233"/>
      <c r="J213" s="156" t="s">
        <v>5</v>
      </c>
      <c r="K213" s="157">
        <v>1</v>
      </c>
      <c r="L213" s="234">
        <v>0</v>
      </c>
      <c r="M213" s="234"/>
      <c r="N213" s="235">
        <f>ROUND(L213*K213,2)</f>
        <v>0</v>
      </c>
      <c r="O213" s="235"/>
      <c r="P213" s="235"/>
      <c r="Q213" s="235"/>
      <c r="R213" s="128"/>
      <c r="T213" s="158" t="s">
        <v>5</v>
      </c>
      <c r="U213" s="42" t="s">
        <v>45</v>
      </c>
      <c r="V213" s="34"/>
      <c r="W213" s="159">
        <f>V213*K213</f>
        <v>0</v>
      </c>
      <c r="X213" s="159">
        <v>0</v>
      </c>
      <c r="Y213" s="159">
        <f>X213*K213</f>
        <v>0</v>
      </c>
      <c r="Z213" s="159">
        <v>0</v>
      </c>
      <c r="AA213" s="160">
        <f>Z213*K213</f>
        <v>0</v>
      </c>
      <c r="AR213" s="17" t="s">
        <v>164</v>
      </c>
      <c r="AT213" s="17" t="s">
        <v>160</v>
      </c>
      <c r="AU213" s="17" t="s">
        <v>109</v>
      </c>
      <c r="AY213" s="17" t="s">
        <v>158</v>
      </c>
      <c r="BE213" s="99">
        <f>IF(U213="základní",N213,0)</f>
        <v>0</v>
      </c>
      <c r="BF213" s="99">
        <f>IF(U213="snížená",N213,0)</f>
        <v>0</v>
      </c>
      <c r="BG213" s="99">
        <f>IF(U213="zákl. přenesená",N213,0)</f>
        <v>0</v>
      </c>
      <c r="BH213" s="99">
        <f>IF(U213="sníž. přenesená",N213,0)</f>
        <v>0</v>
      </c>
      <c r="BI213" s="99">
        <f>IF(U213="nulová",N213,0)</f>
        <v>0</v>
      </c>
      <c r="BJ213" s="17" t="s">
        <v>23</v>
      </c>
      <c r="BK213" s="99">
        <f>ROUND(L213*K213,2)</f>
        <v>0</v>
      </c>
      <c r="BL213" s="17" t="s">
        <v>164</v>
      </c>
      <c r="BM213" s="17" t="s">
        <v>391</v>
      </c>
    </row>
    <row r="214" spans="2:63" s="1" customFormat="1" ht="49.9" customHeight="1">
      <c r="B214" s="33"/>
      <c r="C214" s="34"/>
      <c r="D214" s="145" t="s">
        <v>392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244">
        <f>BK214</f>
        <v>0</v>
      </c>
      <c r="O214" s="245"/>
      <c r="P214" s="245"/>
      <c r="Q214" s="245"/>
      <c r="R214" s="35"/>
      <c r="T214" s="166"/>
      <c r="U214" s="54"/>
      <c r="V214" s="54"/>
      <c r="W214" s="54"/>
      <c r="X214" s="54"/>
      <c r="Y214" s="54"/>
      <c r="Z214" s="54"/>
      <c r="AA214" s="56"/>
      <c r="AT214" s="17" t="s">
        <v>79</v>
      </c>
      <c r="AU214" s="17" t="s">
        <v>80</v>
      </c>
      <c r="AY214" s="17" t="s">
        <v>393</v>
      </c>
      <c r="BK214" s="99">
        <v>0</v>
      </c>
    </row>
    <row r="215" spans="2:18" s="1" customFormat="1" ht="6.95" customHeight="1">
      <c r="B215" s="57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9"/>
    </row>
  </sheetData>
  <mergeCells count="267">
    <mergeCell ref="N211:Q211"/>
    <mergeCell ref="N214:Q214"/>
    <mergeCell ref="H1:K1"/>
    <mergeCell ref="S2:AC2"/>
    <mergeCell ref="F212:I212"/>
    <mergeCell ref="L212:M212"/>
    <mergeCell ref="N212:Q212"/>
    <mergeCell ref="F213:I213"/>
    <mergeCell ref="L213:M213"/>
    <mergeCell ref="N213:Q213"/>
    <mergeCell ref="N131:Q131"/>
    <mergeCell ref="N132:Q132"/>
    <mergeCell ref="N133:Q133"/>
    <mergeCell ref="N145:Q145"/>
    <mergeCell ref="N160:Q160"/>
    <mergeCell ref="N162:Q162"/>
    <mergeCell ref="N164:Q164"/>
    <mergeCell ref="N166:Q166"/>
    <mergeCell ref="N168:Q168"/>
    <mergeCell ref="N174:Q174"/>
    <mergeCell ref="N176:Q176"/>
    <mergeCell ref="N187:Q187"/>
    <mergeCell ref="N191:Q191"/>
    <mergeCell ref="N197:Q197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N204:Q204"/>
    <mergeCell ref="N205:Q205"/>
    <mergeCell ref="N210:Q210"/>
    <mergeCell ref="F203:I203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L209:M209"/>
    <mergeCell ref="N209:Q209"/>
    <mergeCell ref="F194:I194"/>
    <mergeCell ref="L194:M194"/>
    <mergeCell ref="N194:Q194"/>
    <mergeCell ref="F195:I195"/>
    <mergeCell ref="L195:M195"/>
    <mergeCell ref="N195:Q195"/>
    <mergeCell ref="F196:I196"/>
    <mergeCell ref="F199:I199"/>
    <mergeCell ref="L199:M199"/>
    <mergeCell ref="N199:Q199"/>
    <mergeCell ref="N198:Q198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84:I184"/>
    <mergeCell ref="F185:I185"/>
    <mergeCell ref="L185:M185"/>
    <mergeCell ref="N185:Q185"/>
    <mergeCell ref="F186:I186"/>
    <mergeCell ref="F188:I188"/>
    <mergeCell ref="L188:M188"/>
    <mergeCell ref="N188:Q188"/>
    <mergeCell ref="F189:I189"/>
    <mergeCell ref="L189:M189"/>
    <mergeCell ref="N189:Q189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L183:M183"/>
    <mergeCell ref="N183:Q183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5:I175"/>
    <mergeCell ref="L175:M175"/>
    <mergeCell ref="N175:Q175"/>
    <mergeCell ref="F165:I165"/>
    <mergeCell ref="L165:M165"/>
    <mergeCell ref="N165:Q165"/>
    <mergeCell ref="F167:I167"/>
    <mergeCell ref="L167:M167"/>
    <mergeCell ref="N167:Q167"/>
    <mergeCell ref="F169:I169"/>
    <mergeCell ref="L169:M169"/>
    <mergeCell ref="N169:Q169"/>
    <mergeCell ref="F158:I158"/>
    <mergeCell ref="F159:I159"/>
    <mergeCell ref="L159:M159"/>
    <mergeCell ref="N159:Q159"/>
    <mergeCell ref="F161:I161"/>
    <mergeCell ref="L161:M161"/>
    <mergeCell ref="N161:Q161"/>
    <mergeCell ref="F163:I163"/>
    <mergeCell ref="L163:M163"/>
    <mergeCell ref="N163:Q16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N113:Q113"/>
    <mergeCell ref="L115:Q115"/>
    <mergeCell ref="C121:Q121"/>
    <mergeCell ref="F123:P123"/>
    <mergeCell ref="M125:P125"/>
    <mergeCell ref="M127:Q127"/>
    <mergeCell ref="M128:Q128"/>
    <mergeCell ref="F130:I130"/>
    <mergeCell ref="L130:M130"/>
    <mergeCell ref="N130:Q130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Domov Slaný</dc:creator>
  <cp:keywords/>
  <dc:description/>
  <cp:lastModifiedBy>Reditel</cp:lastModifiedBy>
  <dcterms:created xsi:type="dcterms:W3CDTF">2019-01-25T13:56:52Z</dcterms:created>
  <dcterms:modified xsi:type="dcterms:W3CDTF">2019-02-01T07:26:57Z</dcterms:modified>
  <cp:category/>
  <cp:version/>
  <cp:contentType/>
  <cp:contentStatus/>
</cp:coreProperties>
</file>