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83" activeTab="0"/>
  </bookViews>
  <sheets>
    <sheet name="Rekapitulace stavby" sheetId="1" r:id="rId1"/>
    <sheet name="001 - Stavební objekt - s..." sheetId="2" r:id="rId2"/>
    <sheet name="002 - Stavební objekt - Z..." sheetId="3" r:id="rId3"/>
    <sheet name="003 - Stavební objekt - V..." sheetId="4" r:id="rId4"/>
    <sheet name="004 - Stavební objekt - S..." sheetId="5" r:id="rId5"/>
    <sheet name="005 - Stavební objekt - M..." sheetId="6" r:id="rId6"/>
    <sheet name="Pokyny pro vyplnění" sheetId="7" r:id="rId7"/>
  </sheets>
  <definedNames>
    <definedName name="_xlnm._FilterDatabase" localSheetId="1" hidden="1">'001 - Stavební objekt - s...'!$C$84:$K$106</definedName>
    <definedName name="_xlnm._FilterDatabase" localSheetId="2" hidden="1">'002 - Stavební objekt - Z...'!$C$77:$K$117</definedName>
    <definedName name="_xlnm._FilterDatabase" localSheetId="3" hidden="1">'003 - Stavební objekt - V...'!$C$82:$K$208</definedName>
    <definedName name="_xlnm._FilterDatabase" localSheetId="4" hidden="1">'004 - Stavební objekt - S...'!$C$81:$K$133</definedName>
    <definedName name="_xlnm._FilterDatabase" localSheetId="5" hidden="1">'005 - Stavební objekt - M...'!$C$76:$K$133</definedName>
    <definedName name="_xlnm.Print_Titles" localSheetId="1">'001 - Stavební objekt - s...'!$84:$84</definedName>
    <definedName name="_xlnm.Print_Titles" localSheetId="2">'002 - Stavební objekt - Z...'!$77:$77</definedName>
    <definedName name="_xlnm.Print_Titles" localSheetId="3">'003 - Stavební objekt - V...'!$82:$82</definedName>
    <definedName name="_xlnm.Print_Titles" localSheetId="4">'004 - Stavební objekt - S...'!$81:$81</definedName>
    <definedName name="_xlnm.Print_Titles" localSheetId="5">'005 - Stavební objekt - M...'!$76:$76</definedName>
    <definedName name="_xlnm.Print_Titles" localSheetId="0">'Rekapitulace stavby'!$49:$49</definedName>
    <definedName name="_xlnm.Print_Area" localSheetId="1">'001 - Stavební objekt - s...'!$C$4:$J$36,'001 - Stavební objekt - s...'!$C$42:$J$66,'001 - Stavební objekt - s...'!$C$72:$K$106</definedName>
    <definedName name="_xlnm.Print_Area" localSheetId="2">'002 - Stavební objekt - Z...'!$C$4:$J$36,'002 - Stavební objekt - Z...'!$C$42:$J$59,'002 - Stavební objekt - Z...'!$C$65:$K$117</definedName>
    <definedName name="_xlnm.Print_Area" localSheetId="3">'003 - Stavební objekt - V...'!$C$4:$J$36,'003 - Stavební objekt - V...'!$C$42:$J$64,'003 - Stavební objekt - V...'!$C$70:$K$208</definedName>
    <definedName name="_xlnm.Print_Area" localSheetId="4">'004 - Stavební objekt - S...'!$C$4:$J$36,'004 - Stavební objekt - S...'!$C$42:$J$63,'004 - Stavební objekt - S...'!$C$69:$K$133</definedName>
    <definedName name="_xlnm.Print_Area" localSheetId="5">'005 - Stavební objekt - M...'!$C$4:$J$36,'005 - Stavební objekt - M...'!$C$42:$J$58,'005 - Stavební objekt - M...'!$C$64:$K$133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</definedNames>
  <calcPr fullCalcOnLoad="1"/>
</workbook>
</file>

<file path=xl/sharedStrings.xml><?xml version="1.0" encoding="utf-8"?>
<sst xmlns="http://schemas.openxmlformats.org/spreadsheetml/2006/main" count="4647" uniqueCount="1015">
  <si>
    <t>Staveništní přesun hmot</t>
  </si>
  <si>
    <t>998981123R00</t>
  </si>
  <si>
    <t>Přesun hmot demolice postup. rozebíráním v. do 21m</t>
  </si>
  <si>
    <t>766111820R00</t>
  </si>
  <si>
    <t>Demontáž dřevěných stěn plných</t>
  </si>
  <si>
    <t>Malby</t>
  </si>
  <si>
    <t>784195112R00</t>
  </si>
  <si>
    <t>Uložení materiálu na skládku + doprava</t>
  </si>
  <si>
    <t>hmotnost celk.(t)</t>
  </si>
  <si>
    <t>Vnitřní plynovod</t>
  </si>
  <si>
    <t>133201101R00</t>
  </si>
  <si>
    <t>Hloubení šachet 1,8x1,8x1,6 x 2ks</t>
  </si>
  <si>
    <t>267152943R00</t>
  </si>
  <si>
    <t>Hloub.rýh  1,2m x0,5m x14,5m</t>
  </si>
  <si>
    <t>723110082T00</t>
  </si>
  <si>
    <t>Detektor úniku plynu</t>
  </si>
  <si>
    <t>723110083T00</t>
  </si>
  <si>
    <t>Čichačka vč.poklopu</t>
  </si>
  <si>
    <t>soubor</t>
  </si>
  <si>
    <t>723110091T00</t>
  </si>
  <si>
    <t>Podpera pevná 900mm AL15-49,Zeta1,3,4,6</t>
  </si>
  <si>
    <t>723110182T00</t>
  </si>
  <si>
    <t>Elektrotvarovka koleno 63</t>
  </si>
  <si>
    <t>723110201T00</t>
  </si>
  <si>
    <t>Skříň HUP</t>
  </si>
  <si>
    <t>72311021 T00</t>
  </si>
  <si>
    <t>Montáž skříňě HUP</t>
  </si>
  <si>
    <t>723110303T00</t>
  </si>
  <si>
    <t>Nátěry kovových potrubí do DN 100</t>
  </si>
  <si>
    <t>723110313T00</t>
  </si>
  <si>
    <t>Přechod  PE 63 x ocel DN 50</t>
  </si>
  <si>
    <t>723120202R00</t>
  </si>
  <si>
    <t>Potrubí ocelové závitové černé svařované DN 15</t>
  </si>
  <si>
    <t>723150303R00</t>
  </si>
  <si>
    <t>Potrubí ocelové hladké černé svařované D 25/2,6</t>
  </si>
  <si>
    <t>723150312R00</t>
  </si>
  <si>
    <t>Potrubí ocelové hladké černé svařované D 57/2,9</t>
  </si>
  <si>
    <t>723150318R00</t>
  </si>
  <si>
    <t>Potrubí ocelové hladké černé svařované D 219/6,3</t>
  </si>
  <si>
    <t>723150332T00</t>
  </si>
  <si>
    <t>Potrubí Pe 63</t>
  </si>
  <si>
    <t>723150337T00</t>
  </si>
  <si>
    <t>Montáž výstražné fólie</t>
  </si>
  <si>
    <t>723150338T00</t>
  </si>
  <si>
    <t>Montáž el.signál vodiče</t>
  </si>
  <si>
    <t>723150339T00</t>
  </si>
  <si>
    <t>Ukončení signal vodiče</t>
  </si>
  <si>
    <t>723150341T00</t>
  </si>
  <si>
    <t>Vodič 2,5</t>
  </si>
  <si>
    <t>723150342T00</t>
  </si>
  <si>
    <t>Folie PLYN</t>
  </si>
  <si>
    <t>723150371R00</t>
  </si>
  <si>
    <t>Potrubí ocel. černé svařované - chráničky D 108/4</t>
  </si>
  <si>
    <t>723160204R00</t>
  </si>
  <si>
    <t>Přípojky k plynoměrům, závitové bez ochozu G 1</t>
  </si>
  <si>
    <t>723160334R00</t>
  </si>
  <si>
    <t>Rozpěrky přípojek plynoměrů G 1</t>
  </si>
  <si>
    <t>723160339T00</t>
  </si>
  <si>
    <t>Plynoměr BK G 16</t>
  </si>
  <si>
    <t>723160349T00</t>
  </si>
  <si>
    <t>Montáž chráničky do DN 250</t>
  </si>
  <si>
    <t>723160351T00</t>
  </si>
  <si>
    <t>Chránička DN 100</t>
  </si>
  <si>
    <t>723160406T00</t>
  </si>
  <si>
    <t>Elektromagnet.vent. DN50</t>
  </si>
  <si>
    <t>723190910T00</t>
  </si>
  <si>
    <t>Tlaková zkouška plynového potrubí a revize</t>
  </si>
  <si>
    <t>723231123T00</t>
  </si>
  <si>
    <t>Vzorkovací kohout</t>
  </si>
  <si>
    <t>723234221RM8</t>
  </si>
  <si>
    <t>Regulátor středotlaký, bez armatur AL z 6U Francel  B 25</t>
  </si>
  <si>
    <t>723234226T00</t>
  </si>
  <si>
    <t>Montáž plynoměru</t>
  </si>
  <si>
    <t>723234246T00</t>
  </si>
  <si>
    <t>Kalibrovaný rtuťový teploměr</t>
  </si>
  <si>
    <t>723239101RT2</t>
  </si>
  <si>
    <t>Montáž plynovodních armatur, 2 závity, G 1/2 včetně kulového kohoutu</t>
  </si>
  <si>
    <t>723239103RT2</t>
  </si>
  <si>
    <t>Montáž plynovodních armatur, 2 závity, G 1 včetně kulového kohoutu</t>
  </si>
  <si>
    <t>723239106RT2</t>
  </si>
  <si>
    <t>Montáž plynovodních armatur, 2 závity, G 2 včetně kulového kohoutu</t>
  </si>
  <si>
    <t>734421126T00</t>
  </si>
  <si>
    <t>Tlakoměr pr.160 vč. smyčky a 3.cest.man.koh. 0-400</t>
  </si>
  <si>
    <t>Výkopové práce</t>
  </si>
  <si>
    <t>Kotelny</t>
  </si>
  <si>
    <t>722090014T00</t>
  </si>
  <si>
    <t>Přípojka studené vody + odvod kondenzátu do kan. řeší dodavatelská firma před zahájením realizace</t>
  </si>
  <si>
    <t>731000009T00</t>
  </si>
  <si>
    <t>Zaizolování kotelny</t>
  </si>
  <si>
    <t>731000034T00</t>
  </si>
  <si>
    <t>Montáž kotelny</t>
  </si>
  <si>
    <t>731000039T00</t>
  </si>
  <si>
    <t>Revize odkouření</t>
  </si>
  <si>
    <t>731002208T00</t>
  </si>
  <si>
    <t>Montáž odkouření</t>
  </si>
  <si>
    <t>731159399T00</t>
  </si>
  <si>
    <t>Spuštění a uvedení do provozu</t>
  </si>
  <si>
    <t>731211214T00</t>
  </si>
  <si>
    <t>731211215T00</t>
  </si>
  <si>
    <t>731211217T00</t>
  </si>
  <si>
    <t>731211218T00</t>
  </si>
  <si>
    <t>731211219T00</t>
  </si>
  <si>
    <t>73121122 T00</t>
  </si>
  <si>
    <t>731211220T00</t>
  </si>
  <si>
    <t>731211221T00</t>
  </si>
  <si>
    <t>731211222T00</t>
  </si>
  <si>
    <t>731211225T00</t>
  </si>
  <si>
    <t>Trubka DN160,1000mm PP</t>
  </si>
  <si>
    <t>731211226T00</t>
  </si>
  <si>
    <t>731211227T00</t>
  </si>
  <si>
    <t>731211228T00</t>
  </si>
  <si>
    <t>731221216T00</t>
  </si>
  <si>
    <t>Montáž kotle  závěsného</t>
  </si>
  <si>
    <t>732111149T00</t>
  </si>
  <si>
    <t>732111154T00</t>
  </si>
  <si>
    <t>732331517T00</t>
  </si>
  <si>
    <t>Montáž expanzní nádoby</t>
  </si>
  <si>
    <t>732331518T00</t>
  </si>
  <si>
    <t>Konzole k expanzní nádobě</t>
  </si>
  <si>
    <t>732331528T00</t>
  </si>
  <si>
    <t>732342418T00</t>
  </si>
  <si>
    <t>732421461T00</t>
  </si>
  <si>
    <t>Montáž anuloidu + dodávka</t>
  </si>
  <si>
    <t>732429110T00</t>
  </si>
  <si>
    <t>Uzavírací šroubení k čerpadlu</t>
  </si>
  <si>
    <t>732429111T00</t>
  </si>
  <si>
    <t>Montáž  čerpadel oběhových  DN 25</t>
  </si>
  <si>
    <t>732429112T00</t>
  </si>
  <si>
    <t>Montáž čerpadel oběhových</t>
  </si>
  <si>
    <t>732521204T00</t>
  </si>
  <si>
    <t>732521205T00</t>
  </si>
  <si>
    <t>732521206T00</t>
  </si>
  <si>
    <t>723120208T00</t>
  </si>
  <si>
    <t>Potrubí ocelové závitové černé svařované DN 76</t>
  </si>
  <si>
    <t>733161104R00</t>
  </si>
  <si>
    <t>733161106R00</t>
  </si>
  <si>
    <t>733161107R00</t>
  </si>
  <si>
    <t>733161108T00</t>
  </si>
  <si>
    <t>733161109T00</t>
  </si>
  <si>
    <t>733161110R00</t>
  </si>
  <si>
    <t>733161111R00</t>
  </si>
  <si>
    <t>733161137T00</t>
  </si>
  <si>
    <t>733161179T00</t>
  </si>
  <si>
    <t>Izolace potrubí z pěnového polyetylenu 15/25</t>
  </si>
  <si>
    <t>733161181T00</t>
  </si>
  <si>
    <t>733161182T00</t>
  </si>
  <si>
    <t>733161183T00</t>
  </si>
  <si>
    <t>733161185T00</t>
  </si>
  <si>
    <t>733161186T00</t>
  </si>
  <si>
    <t>Izolace potrubí z pěnového polyetylenu 76/25</t>
  </si>
  <si>
    <t>733190106T00</t>
  </si>
  <si>
    <t>Tlaková zkouška,napuštění,odvzdušnění</t>
  </si>
  <si>
    <t>734000246T00</t>
  </si>
  <si>
    <t>734001256T00</t>
  </si>
  <si>
    <t>Pojistný ventil 3,5 bar 1" x 5/4"</t>
  </si>
  <si>
    <t>734209103RT2</t>
  </si>
  <si>
    <t>Montáž armatur závitových,s 1závitem, G 1/2 včetně ventilu odvzduš.autom. Minival</t>
  </si>
  <si>
    <t>734209103RT3</t>
  </si>
  <si>
    <t>Montáž armatur závitových,s 1závitem, G 1/2 včetně vyp.nap. kk</t>
  </si>
  <si>
    <t>734209114R00</t>
  </si>
  <si>
    <t>Montáž armatur závitových,se 2závity, G 3/4</t>
  </si>
  <si>
    <t>734209115R00</t>
  </si>
  <si>
    <t>Montáž armatur závitových,se 2závity, G 1</t>
  </si>
  <si>
    <t>734209115RM1</t>
  </si>
  <si>
    <t>Montáž armatur závitových,se 2závity, G 1 včetně kulového kohoutu s filtrem</t>
  </si>
  <si>
    <t>734209115RT2</t>
  </si>
  <si>
    <t>Montáž armatur závitových,se 2závity, G 1 včetně k kk</t>
  </si>
  <si>
    <t>734209115RT4</t>
  </si>
  <si>
    <t>Montáž armatur závitových,se 2závity, G 1 včetně k klapky zpět</t>
  </si>
  <si>
    <t>734209116R00</t>
  </si>
  <si>
    <t>Montáž armatur závitových,se 2závity, G 5/4</t>
  </si>
  <si>
    <t>734209116RM1</t>
  </si>
  <si>
    <t>Montáž armatur závitových,se 2závity, G 5/4 včetně kk s filtrem</t>
  </si>
  <si>
    <t>734209116RT2</t>
  </si>
  <si>
    <t>Montáž armatur závitových,se 2závity, G 5/4 včetně koh kul.</t>
  </si>
  <si>
    <t>734209116RT4</t>
  </si>
  <si>
    <t>Montáž armatur závitových,se 2závity, G 5/4 včetně klapky zpětné</t>
  </si>
  <si>
    <t>734209117R00</t>
  </si>
  <si>
    <t>Montáž armatur závitových,se 2závity, G 6/4</t>
  </si>
  <si>
    <t>734209117RM1</t>
  </si>
  <si>
    <t>Montáž armatur závitových,se 2závity, G 6/4 včetně kk s filtrem</t>
  </si>
  <si>
    <t>734209117RT2</t>
  </si>
  <si>
    <t>Montáž armatur závitových,se 2závity, G 6/4 včetně kk</t>
  </si>
  <si>
    <t>734209117RT4</t>
  </si>
  <si>
    <t>Montáž armatur závitových,se 2závity, G 6/4 včetně klapky</t>
  </si>
  <si>
    <t>734209118RM1</t>
  </si>
  <si>
    <t>Montáž armatur závitových,se 2závity, G 2 včetně kulového kohoutu s filtrem</t>
  </si>
  <si>
    <t>734209118RT2</t>
  </si>
  <si>
    <t>Montáž armatur závitových,se 2závity, G 2 včetně kulového kohoutu</t>
  </si>
  <si>
    <t>734209118RT4</t>
  </si>
  <si>
    <t>Montáž armatur závitových,se 2závity, G 2 včetně klapky zpětné</t>
  </si>
  <si>
    <t>734209119RT2</t>
  </si>
  <si>
    <t>Montáž armatur závitových,se 2závity, G 2 1/2 včet kk</t>
  </si>
  <si>
    <t>734221671T00</t>
  </si>
  <si>
    <t>Hlavice termostatická</t>
  </si>
  <si>
    <t>734295083T00</t>
  </si>
  <si>
    <t>734295106T00</t>
  </si>
  <si>
    <t>734295107T00</t>
  </si>
  <si>
    <t>734295108T00</t>
  </si>
  <si>
    <t>734295130T00</t>
  </si>
  <si>
    <t>Montáž směšovací armatury třícestné</t>
  </si>
  <si>
    <t>734295132T00</t>
  </si>
  <si>
    <t>BE-NR 230T servopohon</t>
  </si>
  <si>
    <t>734295159T00</t>
  </si>
  <si>
    <t>734295160T00</t>
  </si>
  <si>
    <t>734295161T00</t>
  </si>
  <si>
    <t>734295167T00</t>
  </si>
  <si>
    <t>734411145T00</t>
  </si>
  <si>
    <t>Teploměr o100 mm. 0-200</t>
  </si>
  <si>
    <t>734421130T00</t>
  </si>
  <si>
    <t>Tlakoměr  deformační 0-400 kPa</t>
  </si>
  <si>
    <t>735152176U00</t>
  </si>
  <si>
    <t>735152273U00</t>
  </si>
  <si>
    <t>735152277U00</t>
  </si>
  <si>
    <t>735152473U00</t>
  </si>
  <si>
    <t>735152474U00</t>
  </si>
  <si>
    <t>735152475U00</t>
  </si>
  <si>
    <t>735152478U00</t>
  </si>
  <si>
    <t>735152573U00</t>
  </si>
  <si>
    <t>735152574U00</t>
  </si>
  <si>
    <t>735152576U00</t>
  </si>
  <si>
    <t>735152577U00</t>
  </si>
  <si>
    <t>735152578U00</t>
  </si>
  <si>
    <t>735152580U00</t>
  </si>
  <si>
    <t>735152583U00</t>
  </si>
  <si>
    <t>735152597T00</t>
  </si>
  <si>
    <t>735152600U00</t>
  </si>
  <si>
    <t>735152601U00</t>
  </si>
  <si>
    <t>735152674U00</t>
  </si>
  <si>
    <t>735152675U00</t>
  </si>
  <si>
    <t>735152676U00</t>
  </si>
  <si>
    <t>735152677U00</t>
  </si>
  <si>
    <t>735152678U00</t>
  </si>
  <si>
    <t>735152683U00</t>
  </si>
  <si>
    <t>735152695U00</t>
  </si>
  <si>
    <t>735155220T00</t>
  </si>
  <si>
    <t>Montáž otopných těles deskových</t>
  </si>
  <si>
    <t>Vedlejší náklady</t>
  </si>
  <si>
    <t>Přesun staveništních kapacit, mimostaveništní doprava</t>
  </si>
  <si>
    <t xml:space="preserve">   D 731 - KOTELNY</t>
  </si>
  <si>
    <t xml:space="preserve">      D6 - Vedlejší rozpočtové náklady</t>
  </si>
  <si>
    <t xml:space="preserve">      D5 - OTOPNÁ TĚLESA</t>
  </si>
  <si>
    <t>Montáž - čidlo teploty včetně příslušenství</t>
  </si>
  <si>
    <t>Montáž - Snímač teploty venkovní, včetně příslušenství</t>
  </si>
  <si>
    <t>Montáž - směšovací trojcestná armatura</t>
  </si>
  <si>
    <t>Montáž - čerpadlo oběhové</t>
  </si>
  <si>
    <t>Montáž - HUP Havarijní uzavávěrl plynu - 230V</t>
  </si>
  <si>
    <t>Prostorový termostat 0-40 st C</t>
  </si>
  <si>
    <t>čidlo teploty včetně příslušenství</t>
  </si>
  <si>
    <t>Snímač tlaku s kontaktním výstupem, rozsah viz. PD ÚT</t>
  </si>
  <si>
    <t>Snímač zaplavení</t>
  </si>
  <si>
    <t>Havar. tlačítko - IP55 v plast skříní - červané , s tabulkou " HAVARIJ VYP KOTELNY"</t>
  </si>
  <si>
    <t>Akusticka opt signalizační jednotka - žluté - s blikajícím výstražným světlem IP 44</t>
  </si>
  <si>
    <t>Regulátor - poruchová signalizace , napájení 230V , 8x dig vstup , 23 x dig výstup , vstup pro aretací akust signalaizace , na DIN lištu , , 8 x signálka poruchy s popisným polem IP20</t>
  </si>
  <si>
    <t>Smímač úniku plynu napáj 230V , dvoustupňový , s nastavitelnou koncentrací , 1 stop signalizace , 2 stup-uzavírání ventilu přívodu plynu</t>
  </si>
  <si>
    <t>Signálka 2x žlutá 230V v plast. Skříní IP55</t>
  </si>
  <si>
    <t>MONTÁŽ  prvků zabezpečení</t>
  </si>
  <si>
    <t>ROZVODNICE NÁSTĚNNÁ S DVEŘMI - IP54 , 400x600x200</t>
  </si>
  <si>
    <t>Montážní a dílenská dokumentace</t>
  </si>
  <si>
    <t xml:space="preserve">náplň rozvaděče </t>
  </si>
  <si>
    <t>přepěťová ochrana II. a III. Stupně na DIN Saltek</t>
  </si>
  <si>
    <t>jistič dvoupólový 20A charakteristika B</t>
  </si>
  <si>
    <t>jistič dvoupólový 16A charakteristika B</t>
  </si>
  <si>
    <t>jistič jednopólový 10A charakteristika B</t>
  </si>
  <si>
    <t>jistič jednopólový 6A charakteristika B</t>
  </si>
  <si>
    <t>jistič jednopólový 4A charakteristika C</t>
  </si>
  <si>
    <t>proud chránič kombin 10A/1/B - 30mA</t>
  </si>
  <si>
    <t>pomocné relé 230V 3p 10 A na DIN lištu</t>
  </si>
  <si>
    <t>tlačítko 1/1</t>
  </si>
  <si>
    <t>Svorkovnice řadová RSA4</t>
  </si>
  <si>
    <t>svorkovnice pro přívod 3 pólová s krytem a nápisem „Trvale pod napětím“</t>
  </si>
  <si>
    <t>Svítidlo LED 2x36W IP67 vč.kotvení</t>
  </si>
  <si>
    <t>Zásuvka  16/250V IP 44</t>
  </si>
  <si>
    <t>Kabel JYTY 2x1</t>
  </si>
  <si>
    <t>kabel CYKY-J 3x2,5</t>
  </si>
  <si>
    <t>Kabel JYTY 4x1</t>
  </si>
  <si>
    <t>CY6 zž</t>
  </si>
  <si>
    <t>Žlab drátěný 100x50 vč. Spoj. Materiálu</t>
  </si>
  <si>
    <t>PVC krabice 100x100 IP 44 s svork</t>
  </si>
  <si>
    <t>Trubka ohebná průměr 20mm, včetně montážního materiálu</t>
  </si>
  <si>
    <t>Trubka pevná průměr 20mm, včetně montážního materiálu</t>
  </si>
  <si>
    <t>Trubka ohebná průměr 40mm, včetně montážního materiálu</t>
  </si>
  <si>
    <t>Trubka pevná průměr 40mm, včetně montážního materiálu</t>
  </si>
  <si>
    <t>Lišta vkládací 20x20 vč. příslušenství a upevňovacího mat.</t>
  </si>
  <si>
    <t>montáž kovových nosných a doplňkových konstr.5-10 kg</t>
  </si>
  <si>
    <t>MONTÁŽ elektroinstalace</t>
  </si>
  <si>
    <t>Oživení, uvedení do provozu vč. testu 1:1, zaškolení obsluhy, protokolární předání díla</t>
  </si>
  <si>
    <t>Droný montážní materiál</t>
  </si>
  <si>
    <t>Výchozí revize</t>
  </si>
  <si>
    <t>Doprava osob a materiálu</t>
  </si>
  <si>
    <t>Měření a regulace</t>
  </si>
  <si>
    <t>D 736 Měření a regulace</t>
  </si>
  <si>
    <t>005 - Stavební objekt - Měření a regulace</t>
  </si>
  <si>
    <t xml:space="preserve">003 - Stavební objekt - Vytápění </t>
  </si>
  <si>
    <t>Střední odborná škola a Střední odborné učiliště Horky nad Jizerou</t>
  </si>
  <si>
    <t>Horky nad Jizerou 35, 294 73 Horky nad Jizerou</t>
  </si>
  <si>
    <t>SOŠ a SOU Horky nad Jizerou</t>
  </si>
  <si>
    <t>002 - Stavební objekt - Plyn</t>
  </si>
  <si>
    <t xml:space="preserve">    D 723 - Vnitřní plynovod</t>
  </si>
  <si>
    <t>001 - Stavební objekt - stavební práce</t>
  </si>
  <si>
    <t xml:space="preserve">    1 - Svislé a kompletní konstrukce</t>
  </si>
  <si>
    <t xml:space="preserve">    2 - Podlahy a podlahové konstrukce</t>
  </si>
  <si>
    <t xml:space="preserve">    3 - Dokončovací kce na pozem.stav.</t>
  </si>
  <si>
    <t xml:space="preserve">    4 - Staveništní přesun hmot</t>
  </si>
  <si>
    <t xml:space="preserve">    5 - Konstrukce truhlářské</t>
  </si>
  <si>
    <t xml:space="preserve">    6 - Malby</t>
  </si>
  <si>
    <t xml:space="preserve">    7 - Uložení materiálu na skládku + doprava</t>
  </si>
  <si>
    <t xml:space="preserve">    8 - VRN</t>
  </si>
  <si>
    <t>Ing. Václav Kopecký</t>
  </si>
  <si>
    <t>004 - Stavební objekt - Elektro</t>
  </si>
  <si>
    <t>Stavební objekt - Plyn</t>
  </si>
  <si>
    <t>Stavební objekt - Vytápění</t>
  </si>
  <si>
    <t>Stavební objekt - Elektro</t>
  </si>
  <si>
    <t>Malba tekutá, bílá, 2 x</t>
  </si>
  <si>
    <t>Digitální meric vodivosti</t>
  </si>
  <si>
    <t>Patrona pro úpravu vody P32</t>
  </si>
  <si>
    <t>Neutraliz. zarízení+granulát</t>
  </si>
  <si>
    <t>Trubka DN160,2000mm PP</t>
  </si>
  <si>
    <t>Kourovod D160-komín.sada kaskády</t>
  </si>
  <si>
    <t>kourovod D160 zákl.kaskád.2xGB162&gt;50kW</t>
  </si>
  <si>
    <t>modul FM 442 S07 2okruhy</t>
  </si>
  <si>
    <t>Modul FM 456 "CZ" vc.jímky pro cidlo</t>
  </si>
  <si>
    <t xml:space="preserve">Sdružený rozdělovač RS </t>
  </si>
  <si>
    <t xml:space="preserve">Montáž sdružených rozdělovačů </t>
  </si>
  <si>
    <t xml:space="preserve">SUR kulový kohout se šroubením </t>
  </si>
  <si>
    <t>Potrubí měděné 15 x 1 mm, polotvrdé</t>
  </si>
  <si>
    <t>Potrubí měděné  18 x 1 mm, polotvrdé</t>
  </si>
  <si>
    <t>Potrubí měděné  22 x 1 mm, polotvrdé</t>
  </si>
  <si>
    <t>Potrubí měděné  28 x 1,5 mm</t>
  </si>
  <si>
    <t>Potrubí měděné  35 x 1,5 mm</t>
  </si>
  <si>
    <t>Potrubí měděné  42 x 1,5 mm, tvrdé</t>
  </si>
  <si>
    <t>Potrubí měděné  54 x 2 mm, tvrdé</t>
  </si>
  <si>
    <t>Ventil vyvažovací s vypouštěním  DN 40</t>
  </si>
  <si>
    <t>Těleso 10 v/š 600/900</t>
  </si>
  <si>
    <t>Ventil vyvažovací s vypouštěním DN 20</t>
  </si>
  <si>
    <t>Čerpadlo oběhové 30/1-8</t>
  </si>
  <si>
    <t>expanzomat o objemu 250L, 6 bar</t>
  </si>
  <si>
    <t>Plynový kondenzační kotel 85 kW</t>
  </si>
  <si>
    <t>Čerp. Skupina &gt;50 kW V2+zpet.klapka</t>
  </si>
  <si>
    <t>Konzole na uchycení Kask.jednotek 2x kotel V2 vedle sebe</t>
  </si>
  <si>
    <t>Čerpadlo oběhové  30/0,5-7</t>
  </si>
  <si>
    <t>Čerpadlo oběhové  25/1-4</t>
  </si>
  <si>
    <t>Ventil vyvažovací s vypouštěním DN 32</t>
  </si>
  <si>
    <t>Ventil vyvažovací s vypouštěním DN 25</t>
  </si>
  <si>
    <t>Kotlový ekvitermní regulátor</t>
  </si>
  <si>
    <t>Trojcestný ventil 25</t>
  </si>
  <si>
    <t>Montáž - připojení modulu</t>
  </si>
  <si>
    <t>Montáž - připojení ekvitermního regulátoru</t>
  </si>
  <si>
    <t>Těleso 11 v/š 600/600</t>
  </si>
  <si>
    <t>Trojcestný ventil  32</t>
  </si>
  <si>
    <t>Trojcestný ventil  40</t>
  </si>
  <si>
    <t>Trojcestný ventil  20</t>
  </si>
  <si>
    <t>Těleso 11 v/š600/1000</t>
  </si>
  <si>
    <t>Těleso 21 v/š 600/600</t>
  </si>
  <si>
    <t>Těleso 21 v/š 600/700</t>
  </si>
  <si>
    <t>Těleso 21 v/š 600/800</t>
  </si>
  <si>
    <t>Těleso 21 v/š600/1100</t>
  </si>
  <si>
    <t>Těleso 22 v/š 600/600</t>
  </si>
  <si>
    <t>Těleso 22 v/š 600/700</t>
  </si>
  <si>
    <t>Těleso 22 v/š 600/900</t>
  </si>
  <si>
    <t>Těleso 22 v/š600/1000</t>
  </si>
  <si>
    <t>Těleso 22 v/š600/1100</t>
  </si>
  <si>
    <t>Těleso 22 v/š600/1400</t>
  </si>
  <si>
    <t>Těleso 22 v/š600/2000</t>
  </si>
  <si>
    <t>Těleso 22 v/š 900/1000</t>
  </si>
  <si>
    <t>Těleso 22 v/š900/1400</t>
  </si>
  <si>
    <t>Těleso 22 v/š900/1600</t>
  </si>
  <si>
    <t>Těleso 33 v/š 600/700</t>
  </si>
  <si>
    <t>Těleso 33 v/š 600/800</t>
  </si>
  <si>
    <t>Těleso 33 v/š 600/900</t>
  </si>
  <si>
    <t>Těleso 33 v/š600/1000</t>
  </si>
  <si>
    <t>Těleso 33 v/š600/1100</t>
  </si>
  <si>
    <t>Těleso 33 v/š600/2000</t>
  </si>
  <si>
    <t>Těleso 33 v/š 900/800</t>
  </si>
  <si>
    <t>kabel CYKY 2x1,5</t>
  </si>
  <si>
    <t>171104</t>
  </si>
  <si>
    <t>kabel CYKY 5x2,5</t>
  </si>
  <si>
    <t>kabel CYKY 5x4</t>
  </si>
  <si>
    <t>101306</t>
  </si>
  <si>
    <t>101307</t>
  </si>
  <si>
    <t>trubka tuhá vč.příchytek pr.20mm</t>
  </si>
  <si>
    <t>spínač nástěnný IP44 vč.zapojení 1pólový/řazení 1</t>
  </si>
  <si>
    <t>zásuvka domovní nástěnná 230V/16A,IP44 vč.zapojení koncová</t>
  </si>
  <si>
    <t>zásuvka 400V/16A,5-ti kolíková</t>
  </si>
  <si>
    <t>Příchytka pro trubku pr.20mm</t>
  </si>
  <si>
    <t>SVÍTIDLO Z</t>
  </si>
  <si>
    <t>nouzové svítidlo N</t>
  </si>
  <si>
    <t>zásuvka kompletní nástěnná 16A/250Vstř  IP44</t>
  </si>
  <si>
    <t>Vypínač 1-pól. nástěnný 10A/250Vstř,IP44</t>
  </si>
  <si>
    <t>krabice nástěnná IP55 88x88x53mm 4xESt13,5 5x2,5Cu</t>
  </si>
  <si>
    <t>kabel(-CYKY) pevně uložený do 5x6</t>
  </si>
  <si>
    <t>ekvi přípojnice</t>
  </si>
  <si>
    <t>trubka plast tuhá,montáž na příchytkách, pr.20mm</t>
  </si>
  <si>
    <t>svítidlo zářivkové průmyslové stropní/2 zdroj</t>
  </si>
  <si>
    <t>rozvaděč RK-nástěnná rozvodnice 36 modulů IP44</t>
  </si>
  <si>
    <t>Vypínač 400V/32A</t>
  </si>
  <si>
    <t>Jistič 1-pól. 10A char.B</t>
  </si>
  <si>
    <t>Jistič 1-pól. 16A char.B</t>
  </si>
  <si>
    <t>Jistič 3-pól. 16A char.B</t>
  </si>
  <si>
    <t>Proudový chránič 2P/16A/30mA</t>
  </si>
  <si>
    <t>Proudový chránič 4P/16A/30mA</t>
  </si>
  <si>
    <t>Jistič 3-pól. 20A char.B</t>
  </si>
  <si>
    <t>Instalační materiál,zapojení</t>
  </si>
  <si>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</si>
  <si>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</si>
  <si>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</si>
  <si>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</si>
  <si>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</si>
  <si>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</si>
  <si>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</si>
  <si>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{383efc5a-7074-43d8-ae3e-0036f727726f}</t>
  </si>
  <si>
    <t>&gt;&gt;  skryté sloupce  &lt;&lt;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</si>
  <si>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</si>
  <si>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</si>
  <si>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</si>
  <si>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</si>
  <si>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</si>
  <si>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</si>
  <si>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</si>
  <si>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</si>
  <si>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</si>
  <si>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Stavba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</si>
  <si>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</si>
  <si>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</si>
  <si>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</si>
  <si>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</si>
  <si>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</si>
  <si>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>Postupická 3150/4, Praha 4</t>
  </si>
  <si>
    <t>Datum: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</si>
  <si>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</si>
  <si>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</si>
  <si>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</si>
  <si>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</si>
  <si>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</si>
  <si>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</si>
  <si>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</si>
  <si>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</si>
  <si>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</si>
  <si>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</si>
  <si>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</si>
  <si>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</si>
  <si>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</si>
  <si>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</si>
  <si>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</si>
  <si>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</si>
  <si>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</si>
  <si>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</si>
  <si>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</si>
  <si>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</si>
  <si>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</si>
  <si>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</si>
  <si>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</si>
  <si>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</si>
  <si>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</si>
  <si>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</si>
  <si>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</si>
  <si>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</si>
  <si>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</si>
  <si>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</si>
  <si>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</si>
  <si>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</si>
  <si>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</si>
  <si>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</si>
  <si>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</si>
  <si>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</si>
  <si>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</si>
  <si>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</si>
  <si>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</si>
  <si>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</si>
  <si>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</si>
  <si>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</si>
  <si>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</si>
  <si>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</si>
  <si>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</si>
  <si>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</si>
  <si>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</si>
  <si>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</t>
  </si>
  <si>
    <t>2</t>
  </si>
  <si>
    <t>002</t>
  </si>
  <si>
    <t>Stavební objekt - stavební práce</t>
  </si>
  <si>
    <t>{68def913-5081-4abe-9b88-37d1519ccecd}</t>
  </si>
  <si>
    <t>003</t>
  </si>
  <si>
    <t>{0f9d7a6e-ace6-4fd2-93ac-4acd533756e4}</t>
  </si>
  <si>
    <t>004</t>
  </si>
  <si>
    <t>005</t>
  </si>
  <si>
    <t>{3554b16e-dbf8-44f4-82db-6c77af52fc0d}</t>
  </si>
  <si>
    <t>Stavební objekt - Měření a regulace</t>
  </si>
  <si>
    <t>{c907559f-ff8d-4233-9f4f-69564fe857aa}</t>
  </si>
  <si>
    <t>{271460ae-c925-404b-a6db-0c414537e784}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</si>
  <si>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</si>
  <si>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</si>
  <si>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</si>
  <si>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</si>
  <si>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</si>
  <si>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</si>
  <si>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</si>
  <si>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</si>
  <si>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</si>
  <si>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</si>
  <si>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</si>
  <si>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</si>
  <si>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</si>
  <si>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</si>
  <si>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</si>
  <si>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</si>
  <si>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</si>
  <si>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</si>
  <si>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</si>
  <si>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</si>
  <si>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</si>
  <si>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</si>
  <si>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</si>
  <si>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</si>
  <si>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</si>
  <si>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</si>
  <si>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</si>
  <si>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</si>
  <si>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</si>
  <si>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</si>
  <si>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</si>
  <si>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</si>
  <si>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K</t>
  </si>
  <si>
    <t>4</t>
  </si>
  <si>
    <t>PP</t>
  </si>
  <si>
    <t>3</t>
  </si>
  <si>
    <t>9</t>
  </si>
  <si>
    <t>kus</t>
  </si>
  <si>
    <t>5</t>
  </si>
  <si>
    <t>m3</t>
  </si>
  <si>
    <t>7</t>
  </si>
  <si>
    <t>8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</si>
  <si>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</si>
  <si>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</si>
  <si>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</si>
  <si>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</si>
  <si>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</si>
  <si>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</si>
  <si>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</si>
  <si>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</si>
  <si>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</si>
  <si>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</si>
  <si>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</si>
  <si>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</si>
  <si>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</si>
  <si>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</si>
  <si>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m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</si>
  <si>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</si>
  <si>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</si>
  <si>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</si>
  <si>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</si>
  <si>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</si>
  <si>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</si>
  <si>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</si>
  <si>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</si>
  <si>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</si>
  <si>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</si>
  <si>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</si>
  <si>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</si>
  <si>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</si>
  <si>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48</t>
  </si>
  <si>
    <t>64</t>
  </si>
  <si>
    <t>t</t>
  </si>
  <si>
    <t>PSV</t>
  </si>
  <si>
    <t>Práce a dodávky PSV</t>
  </si>
  <si>
    <t>Konstrukce truhlářské</t>
  </si>
  <si>
    <t>hod</t>
  </si>
  <si>
    <t>512</t>
  </si>
  <si>
    <t>text 1</t>
  </si>
  <si>
    <t>262144</t>
  </si>
  <si>
    <t>-534236648</t>
  </si>
  <si>
    <t>-1169600048</t>
  </si>
  <si>
    <t>577365374</t>
  </si>
  <si>
    <t>-1164421124</t>
  </si>
  <si>
    <t>Svislé a kompletní konstrukce</t>
  </si>
  <si>
    <t>1914660935</t>
  </si>
  <si>
    <t>M</t>
  </si>
  <si>
    <t>175776615</t>
  </si>
  <si>
    <t>-98338001</t>
  </si>
  <si>
    <t>1049398891</t>
  </si>
  <si>
    <t>1249491343</t>
  </si>
  <si>
    <t>ks</t>
  </si>
  <si>
    <t>2142369604</t>
  </si>
  <si>
    <t>1322559742</t>
  </si>
  <si>
    <t>-1122112648</t>
  </si>
  <si>
    <t>256</t>
  </si>
  <si>
    <t>PSV - PSV</t>
  </si>
  <si>
    <t>D1</t>
  </si>
  <si>
    <t>683217530</t>
  </si>
  <si>
    <t>-354394546</t>
  </si>
  <si>
    <t>1302896205</t>
  </si>
  <si>
    <t>-1390312264</t>
  </si>
  <si>
    <t>662971276</t>
  </si>
  <si>
    <t>212124768</t>
  </si>
  <si>
    <t>-9207989</t>
  </si>
  <si>
    <t>722617855</t>
  </si>
  <si>
    <t>-578232202</t>
  </si>
  <si>
    <t>-1532670619</t>
  </si>
  <si>
    <t>-2027556781</t>
  </si>
  <si>
    <t>-1283432081</t>
  </si>
  <si>
    <t>1311149420</t>
  </si>
  <si>
    <t>1776970038</t>
  </si>
  <si>
    <t>1477180627</t>
  </si>
  <si>
    <t>749656208</t>
  </si>
  <si>
    <t>-27835769</t>
  </si>
  <si>
    <t>172769051</t>
  </si>
  <si>
    <t>D2</t>
  </si>
  <si>
    <t>-120586498</t>
  </si>
  <si>
    <t>768737382</t>
  </si>
  <si>
    <t>-934500215</t>
  </si>
  <si>
    <t>482054818</t>
  </si>
  <si>
    <t>-546725870</t>
  </si>
  <si>
    <t>-1913950871</t>
  </si>
  <si>
    <t>-1410822146</t>
  </si>
  <si>
    <t>kpl</t>
  </si>
  <si>
    <t>-1511514460</t>
  </si>
  <si>
    <t>1241032538</t>
  </si>
  <si>
    <t>D3</t>
  </si>
  <si>
    <t>-716318496</t>
  </si>
  <si>
    <t>1111079996</t>
  </si>
  <si>
    <t>D4</t>
  </si>
  <si>
    <t>-825674659</t>
  </si>
  <si>
    <t>-1224530176</t>
  </si>
  <si>
    <t>1248727904</t>
  </si>
  <si>
    <t>125149714</t>
  </si>
  <si>
    <t>1351186285</t>
  </si>
  <si>
    <t>2015842719</t>
  </si>
  <si>
    <t>D5</t>
  </si>
  <si>
    <t>1447078454</t>
  </si>
  <si>
    <t>-86069877</t>
  </si>
  <si>
    <t>233398593</t>
  </si>
  <si>
    <t>Zaškolení obsluhy</t>
  </si>
  <si>
    <t xml:space="preserve">      D2 - STROJOVNY ÚSTŘEDNÍHO VYTÁPĚNÍ</t>
  </si>
  <si>
    <t xml:space="preserve">      D3 - ROZVOD POTRUBÍ ÚT</t>
  </si>
  <si>
    <t xml:space="preserve">      D4 - ARMATURY ÚT</t>
  </si>
  <si>
    <t>731</t>
  </si>
  <si>
    <t>-607278713</t>
  </si>
  <si>
    <t>-151906283</t>
  </si>
  <si>
    <t>2018064306</t>
  </si>
  <si>
    <t>1294256998</t>
  </si>
  <si>
    <t>STROJOVNY ÚSTŘEDNÍHO VYTÁPĚNÍ</t>
  </si>
  <si>
    <t>155910565</t>
  </si>
  <si>
    <t>1007425326</t>
  </si>
  <si>
    <t>-1290378852</t>
  </si>
  <si>
    <t>-898686640</t>
  </si>
  <si>
    <t>soub</t>
  </si>
  <si>
    <t>-888577232</t>
  </si>
  <si>
    <t>-934459774</t>
  </si>
  <si>
    <t>-216766713</t>
  </si>
  <si>
    <t>-1841143689</t>
  </si>
  <si>
    <t>-2100809398</t>
  </si>
  <si>
    <t>1382098438</t>
  </si>
  <si>
    <t>ROZVOD POTRUBÍ ÚT</t>
  </si>
  <si>
    <t>-398590020</t>
  </si>
  <si>
    <t>Otopná tělesa</t>
  </si>
  <si>
    <t>-574381340</t>
  </si>
  <si>
    <t>-1208380885</t>
  </si>
  <si>
    <t>-208233990</t>
  </si>
  <si>
    <t>-537380628</t>
  </si>
  <si>
    <t>-1457345866</t>
  </si>
  <si>
    <t>615776707</t>
  </si>
  <si>
    <t>724718907</t>
  </si>
  <si>
    <t>ARMATURY ÚT</t>
  </si>
  <si>
    <t>-707290403</t>
  </si>
  <si>
    <t>816049826</t>
  </si>
  <si>
    <t>-1372217521</t>
  </si>
  <si>
    <t>-662643107</t>
  </si>
  <si>
    <t>785641877</t>
  </si>
  <si>
    <t>1016646230</t>
  </si>
  <si>
    <t>1784199679</t>
  </si>
  <si>
    <t>800734999</t>
  </si>
  <si>
    <t>-2105918120</t>
  </si>
  <si>
    <t>-129190425</t>
  </si>
  <si>
    <t>-1902606331</t>
  </si>
  <si>
    <t>Vedlejší rozpočtové náklady</t>
  </si>
  <si>
    <t>-421892240</t>
  </si>
  <si>
    <t>-1024103662</t>
  </si>
  <si>
    <t>-359390420</t>
  </si>
  <si>
    <t>1319900372</t>
  </si>
  <si>
    <t>-1995412956</t>
  </si>
  <si>
    <t>1993800878</t>
  </si>
  <si>
    <t>1326093097</t>
  </si>
  <si>
    <t>-738440190</t>
  </si>
  <si>
    <t>-1970382878</t>
  </si>
  <si>
    <t>583169677</t>
  </si>
  <si>
    <t>923852028</t>
  </si>
  <si>
    <t>371240453</t>
  </si>
  <si>
    <t>-1375356106</t>
  </si>
  <si>
    <t>M - Práce a dodávky M</t>
  </si>
  <si>
    <t>Práce a dodávky M</t>
  </si>
  <si>
    <t>1031058662</t>
  </si>
  <si>
    <t>-1803382933</t>
  </si>
  <si>
    <t>-787747460</t>
  </si>
  <si>
    <t>-1414767666</t>
  </si>
  <si>
    <t>-1527185282</t>
  </si>
  <si>
    <t>-825340781</t>
  </si>
  <si>
    <t>-294896972</t>
  </si>
  <si>
    <t>-1826050693</t>
  </si>
  <si>
    <t>-497220710</t>
  </si>
  <si>
    <t>-220282372</t>
  </si>
  <si>
    <t>679779913</t>
  </si>
  <si>
    <t>2010453159</t>
  </si>
  <si>
    <t>-2020912025</t>
  </si>
  <si>
    <t>-1393218705</t>
  </si>
  <si>
    <t>-861907952</t>
  </si>
  <si>
    <t>627991429</t>
  </si>
  <si>
    <t>1424512828</t>
  </si>
  <si>
    <t>-19610010</t>
  </si>
  <si>
    <t>1318027238</t>
  </si>
  <si>
    <t>1634273139</t>
  </si>
  <si>
    <t>507760464</t>
  </si>
  <si>
    <t>2115067535</t>
  </si>
  <si>
    <t>134356393</t>
  </si>
  <si>
    <t>-1137545786</t>
  </si>
  <si>
    <t>133995563</t>
  </si>
  <si>
    <t>-1996197602</t>
  </si>
  <si>
    <t>1175354988</t>
  </si>
  <si>
    <t>983269051</t>
  </si>
  <si>
    <t>-1428091473</t>
  </si>
  <si>
    <t>-487567640</t>
  </si>
  <si>
    <t>12866688</t>
  </si>
  <si>
    <t>944846761</t>
  </si>
  <si>
    <t>149890867</t>
  </si>
  <si>
    <t>-928729789</t>
  </si>
  <si>
    <t>675121830</t>
  </si>
  <si>
    <t>-308517064</t>
  </si>
  <si>
    <t>1092700960</t>
  </si>
  <si>
    <t>-487912545</t>
  </si>
  <si>
    <t>-234792277</t>
  </si>
  <si>
    <t>1849379327</t>
  </si>
  <si>
    <t>1743157794</t>
  </si>
  <si>
    <t>-1700006738</t>
  </si>
  <si>
    <t>1507339093</t>
  </si>
  <si>
    <t>1027203942</t>
  </si>
  <si>
    <t>1106545391</t>
  </si>
  <si>
    <t>-1562701309</t>
  </si>
  <si>
    <t>1456565292</t>
  </si>
  <si>
    <t>1091679638</t>
  </si>
  <si>
    <t>1400133684</t>
  </si>
  <si>
    <t>1731880858</t>
  </si>
  <si>
    <t>1956765754</t>
  </si>
  <si>
    <t>405217242</t>
  </si>
  <si>
    <t>-687799835</t>
  </si>
  <si>
    <t>-1691714706</t>
  </si>
  <si>
    <t xml:space="preserve">    21-M - Elektromontáže</t>
  </si>
  <si>
    <t xml:space="preserve">      D1 - Dodávky zařízení</t>
  </si>
  <si>
    <t xml:space="preserve">      D2 - Materiál elektromontážní</t>
  </si>
  <si>
    <t xml:space="preserve">      D4 - Elektromontáže</t>
  </si>
  <si>
    <t xml:space="preserve">      D5 - Ostatní náklady</t>
  </si>
  <si>
    <t>21-M</t>
  </si>
  <si>
    <t>Elektromontáže</t>
  </si>
  <si>
    <t>Dodávky zařízení</t>
  </si>
  <si>
    <t>718215</t>
  </si>
  <si>
    <t>509131</t>
  </si>
  <si>
    <t>552423.1</t>
  </si>
  <si>
    <t>Materiál elektromontážní</t>
  </si>
  <si>
    <t>413010</t>
  </si>
  <si>
    <t>423041</t>
  </si>
  <si>
    <t>423011</t>
  </si>
  <si>
    <t>171108</t>
  </si>
  <si>
    <t>vodič CY 6  /H07V-U/</t>
  </si>
  <si>
    <t>101105</t>
  </si>
  <si>
    <t>kabel CYKY 3x1,5</t>
  </si>
  <si>
    <t>101106</t>
  </si>
  <si>
    <t>kabel CYKY 3x2,5</t>
  </si>
  <si>
    <t>101308</t>
  </si>
  <si>
    <t>kabel CYKY 5x6</t>
  </si>
  <si>
    <t>171109</t>
  </si>
  <si>
    <t>vodič CY 10  /H07V-U/</t>
  </si>
  <si>
    <t>312211</t>
  </si>
  <si>
    <t>199222</t>
  </si>
  <si>
    <t>svorka Wago 273-104  3x2,5mm2 krabicová bezšroubo</t>
  </si>
  <si>
    <t>321164</t>
  </si>
  <si>
    <t>322277</t>
  </si>
  <si>
    <t>298871</t>
  </si>
  <si>
    <t>ekvi příp K 12 10x 25-95mm2/pr10mm 1x pásek 563200</t>
  </si>
  <si>
    <t>302</t>
  </si>
  <si>
    <t>308</t>
  </si>
  <si>
    <t>-1540308945</t>
  </si>
  <si>
    <t>210110041</t>
  </si>
  <si>
    <t>210111012</t>
  </si>
  <si>
    <t>210800006</t>
  </si>
  <si>
    <t>vodič Cu(-CY) pod omítkou do 1x16</t>
  </si>
  <si>
    <t>210810052</t>
  </si>
  <si>
    <t>210010453</t>
  </si>
  <si>
    <t>krabice plast pro P rozvod vč.zapojení 8111</t>
  </si>
  <si>
    <t>210220321</t>
  </si>
  <si>
    <t>210010004</t>
  </si>
  <si>
    <t>210190002</t>
  </si>
  <si>
    <t>rozvodnice do hmotnosti 50kg</t>
  </si>
  <si>
    <t>468</t>
  </si>
  <si>
    <t>210201101</t>
  </si>
  <si>
    <t>482</t>
  </si>
  <si>
    <t>210201201</t>
  </si>
  <si>
    <t>nouzové orientační svítidlo zářivkové</t>
  </si>
  <si>
    <t>Ostatní náklady</t>
  </si>
  <si>
    <t>218009001</t>
  </si>
  <si>
    <t>poplatek za recyklaci svítidla</t>
  </si>
  <si>
    <t>218009080</t>
  </si>
  <si>
    <t>revize</t>
  </si>
  <si>
    <t>D6</t>
  </si>
  <si>
    <t>VRN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</si>
  <si>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</si>
  <si>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</si>
  <si>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</si>
  <si>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</si>
  <si>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</si>
  <si>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</si>
  <si>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</si>
  <si>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</si>
  <si>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</si>
  <si>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</si>
  <si>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</si>
  <si>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</si>
  <si>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</si>
  <si>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</si>
  <si>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</si>
  <si>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</si>
  <si>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</si>
  <si>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</si>
  <si>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</si>
  <si>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</si>
  <si>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</si>
  <si>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</si>
  <si>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</si>
  <si>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</si>
  <si>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</si>
  <si>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</si>
  <si>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</si>
  <si>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</si>
  <si>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</si>
  <si>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</si>
  <si>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</si>
  <si>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</si>
  <si>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</si>
  <si>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</si>
  <si>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</si>
  <si>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</si>
  <si>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</si>
  <si>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</si>
  <si>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</si>
  <si>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</si>
  <si>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</si>
  <si>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</si>
  <si>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</si>
  <si>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</si>
  <si>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</si>
  <si>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</si>
  <si>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</si>
  <si>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</si>
  <si>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</si>
  <si>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</si>
  <si>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</si>
  <si>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</si>
  <si>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</si>
  <si>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</si>
  <si>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</si>
  <si>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</si>
  <si>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</si>
  <si>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</si>
  <si>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</si>
  <si>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</si>
  <si>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</si>
  <si>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</si>
  <si>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</si>
  <si>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</si>
  <si>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</si>
  <si>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</si>
  <si>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</si>
  <si>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</si>
  <si>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</si>
  <si>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</si>
  <si>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</si>
  <si>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</si>
  <si>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</si>
  <si>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</si>
  <si>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</si>
  <si>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</si>
  <si>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</si>
  <si>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</si>
  <si>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</si>
  <si>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</si>
  <si>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</si>
  <si>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</si>
  <si>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</si>
  <si>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</si>
  <si>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</si>
  <si>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</si>
  <si>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</si>
  <si>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</si>
  <si>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</si>
  <si>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</si>
  <si>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</si>
  <si>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</si>
  <si>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</si>
  <si>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</si>
  <si>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</si>
  <si>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</si>
  <si>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</si>
  <si>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</si>
  <si>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</si>
  <si>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</si>
  <si>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</si>
  <si>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</si>
  <si>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</si>
  <si>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</si>
  <si>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</si>
  <si>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</si>
  <si>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</si>
  <si>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</si>
  <si>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</si>
  <si>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</si>
  <si>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</si>
  <si>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</si>
  <si>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</si>
  <si>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</si>
  <si>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</si>
  <si>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</si>
  <si>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</si>
  <si>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</si>
  <si>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</si>
  <si>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</si>
  <si>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</si>
  <si>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</si>
  <si>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</si>
  <si>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</si>
  <si>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</si>
  <si>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</si>
  <si>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</si>
  <si>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</si>
  <si>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</si>
  <si>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</si>
  <si>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</si>
  <si>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</si>
  <si>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</si>
  <si>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</si>
  <si>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</si>
  <si>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</si>
  <si>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</si>
  <si>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</si>
  <si>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</si>
  <si>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</si>
  <si>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</si>
  <si>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</si>
  <si>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</si>
  <si>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</si>
  <si>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</si>
  <si>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</si>
  <si>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</si>
  <si>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</si>
  <si>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</si>
  <si>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</si>
  <si>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</si>
  <si>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</si>
  <si>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</si>
  <si>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</si>
  <si>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</si>
  <si>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</si>
  <si>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</si>
  <si>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</si>
  <si>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</si>
  <si>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</si>
  <si>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</si>
  <si>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</si>
  <si>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</si>
  <si>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</si>
  <si>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</si>
  <si>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</si>
  <si>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</si>
  <si>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</si>
  <si>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</si>
  <si>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</si>
  <si>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</si>
  <si>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</si>
  <si>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</si>
  <si>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</si>
  <si>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</si>
  <si>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</si>
  <si>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</si>
  <si>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</si>
  <si>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</si>
  <si>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</si>
  <si>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</si>
  <si>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342011123R00</t>
  </si>
  <si>
    <t>Příčka SDK tl. 75 mm,OK,1x oplášť.,RBI 12,5,- izo</t>
  </si>
  <si>
    <r>
      <t>m</t>
    </r>
    <r>
      <rPr>
        <sz val="8"/>
        <rFont val="Calibri"/>
        <family val="2"/>
      </rPr>
      <t>²</t>
    </r>
  </si>
  <si>
    <t>342280040RAC</t>
  </si>
  <si>
    <t>Podhled podkroví z desek sádrokartonových, dřev. nosná kce, deska protipož.12,5 mm, vodorovný</t>
  </si>
  <si>
    <t>342280040RAB</t>
  </si>
  <si>
    <t>Podhled podkroví z desek sádrokartonových, dřev. nosná kce, deska protipož.12,5 mm, šikmý</t>
  </si>
  <si>
    <t>342280110RAB</t>
  </si>
  <si>
    <t>Obklad stěn z desek sádrokartonových, na rošt, dřev. nosná kce, deska protipož. 12,5 mm, omítka</t>
  </si>
  <si>
    <t>Podlahy a podlahové konstrukce</t>
  </si>
  <si>
    <t>630900040RA0</t>
  </si>
  <si>
    <t>Vybourání stávající podlahy z půdovek a násypu</t>
  </si>
  <si>
    <t>Dokončovací kce na pozem.stav.</t>
  </si>
  <si>
    <t>954211208R00</t>
  </si>
  <si>
    <t>SDK obklad dřevěných sloupů, 3str.1x RFI tl 15mm</t>
  </si>
  <si>
    <t xml:space="preserve">Servopohon 230V AC </t>
  </si>
  <si>
    <t>Izolace potrubí z pěnového polyetylenu 45/25</t>
  </si>
  <si>
    <t>Izolace potrubí z pěnového polyetylenu 18/25</t>
  </si>
  <si>
    <t>Izolace potrubí z pěnového polyetylenu 22/25</t>
  </si>
  <si>
    <t>Izolace potrubí z pěnového polyetylenu 28/25</t>
  </si>
  <si>
    <t>Izolace potrubí z pěnového polyetylenu 35/25</t>
  </si>
  <si>
    <t>Izolace potrubí z pěnového polyetylenu 54/25</t>
  </si>
  <si>
    <t>Dvoutrubkové napojení otopného tělesa</t>
  </si>
  <si>
    <t>Těleso 22 v/š600/1200</t>
  </si>
  <si>
    <t>Těleso 21 v/š 600/500</t>
  </si>
  <si>
    <t>Těleso 33 v/š 600/600</t>
  </si>
  <si>
    <t>Těleso 33 v/š600/1200</t>
  </si>
  <si>
    <t>Těleso 33 v/š600/1400</t>
  </si>
  <si>
    <t>Těleso 33 v/š 900/500</t>
  </si>
  <si>
    <t>Těleso 33 v/š 500/1000</t>
  </si>
  <si>
    <t>Ekologická likvidace akumulačních kamen včetně stavebních a el. úprav stáv. napojení</t>
  </si>
  <si>
    <t>Stavební přípomoce,  prostupy vedení potrubí, niky a drážky v podlahách</t>
  </si>
  <si>
    <t>a) součásti prací jsou veškeré zkoušky, potřebná měření, inspekce, uvedení zařízení do provozu, zaškolení obsluhy, provozní řády, manuály a revize v českém jazyce. Za komplexní vyzkoušení se považuje bezporuchový provoz po dobu minimálně 96 hod.
b) součástí dodávky je zpracování veškeré dílenské dokumentace a dokumentace skutečného provedení
c) součástí dodávky je kompletní dokladová část díla nutná k získání kolaudačního souhlasu stavby
d) v rozsahu prací zhotovitele jsou rovněž jakékoliv prvky, zařízení, práce a pomocné materiály, neuvedené v tomto soupisu výkonů, které jsou ale nezbytně nutné k dodání, instalaci, dokončení a provozování díla, včetně ztratného a prořezů (pokud není uvedeno jinak)
e) součástí jednotkových cen jsou i vícenáklady související s výstavbou v zimním období, průběžný úklid staveniště a přilehlých komunikací, likvidaci odpadů, dočasná dopravní omezení atd.
f) pokud se v dokumentaci vyskytují obchodní názvy, jedná se pouze o vymezení minimálních požadovaných standardů výrobku, technologie či materiálu a zadavatel připouští použití i jiného, kvalitativně či technologicky obdobného řešení, které splňuje minimálně požadavky PD.
Nedílnou součástí výkazu výměr (slepého rozpočtu) je projektová dokumentace vč. technické zprávy!
Zpracovatel nabídky je povinen prověřit specifikace a výměry uvedené ve výkazu výměr.
V případě zjištěných rozdílů na tyto písemně upozornit v nabídce. Uvedená tabulka vyhovuje pouze pro tento konkrétní případ (DPH 21%).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</si>
</sst>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72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sz val="8"/>
      <name val="Calibri"/>
      <family val="2"/>
    </font>
    <font>
      <i/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left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12" fillId="32" borderId="0" xfId="36" applyFont="1" applyFill="1" applyAlignment="1" applyProtection="1">
      <alignment vertical="center"/>
      <protection/>
    </xf>
    <xf numFmtId="0" fontId="34" fillId="32" borderId="0" xfId="36" applyFill="1" applyAlignment="1">
      <alignment/>
    </xf>
    <xf numFmtId="0" fontId="0" fillId="32" borderId="0" xfId="0" applyFill="1" applyAlignment="1">
      <alignment/>
    </xf>
    <xf numFmtId="0" fontId="9" fillId="3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0" fillId="0" borderId="29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24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7" fillId="0" borderId="29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10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 vertical="center"/>
    </xf>
    <xf numFmtId="0" fontId="28" fillId="32" borderId="0" xfId="36" applyFont="1" applyFill="1" applyAlignment="1">
      <alignment vertical="center"/>
    </xf>
    <xf numFmtId="0" fontId="10" fillId="32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4" fillId="34" borderId="18" xfId="0" applyFont="1" applyFill="1" applyBorder="1" applyAlignment="1">
      <alignment horizontal="right" vertical="center"/>
    </xf>
    <xf numFmtId="0" fontId="0" fillId="34" borderId="18" xfId="0" applyFont="1" applyFill="1" applyBorder="1" applyAlignment="1" applyProtection="1">
      <alignment vertical="center"/>
      <protection locked="0"/>
    </xf>
    <xf numFmtId="4" fontId="4" fillId="34" borderId="18" xfId="0" applyNumberFormat="1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22" xfId="0" applyNumberFormat="1" applyFont="1" applyBorder="1" applyAlignment="1">
      <alignment/>
    </xf>
    <xf numFmtId="166" fontId="29" fillId="0" borderId="23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24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4" fontId="0" fillId="3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9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33" borderId="33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36" xfId="0" applyFont="1" applyBorder="1" applyAlignment="1" applyProtection="1">
      <alignment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1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26" fillId="0" borderId="4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vertical="top"/>
      <protection locked="0"/>
    </xf>
    <xf numFmtId="0" fontId="26" fillId="0" borderId="40" xfId="0" applyFont="1" applyBorder="1" applyAlignment="1" applyProtection="1">
      <alignment horizontal="left"/>
      <protection locked="0"/>
    </xf>
    <xf numFmtId="0" fontId="5" fillId="0" borderId="40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vertical="top"/>
      <protection locked="0"/>
    </xf>
    <xf numFmtId="0" fontId="0" fillId="0" borderId="38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9" xfId="0" applyFont="1" applyBorder="1" applyAlignment="1" applyProtection="1">
      <alignment vertical="top"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0" fontId="8" fillId="0" borderId="38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37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>
      <alignment/>
    </xf>
    <xf numFmtId="0" fontId="3" fillId="34" borderId="42" xfId="0" applyFont="1" applyFill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right" vertical="center" wrapText="1"/>
      <protection locked="0"/>
    </xf>
    <xf numFmtId="0" fontId="8" fillId="0" borderId="38" xfId="0" applyFont="1" applyBorder="1" applyAlignment="1">
      <alignment horizontal="right"/>
    </xf>
    <xf numFmtId="14" fontId="3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center" vertical="center"/>
      <protection locked="0"/>
    </xf>
    <xf numFmtId="49" fontId="37" fillId="0" borderId="33" xfId="0" applyNumberFormat="1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167" fontId="37" fillId="0" borderId="33" xfId="0" applyNumberFormat="1" applyFont="1" applyBorder="1" applyAlignment="1" applyProtection="1">
      <alignment vertical="center"/>
      <protection locked="0"/>
    </xf>
    <xf numFmtId="4" fontId="37" fillId="33" borderId="33" xfId="0" applyNumberFormat="1" applyFont="1" applyFill="1" applyBorder="1" applyAlignment="1" applyProtection="1">
      <alignment vertical="center"/>
      <protection locked="0"/>
    </xf>
    <xf numFmtId="4" fontId="37" fillId="0" borderId="33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44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8" fillId="32" borderId="0" xfId="36" applyFont="1" applyFill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3" fillId="33" borderId="3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4"/>
  <sheetViews>
    <sheetView showGridLines="0" tabSelected="1" zoomScalePageLayoutView="0" workbookViewId="0" topLeftCell="A1">
      <pane ySplit="1" topLeftCell="A2" activePane="bottomLeft" state="frozen"/>
      <selection pane="topLeft" activeCell="C23" sqref="C23:J23"/>
      <selection pane="bottomLeft" activeCell="C3" sqref="C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.83203125" style="0" hidden="1" customWidth="1"/>
    <col min="45" max="51" width="15.832031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hidden="1" customWidth="1"/>
    <col min="58" max="70" width="0" style="0" hidden="1" customWidth="1"/>
    <col min="71" max="91" width="9.33203125" style="0" hidden="1" customWidth="1"/>
    <col min="92" max="111" width="0" style="0" hidden="1" customWidth="1"/>
    <col min="112" max="112" width="15.16015625" style="0" bestFit="1" customWidth="1"/>
  </cols>
  <sheetData>
    <row r="1" spans="1:74" ht="21" customHeight="1">
      <c r="A1" s="12" t="s">
        <v>403</v>
      </c>
      <c r="B1" s="13"/>
      <c r="C1" s="13"/>
      <c r="D1" s="14" t="s">
        <v>404</v>
      </c>
      <c r="E1" s="13"/>
      <c r="F1" s="13"/>
      <c r="G1" s="13"/>
      <c r="H1" s="13"/>
      <c r="I1" s="13"/>
      <c r="J1" s="13"/>
      <c r="K1" s="15" t="s">
        <v>405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406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407</v>
      </c>
      <c r="BB1" s="18" t="s">
        <v>408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409</v>
      </c>
      <c r="BU1" s="19" t="s">
        <v>409</v>
      </c>
      <c r="BV1" s="19" t="s">
        <v>410</v>
      </c>
    </row>
    <row r="2" spans="3:72" ht="36.75" customHeight="1">
      <c r="AR2" s="303" t="s">
        <v>411</v>
      </c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20" t="s">
        <v>412</v>
      </c>
      <c r="BT2" s="20" t="s">
        <v>413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414</v>
      </c>
      <c r="BT3" s="20" t="s">
        <v>415</v>
      </c>
    </row>
    <row r="4" spans="2:71" ht="36.75" customHeight="1">
      <c r="B4" s="24"/>
      <c r="C4" s="25"/>
      <c r="D4" s="26" t="s">
        <v>416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417</v>
      </c>
      <c r="BE4" s="29" t="s">
        <v>418</v>
      </c>
      <c r="BS4" s="20" t="s">
        <v>419</v>
      </c>
    </row>
    <row r="5" spans="2:71" ht="14.25" customHeight="1">
      <c r="B5" s="24"/>
      <c r="C5" s="25"/>
      <c r="D5" s="30" t="s">
        <v>420</v>
      </c>
      <c r="E5" s="25"/>
      <c r="F5" s="25"/>
      <c r="G5" s="25"/>
      <c r="H5" s="25"/>
      <c r="I5" s="25"/>
      <c r="J5" s="25"/>
      <c r="K5" s="330" t="s">
        <v>421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5"/>
      <c r="AQ5" s="27"/>
      <c r="BE5" s="328" t="s">
        <v>422</v>
      </c>
      <c r="BS5" s="20" t="s">
        <v>412</v>
      </c>
    </row>
    <row r="6" spans="2:71" ht="36.75" customHeight="1">
      <c r="B6" s="24"/>
      <c r="C6" s="25"/>
      <c r="D6" s="32" t="s">
        <v>423</v>
      </c>
      <c r="E6" s="25"/>
      <c r="F6" s="25"/>
      <c r="G6" s="25"/>
      <c r="H6" s="25"/>
      <c r="I6" s="25"/>
      <c r="J6" s="25"/>
      <c r="K6" s="332" t="s">
        <v>294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5"/>
      <c r="AQ6" s="27"/>
      <c r="BE6" s="329"/>
      <c r="BS6" s="20" t="s">
        <v>412</v>
      </c>
    </row>
    <row r="7" spans="2:71" ht="14.25" customHeight="1">
      <c r="B7" s="24"/>
      <c r="C7" s="25"/>
      <c r="D7" s="33" t="s">
        <v>424</v>
      </c>
      <c r="E7" s="25"/>
      <c r="F7" s="25"/>
      <c r="G7" s="25"/>
      <c r="H7" s="25"/>
      <c r="I7" s="25"/>
      <c r="J7" s="25"/>
      <c r="K7" s="31" t="s">
        <v>408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425</v>
      </c>
      <c r="AL7" s="25"/>
      <c r="AM7" s="25"/>
      <c r="AN7" s="31" t="s">
        <v>408</v>
      </c>
      <c r="AO7" s="25"/>
      <c r="AP7" s="25"/>
      <c r="AQ7" s="27"/>
      <c r="BE7" s="329"/>
      <c r="BS7" s="20" t="s">
        <v>412</v>
      </c>
    </row>
    <row r="8" spans="2:71" ht="14.25" customHeight="1">
      <c r="B8" s="24"/>
      <c r="C8" s="25"/>
      <c r="D8" s="33" t="s">
        <v>426</v>
      </c>
      <c r="E8" s="25"/>
      <c r="F8" s="25"/>
      <c r="G8" s="25"/>
      <c r="H8" s="25"/>
      <c r="I8" s="25"/>
      <c r="J8" s="25"/>
      <c r="K8" s="31" t="s">
        <v>427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428</v>
      </c>
      <c r="AL8" s="25"/>
      <c r="AM8" s="25"/>
      <c r="AN8" s="281">
        <v>43427</v>
      </c>
      <c r="AO8" s="25"/>
      <c r="AP8" s="25"/>
      <c r="AQ8" s="27"/>
      <c r="BE8" s="329"/>
      <c r="BS8" s="20" t="s">
        <v>412</v>
      </c>
    </row>
    <row r="9" spans="2:71" ht="14.2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29"/>
      <c r="BS9" s="20" t="s">
        <v>412</v>
      </c>
    </row>
    <row r="10" spans="2:71" ht="14.25" customHeight="1">
      <c r="B10" s="24"/>
      <c r="C10" s="25"/>
      <c r="D10" s="33" t="s">
        <v>429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430</v>
      </c>
      <c r="AL10" s="25"/>
      <c r="AM10" s="25"/>
      <c r="AN10" s="31" t="s">
        <v>408</v>
      </c>
      <c r="AO10" s="25"/>
      <c r="AP10" s="25"/>
      <c r="AQ10" s="27"/>
      <c r="BE10" s="329"/>
      <c r="BS10" s="20" t="s">
        <v>412</v>
      </c>
    </row>
    <row r="11" spans="2:71" ht="18" customHeight="1">
      <c r="B11" s="24"/>
      <c r="C11" s="25"/>
      <c r="D11" s="25"/>
      <c r="E11" s="31" t="s">
        <v>295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431</v>
      </c>
      <c r="AL11" s="25"/>
      <c r="AM11" s="25"/>
      <c r="AN11" s="31" t="s">
        <v>408</v>
      </c>
      <c r="AO11" s="25"/>
      <c r="AP11" s="25"/>
      <c r="AQ11" s="27"/>
      <c r="BE11" s="329"/>
      <c r="BS11" s="20" t="s">
        <v>412</v>
      </c>
    </row>
    <row r="12" spans="2:71" ht="6.7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29"/>
      <c r="BS12" s="20" t="s">
        <v>412</v>
      </c>
    </row>
    <row r="13" spans="2:71" ht="14.25" customHeight="1">
      <c r="B13" s="24"/>
      <c r="C13" s="25"/>
      <c r="D13" s="33" t="s">
        <v>432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430</v>
      </c>
      <c r="AL13" s="25"/>
      <c r="AM13" s="25"/>
      <c r="AN13" s="34"/>
      <c r="AO13" s="25"/>
      <c r="AP13" s="25"/>
      <c r="AQ13" s="27"/>
      <c r="BE13" s="329"/>
      <c r="BS13" s="20" t="s">
        <v>412</v>
      </c>
    </row>
    <row r="14" spans="2:71" ht="15">
      <c r="B14" s="24"/>
      <c r="C14" s="25"/>
      <c r="D14" s="25"/>
      <c r="E14" s="333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" t="s">
        <v>431</v>
      </c>
      <c r="AL14" s="25"/>
      <c r="AM14" s="25"/>
      <c r="AN14" s="34"/>
      <c r="AO14" s="25"/>
      <c r="AP14" s="25"/>
      <c r="AQ14" s="27"/>
      <c r="BE14" s="329"/>
      <c r="BS14" s="20" t="s">
        <v>412</v>
      </c>
    </row>
    <row r="15" spans="2:71" ht="6.7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29"/>
      <c r="BS15" s="20" t="s">
        <v>409</v>
      </c>
    </row>
    <row r="16" spans="2:71" ht="14.25" customHeight="1">
      <c r="B16" s="24"/>
      <c r="C16" s="25"/>
      <c r="D16" s="33" t="s">
        <v>433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430</v>
      </c>
      <c r="AL16" s="25"/>
      <c r="AM16" s="25"/>
      <c r="AN16" s="31" t="s">
        <v>408</v>
      </c>
      <c r="AO16" s="25"/>
      <c r="AP16" s="25"/>
      <c r="AQ16" s="27"/>
      <c r="BE16" s="329"/>
      <c r="BS16" s="20" t="s">
        <v>409</v>
      </c>
    </row>
    <row r="17" spans="2:71" ht="18" customHeight="1">
      <c r="B17" s="24"/>
      <c r="C17" s="25"/>
      <c r="D17" s="25"/>
      <c r="E17" s="31" t="s">
        <v>308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431</v>
      </c>
      <c r="AL17" s="25"/>
      <c r="AM17" s="25"/>
      <c r="AN17" s="31" t="s">
        <v>408</v>
      </c>
      <c r="AO17" s="25"/>
      <c r="AP17" s="25"/>
      <c r="AQ17" s="27"/>
      <c r="BE17" s="329"/>
      <c r="BS17" s="20" t="s">
        <v>434</v>
      </c>
    </row>
    <row r="18" spans="2:71" ht="6.7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29"/>
      <c r="BS18" s="20" t="s">
        <v>414</v>
      </c>
    </row>
    <row r="19" spans="2:71" ht="14.25" customHeight="1">
      <c r="B19" s="24"/>
      <c r="C19" s="25"/>
      <c r="D19" s="33" t="s">
        <v>435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29"/>
      <c r="BS19" s="20" t="s">
        <v>414</v>
      </c>
    </row>
    <row r="20" spans="2:71" ht="213.75" customHeight="1">
      <c r="B20" s="24"/>
      <c r="C20" s="25"/>
      <c r="D20" s="25"/>
      <c r="E20" s="335" t="s">
        <v>1014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5"/>
      <c r="AP20" s="25"/>
      <c r="AQ20" s="27"/>
      <c r="BE20" s="329"/>
      <c r="BS20" s="20" t="s">
        <v>409</v>
      </c>
    </row>
    <row r="21" spans="2:57" ht="6.7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29"/>
    </row>
    <row r="22" spans="2:57" ht="6.75" customHeight="1">
      <c r="B22" s="24"/>
      <c r="C22" s="2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5"/>
      <c r="AQ22" s="27"/>
      <c r="BE22" s="329"/>
    </row>
    <row r="23" spans="2:57" s="1" customFormat="1" ht="25.5" customHeight="1">
      <c r="B23" s="36"/>
      <c r="C23" s="37"/>
      <c r="D23" s="38" t="s">
        <v>436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36">
        <f>ROUND(AG51,0)</f>
        <v>0</v>
      </c>
      <c r="AL23" s="337"/>
      <c r="AM23" s="337"/>
      <c r="AN23" s="337"/>
      <c r="AO23" s="337"/>
      <c r="AP23" s="37"/>
      <c r="AQ23" s="40"/>
      <c r="BE23" s="329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29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38" t="s">
        <v>437</v>
      </c>
      <c r="M25" s="338"/>
      <c r="N25" s="338"/>
      <c r="O25" s="338"/>
      <c r="P25" s="37"/>
      <c r="Q25" s="37"/>
      <c r="R25" s="37"/>
      <c r="S25" s="37"/>
      <c r="T25" s="37"/>
      <c r="U25" s="37"/>
      <c r="V25" s="37"/>
      <c r="W25" s="338" t="s">
        <v>438</v>
      </c>
      <c r="X25" s="338"/>
      <c r="Y25" s="338"/>
      <c r="Z25" s="338"/>
      <c r="AA25" s="338"/>
      <c r="AB25" s="338"/>
      <c r="AC25" s="338"/>
      <c r="AD25" s="338"/>
      <c r="AE25" s="338"/>
      <c r="AF25" s="37"/>
      <c r="AG25" s="37"/>
      <c r="AH25" s="37"/>
      <c r="AI25" s="37"/>
      <c r="AJ25" s="37"/>
      <c r="AK25" s="338" t="s">
        <v>439</v>
      </c>
      <c r="AL25" s="338"/>
      <c r="AM25" s="338"/>
      <c r="AN25" s="338"/>
      <c r="AO25" s="338"/>
      <c r="AP25" s="37"/>
      <c r="AQ25" s="40"/>
      <c r="BE25" s="329"/>
    </row>
    <row r="26" spans="2:57" s="2" customFormat="1" ht="14.25" customHeight="1">
      <c r="B26" s="42"/>
      <c r="C26" s="43"/>
      <c r="D26" s="44" t="s">
        <v>440</v>
      </c>
      <c r="E26" s="43"/>
      <c r="F26" s="44" t="s">
        <v>441</v>
      </c>
      <c r="G26" s="43"/>
      <c r="H26" s="43"/>
      <c r="I26" s="43"/>
      <c r="J26" s="43"/>
      <c r="K26" s="43"/>
      <c r="L26" s="323">
        <v>0.21</v>
      </c>
      <c r="M26" s="302"/>
      <c r="N26" s="302"/>
      <c r="O26" s="302"/>
      <c r="P26" s="43"/>
      <c r="Q26" s="43"/>
      <c r="R26" s="43"/>
      <c r="S26" s="43"/>
      <c r="T26" s="43"/>
      <c r="U26" s="43"/>
      <c r="V26" s="43"/>
      <c r="W26" s="301">
        <f>ROUND(AZ51,0)</f>
        <v>0</v>
      </c>
      <c r="X26" s="302"/>
      <c r="Y26" s="302"/>
      <c r="Z26" s="302"/>
      <c r="AA26" s="302"/>
      <c r="AB26" s="302"/>
      <c r="AC26" s="302"/>
      <c r="AD26" s="302"/>
      <c r="AE26" s="302"/>
      <c r="AF26" s="43"/>
      <c r="AG26" s="43"/>
      <c r="AH26" s="43"/>
      <c r="AI26" s="43"/>
      <c r="AJ26" s="43"/>
      <c r="AK26" s="301">
        <f>ROUND(AV51,0)</f>
        <v>0</v>
      </c>
      <c r="AL26" s="302"/>
      <c r="AM26" s="302"/>
      <c r="AN26" s="302"/>
      <c r="AO26" s="302"/>
      <c r="AP26" s="43"/>
      <c r="AQ26" s="45"/>
      <c r="BE26" s="329"/>
    </row>
    <row r="27" spans="2:57" s="2" customFormat="1" ht="14.25" customHeight="1">
      <c r="B27" s="42"/>
      <c r="C27" s="43"/>
      <c r="D27" s="43"/>
      <c r="E27" s="43"/>
      <c r="F27" s="44" t="s">
        <v>442</v>
      </c>
      <c r="G27" s="43"/>
      <c r="H27" s="43"/>
      <c r="I27" s="43"/>
      <c r="J27" s="43"/>
      <c r="K27" s="43"/>
      <c r="L27" s="323">
        <v>0.15</v>
      </c>
      <c r="M27" s="302"/>
      <c r="N27" s="302"/>
      <c r="O27" s="302"/>
      <c r="P27" s="43"/>
      <c r="Q27" s="43"/>
      <c r="R27" s="43"/>
      <c r="S27" s="43"/>
      <c r="T27" s="43"/>
      <c r="U27" s="43"/>
      <c r="V27" s="43"/>
      <c r="W27" s="301">
        <f>ROUND(BA51,0)</f>
        <v>0</v>
      </c>
      <c r="X27" s="302"/>
      <c r="Y27" s="302"/>
      <c r="Z27" s="302"/>
      <c r="AA27" s="302"/>
      <c r="AB27" s="302"/>
      <c r="AC27" s="302"/>
      <c r="AD27" s="302"/>
      <c r="AE27" s="302"/>
      <c r="AF27" s="43"/>
      <c r="AG27" s="43"/>
      <c r="AH27" s="43"/>
      <c r="AI27" s="43"/>
      <c r="AJ27" s="43"/>
      <c r="AK27" s="301">
        <f>ROUND(AW51,0)</f>
        <v>0</v>
      </c>
      <c r="AL27" s="302"/>
      <c r="AM27" s="302"/>
      <c r="AN27" s="302"/>
      <c r="AO27" s="302"/>
      <c r="AP27" s="43"/>
      <c r="AQ27" s="45"/>
      <c r="BE27" s="329"/>
    </row>
    <row r="28" spans="2:57" s="2" customFormat="1" ht="14.25" customHeight="1" hidden="1">
      <c r="B28" s="42"/>
      <c r="C28" s="43"/>
      <c r="D28" s="43"/>
      <c r="E28" s="43"/>
      <c r="F28" s="44" t="s">
        <v>443</v>
      </c>
      <c r="G28" s="43"/>
      <c r="H28" s="43"/>
      <c r="I28" s="43"/>
      <c r="J28" s="43"/>
      <c r="K28" s="43"/>
      <c r="L28" s="323">
        <v>0.21</v>
      </c>
      <c r="M28" s="302"/>
      <c r="N28" s="302"/>
      <c r="O28" s="302"/>
      <c r="P28" s="43"/>
      <c r="Q28" s="43"/>
      <c r="R28" s="43"/>
      <c r="S28" s="43"/>
      <c r="T28" s="43"/>
      <c r="U28" s="43"/>
      <c r="V28" s="43"/>
      <c r="W28" s="301">
        <f>ROUND(BB51,0)</f>
        <v>0</v>
      </c>
      <c r="X28" s="302"/>
      <c r="Y28" s="302"/>
      <c r="Z28" s="302"/>
      <c r="AA28" s="302"/>
      <c r="AB28" s="302"/>
      <c r="AC28" s="302"/>
      <c r="AD28" s="302"/>
      <c r="AE28" s="302"/>
      <c r="AF28" s="43"/>
      <c r="AG28" s="43"/>
      <c r="AH28" s="43"/>
      <c r="AI28" s="43"/>
      <c r="AJ28" s="43"/>
      <c r="AK28" s="301">
        <v>0</v>
      </c>
      <c r="AL28" s="302"/>
      <c r="AM28" s="302"/>
      <c r="AN28" s="302"/>
      <c r="AO28" s="302"/>
      <c r="AP28" s="43"/>
      <c r="AQ28" s="45"/>
      <c r="BE28" s="329"/>
    </row>
    <row r="29" spans="2:57" s="2" customFormat="1" ht="14.25" customHeight="1" hidden="1">
      <c r="B29" s="42"/>
      <c r="C29" s="43"/>
      <c r="D29" s="43"/>
      <c r="E29" s="43"/>
      <c r="F29" s="44" t="s">
        <v>444</v>
      </c>
      <c r="G29" s="43"/>
      <c r="H29" s="43"/>
      <c r="I29" s="43"/>
      <c r="J29" s="43"/>
      <c r="K29" s="43"/>
      <c r="L29" s="323">
        <v>0.15</v>
      </c>
      <c r="M29" s="302"/>
      <c r="N29" s="302"/>
      <c r="O29" s="302"/>
      <c r="P29" s="43"/>
      <c r="Q29" s="43"/>
      <c r="R29" s="43"/>
      <c r="S29" s="43"/>
      <c r="T29" s="43"/>
      <c r="U29" s="43"/>
      <c r="V29" s="43"/>
      <c r="W29" s="301">
        <f>ROUND(BC51,0)</f>
        <v>0</v>
      </c>
      <c r="X29" s="302"/>
      <c r="Y29" s="302"/>
      <c r="Z29" s="302"/>
      <c r="AA29" s="302"/>
      <c r="AB29" s="302"/>
      <c r="AC29" s="302"/>
      <c r="AD29" s="302"/>
      <c r="AE29" s="302"/>
      <c r="AF29" s="43"/>
      <c r="AG29" s="43"/>
      <c r="AH29" s="43"/>
      <c r="AI29" s="43"/>
      <c r="AJ29" s="43"/>
      <c r="AK29" s="301">
        <v>0</v>
      </c>
      <c r="AL29" s="302"/>
      <c r="AM29" s="302"/>
      <c r="AN29" s="302"/>
      <c r="AO29" s="302"/>
      <c r="AP29" s="43"/>
      <c r="AQ29" s="45"/>
      <c r="BE29" s="329"/>
    </row>
    <row r="30" spans="2:57" s="2" customFormat="1" ht="14.25" customHeight="1" hidden="1">
      <c r="B30" s="42"/>
      <c r="C30" s="43"/>
      <c r="D30" s="43"/>
      <c r="E30" s="43"/>
      <c r="F30" s="44" t="s">
        <v>445</v>
      </c>
      <c r="G30" s="43"/>
      <c r="H30" s="43"/>
      <c r="I30" s="43"/>
      <c r="J30" s="43"/>
      <c r="K30" s="43"/>
      <c r="L30" s="323">
        <v>0</v>
      </c>
      <c r="M30" s="302"/>
      <c r="N30" s="302"/>
      <c r="O30" s="302"/>
      <c r="P30" s="43"/>
      <c r="Q30" s="43"/>
      <c r="R30" s="43"/>
      <c r="S30" s="43"/>
      <c r="T30" s="43"/>
      <c r="U30" s="43"/>
      <c r="V30" s="43"/>
      <c r="W30" s="301">
        <f>ROUND(BD51,0)</f>
        <v>0</v>
      </c>
      <c r="X30" s="302"/>
      <c r="Y30" s="302"/>
      <c r="Z30" s="302"/>
      <c r="AA30" s="302"/>
      <c r="AB30" s="302"/>
      <c r="AC30" s="302"/>
      <c r="AD30" s="302"/>
      <c r="AE30" s="302"/>
      <c r="AF30" s="43"/>
      <c r="AG30" s="43"/>
      <c r="AH30" s="43"/>
      <c r="AI30" s="43"/>
      <c r="AJ30" s="43"/>
      <c r="AK30" s="301">
        <v>0</v>
      </c>
      <c r="AL30" s="302"/>
      <c r="AM30" s="302"/>
      <c r="AN30" s="302"/>
      <c r="AO30" s="302"/>
      <c r="AP30" s="43"/>
      <c r="AQ30" s="45"/>
      <c r="BE30" s="329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29"/>
    </row>
    <row r="32" spans="2:57" s="1" customFormat="1" ht="25.5" customHeight="1">
      <c r="B32" s="36"/>
      <c r="C32" s="46"/>
      <c r="D32" s="47" t="s">
        <v>446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447</v>
      </c>
      <c r="U32" s="48"/>
      <c r="V32" s="48"/>
      <c r="W32" s="48"/>
      <c r="X32" s="324" t="s">
        <v>448</v>
      </c>
      <c r="Y32" s="325"/>
      <c r="Z32" s="325"/>
      <c r="AA32" s="325"/>
      <c r="AB32" s="325"/>
      <c r="AC32" s="48"/>
      <c r="AD32" s="48"/>
      <c r="AE32" s="48"/>
      <c r="AF32" s="48"/>
      <c r="AG32" s="48"/>
      <c r="AH32" s="48"/>
      <c r="AI32" s="48"/>
      <c r="AJ32" s="48"/>
      <c r="AK32" s="326">
        <f>SUM(AK23:AK30)</f>
        <v>0</v>
      </c>
      <c r="AL32" s="325"/>
      <c r="AM32" s="325"/>
      <c r="AN32" s="325"/>
      <c r="AO32" s="327"/>
      <c r="AP32" s="46"/>
      <c r="AQ32" s="50"/>
      <c r="BE32" s="329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7"/>
    </row>
    <row r="39" spans="2:44" s="1" customFormat="1" ht="36.75" customHeight="1">
      <c r="B39" s="36"/>
      <c r="C39" s="56" t="s">
        <v>449</v>
      </c>
      <c r="AQ39" s="37"/>
      <c r="AR39" s="37"/>
    </row>
    <row r="40" spans="2:44" s="1" customFormat="1" ht="6.75" customHeight="1">
      <c r="B40" s="36"/>
      <c r="AQ40" s="37"/>
      <c r="AR40" s="37"/>
    </row>
    <row r="41" spans="2:44" s="3" customFormat="1" ht="14.25" customHeight="1">
      <c r="B41" s="57"/>
      <c r="C41" s="58" t="s">
        <v>420</v>
      </c>
      <c r="L41" s="3" t="str">
        <f>K5</f>
        <v>Stavba</v>
      </c>
      <c r="AQ41" s="296"/>
      <c r="AR41" s="296"/>
    </row>
    <row r="42" spans="2:44" s="4" customFormat="1" ht="36.75" customHeight="1">
      <c r="B42" s="59"/>
      <c r="C42" s="60" t="s">
        <v>423</v>
      </c>
      <c r="L42" s="306" t="str">
        <f>K6</f>
        <v>Střední odborná škola a Střední odborné učiliště Horky nad Jizerou</v>
      </c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Q42" s="297"/>
      <c r="AR42" s="297"/>
    </row>
    <row r="43" spans="2:44" s="1" customFormat="1" ht="6.75" customHeight="1">
      <c r="B43" s="36"/>
      <c r="AQ43" s="37"/>
      <c r="AR43" s="37"/>
    </row>
    <row r="44" spans="2:44" s="1" customFormat="1" ht="15">
      <c r="B44" s="36"/>
      <c r="C44" s="58" t="s">
        <v>426</v>
      </c>
      <c r="L44" s="61" t="str">
        <f>IF(K8="","",K8)</f>
        <v>Postupická 3150/4, Praha 4</v>
      </c>
      <c r="AI44" s="58" t="s">
        <v>428</v>
      </c>
      <c r="AM44" s="308">
        <f>IF(AN8="","",AN8)</f>
        <v>43427</v>
      </c>
      <c r="AN44" s="308"/>
      <c r="AQ44" s="37"/>
      <c r="AR44" s="37"/>
    </row>
    <row r="45" spans="2:44" s="1" customFormat="1" ht="6.75" customHeight="1">
      <c r="B45" s="36"/>
      <c r="AQ45" s="37"/>
      <c r="AR45" s="37"/>
    </row>
    <row r="46" spans="2:56" s="1" customFormat="1" ht="15">
      <c r="B46" s="36"/>
      <c r="C46" s="58" t="s">
        <v>429</v>
      </c>
      <c r="L46" s="3" t="str">
        <f>IF(E11="","",E11)</f>
        <v>Horky nad Jizerou 35, 294 73 Horky nad Jizerou</v>
      </c>
      <c r="AI46" s="58" t="s">
        <v>433</v>
      </c>
      <c r="AM46" s="309" t="str">
        <f>IF(E17="","",E17)</f>
        <v>Ing. Václav Kopecký</v>
      </c>
      <c r="AN46" s="309"/>
      <c r="AO46" s="309"/>
      <c r="AP46" s="309"/>
      <c r="AQ46" s="37"/>
      <c r="AR46" s="37"/>
      <c r="AS46" s="310" t="s">
        <v>450</v>
      </c>
      <c r="AT46" s="311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432</v>
      </c>
      <c r="L47" s="3">
        <f>IF(E14="Vyplň údaj","",E14)</f>
        <v>0</v>
      </c>
      <c r="AQ47" s="37"/>
      <c r="AR47" s="37"/>
      <c r="AS47" s="312"/>
      <c r="AT47" s="313"/>
      <c r="AU47" s="37"/>
      <c r="AV47" s="37"/>
      <c r="AW47" s="37"/>
      <c r="AX47" s="37"/>
      <c r="AY47" s="37"/>
      <c r="AZ47" s="37"/>
      <c r="BA47" s="37"/>
      <c r="BB47" s="37"/>
      <c r="BC47" s="37"/>
      <c r="BD47" s="65"/>
    </row>
    <row r="48" spans="2:56" s="1" customFormat="1" ht="10.5" customHeight="1">
      <c r="B48" s="36"/>
      <c r="AQ48" s="37"/>
      <c r="AR48" s="37"/>
      <c r="AS48" s="312"/>
      <c r="AT48" s="313"/>
      <c r="AU48" s="37"/>
      <c r="AV48" s="37"/>
      <c r="AW48" s="37"/>
      <c r="AX48" s="37"/>
      <c r="AY48" s="37"/>
      <c r="AZ48" s="37"/>
      <c r="BA48" s="37"/>
      <c r="BB48" s="37"/>
      <c r="BC48" s="37"/>
      <c r="BD48" s="65"/>
    </row>
    <row r="49" spans="2:56" s="1" customFormat="1" ht="29.25" customHeight="1">
      <c r="B49" s="36"/>
      <c r="C49" s="319" t="s">
        <v>451</v>
      </c>
      <c r="D49" s="320"/>
      <c r="E49" s="320"/>
      <c r="F49" s="320"/>
      <c r="G49" s="320"/>
      <c r="H49" s="48"/>
      <c r="I49" s="321" t="s">
        <v>452</v>
      </c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2" t="s">
        <v>453</v>
      </c>
      <c r="AH49" s="320"/>
      <c r="AI49" s="320"/>
      <c r="AJ49" s="320"/>
      <c r="AK49" s="320"/>
      <c r="AL49" s="320"/>
      <c r="AM49" s="320"/>
      <c r="AN49" s="321" t="s">
        <v>454</v>
      </c>
      <c r="AO49" s="320"/>
      <c r="AP49" s="320"/>
      <c r="AQ49" s="295" t="s">
        <v>455</v>
      </c>
      <c r="AR49" s="37"/>
      <c r="AS49" s="66" t="s">
        <v>456</v>
      </c>
      <c r="AT49" s="67" t="s">
        <v>457</v>
      </c>
      <c r="AU49" s="67" t="s">
        <v>458</v>
      </c>
      <c r="AV49" s="67" t="s">
        <v>459</v>
      </c>
      <c r="AW49" s="67" t="s">
        <v>460</v>
      </c>
      <c r="AX49" s="67" t="s">
        <v>461</v>
      </c>
      <c r="AY49" s="67" t="s">
        <v>462</v>
      </c>
      <c r="AZ49" s="67" t="s">
        <v>463</v>
      </c>
      <c r="BA49" s="67" t="s">
        <v>464</v>
      </c>
      <c r="BB49" s="67" t="s">
        <v>465</v>
      </c>
      <c r="BC49" s="67" t="s">
        <v>466</v>
      </c>
      <c r="BD49" s="68" t="s">
        <v>467</v>
      </c>
    </row>
    <row r="50" spans="2:56" s="1" customFormat="1" ht="10.5" customHeight="1">
      <c r="B50" s="36"/>
      <c r="AQ50" s="37"/>
      <c r="AR50" s="37"/>
      <c r="AS50" s="69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0" t="s">
        <v>468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6">
        <f>ROUND(SUM(AG52:AG56),0)</f>
        <v>0</v>
      </c>
      <c r="AH51" s="316"/>
      <c r="AI51" s="316"/>
      <c r="AJ51" s="316"/>
      <c r="AK51" s="316"/>
      <c r="AL51" s="316"/>
      <c r="AM51" s="316"/>
      <c r="AN51" s="318">
        <f>SUM(AG51,AT51)</f>
        <v>0</v>
      </c>
      <c r="AO51" s="318"/>
      <c r="AP51" s="318"/>
      <c r="AQ51" s="299" t="s">
        <v>408</v>
      </c>
      <c r="AR51" s="297"/>
      <c r="AS51" s="72">
        <f>ROUND(SUM(AS52:AS56),0)</f>
        <v>0</v>
      </c>
      <c r="AT51" s="73">
        <f aca="true" t="shared" si="0" ref="AT51:AT56">ROUND(SUM(AV51:AW51),0)</f>
        <v>0</v>
      </c>
      <c r="AU51" s="74" t="e">
        <f>ROUND(SUM(AU52:AU56),5)</f>
        <v>#REF!</v>
      </c>
      <c r="AV51" s="73">
        <f>ROUND(AZ51*L26,0)</f>
        <v>0</v>
      </c>
      <c r="AW51" s="73">
        <f>ROUND(BA51*L27,0)</f>
        <v>0</v>
      </c>
      <c r="AX51" s="73">
        <f>ROUND(BB51*L26,0)</f>
        <v>0</v>
      </c>
      <c r="AY51" s="73">
        <f>ROUND(BC51*L27,0)</f>
        <v>0</v>
      </c>
      <c r="AZ51" s="73">
        <f>ROUND(SUM(AZ52:AZ56),0)</f>
        <v>0</v>
      </c>
      <c r="BA51" s="73">
        <f>ROUND(SUM(BA52:BA56),0)</f>
        <v>0</v>
      </c>
      <c r="BB51" s="73">
        <f>ROUND(SUM(BB52:BB56),0)</f>
        <v>0</v>
      </c>
      <c r="BC51" s="73">
        <f>ROUND(SUM(BC52:BC56),0)</f>
        <v>0</v>
      </c>
      <c r="BD51" s="75">
        <f>ROUND(SUM(BD52:BD56),0)</f>
        <v>0</v>
      </c>
      <c r="BS51" s="60" t="s">
        <v>469</v>
      </c>
      <c r="BT51" s="60" t="s">
        <v>470</v>
      </c>
      <c r="BU51" s="76" t="s">
        <v>471</v>
      </c>
      <c r="BV51" s="60" t="s">
        <v>472</v>
      </c>
      <c r="BW51" s="60" t="s">
        <v>410</v>
      </c>
      <c r="BX51" s="60" t="s">
        <v>473</v>
      </c>
      <c r="CL51" s="60" t="s">
        <v>408</v>
      </c>
    </row>
    <row r="52" spans="1:91" s="5" customFormat="1" ht="16.5" customHeight="1">
      <c r="A52" s="77" t="s">
        <v>474</v>
      </c>
      <c r="B52" s="78"/>
      <c r="C52" s="79"/>
      <c r="D52" s="317" t="s">
        <v>475</v>
      </c>
      <c r="E52" s="317"/>
      <c r="F52" s="317"/>
      <c r="G52" s="317"/>
      <c r="H52" s="317"/>
      <c r="I52" s="80"/>
      <c r="J52" s="305" t="s">
        <v>479</v>
      </c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5"/>
      <c r="AG52" s="314">
        <f>'001 - Stavební objekt - s...'!J27</f>
        <v>0</v>
      </c>
      <c r="AH52" s="315"/>
      <c r="AI52" s="315"/>
      <c r="AJ52" s="315"/>
      <c r="AK52" s="315"/>
      <c r="AL52" s="315"/>
      <c r="AM52" s="315"/>
      <c r="AN52" s="314">
        <f>SUM(AG52,AT52)</f>
        <v>0</v>
      </c>
      <c r="AO52" s="315"/>
      <c r="AP52" s="315"/>
      <c r="AQ52" s="300" t="s">
        <v>476</v>
      </c>
      <c r="AR52" s="298"/>
      <c r="AS52" s="81">
        <v>0</v>
      </c>
      <c r="AT52" s="82">
        <f t="shared" si="0"/>
        <v>0</v>
      </c>
      <c r="AU52" s="83" t="e">
        <f>'001 - Stavební objekt - s...'!P85</f>
        <v>#REF!</v>
      </c>
      <c r="AV52" s="82">
        <f>'001 - Stavební objekt - s...'!J30</f>
        <v>0</v>
      </c>
      <c r="AW52" s="82">
        <f>'001 - Stavební objekt - s...'!J31</f>
        <v>0</v>
      </c>
      <c r="AX52" s="82">
        <f>'001 - Stavební objekt - s...'!J32</f>
        <v>0</v>
      </c>
      <c r="AY52" s="82">
        <f>'001 - Stavební objekt - s...'!J33</f>
        <v>0</v>
      </c>
      <c r="AZ52" s="82">
        <f>'001 - Stavební objekt - s...'!F30</f>
        <v>0</v>
      </c>
      <c r="BA52" s="82">
        <f>'001 - Stavební objekt - s...'!F31</f>
        <v>0</v>
      </c>
      <c r="BB52" s="82">
        <f>'001 - Stavební objekt - s...'!F32</f>
        <v>0</v>
      </c>
      <c r="BC52" s="82">
        <f>'001 - Stavební objekt - s...'!F33</f>
        <v>0</v>
      </c>
      <c r="BD52" s="84">
        <f>'001 - Stavební objekt - s...'!F34</f>
        <v>0</v>
      </c>
      <c r="BT52" s="85" t="s">
        <v>414</v>
      </c>
      <c r="BV52" s="85" t="s">
        <v>472</v>
      </c>
      <c r="BW52" s="85" t="s">
        <v>480</v>
      </c>
      <c r="BX52" s="85" t="s">
        <v>410</v>
      </c>
      <c r="CL52" s="85" t="s">
        <v>408</v>
      </c>
      <c r="CM52" s="85" t="s">
        <v>477</v>
      </c>
    </row>
    <row r="53" spans="1:91" s="5" customFormat="1" ht="22.5">
      <c r="A53" s="77" t="s">
        <v>474</v>
      </c>
      <c r="B53" s="78"/>
      <c r="C53" s="79"/>
      <c r="D53" s="317" t="s">
        <v>478</v>
      </c>
      <c r="E53" s="317"/>
      <c r="F53" s="317"/>
      <c r="G53" s="317"/>
      <c r="H53" s="317"/>
      <c r="I53" s="80"/>
      <c r="J53" s="305" t="s">
        <v>310</v>
      </c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14">
        <f>'002 - Stavební objekt - Z...'!J27</f>
        <v>0</v>
      </c>
      <c r="AH53" s="315"/>
      <c r="AI53" s="315"/>
      <c r="AJ53" s="315"/>
      <c r="AK53" s="315"/>
      <c r="AL53" s="315"/>
      <c r="AM53" s="315"/>
      <c r="AN53" s="314">
        <f>SUM(AG53,AT53)</f>
        <v>0</v>
      </c>
      <c r="AO53" s="315"/>
      <c r="AP53" s="315"/>
      <c r="AQ53" s="300" t="s">
        <v>476</v>
      </c>
      <c r="AR53" s="298"/>
      <c r="AS53" s="81">
        <v>0</v>
      </c>
      <c r="AT53" s="82">
        <f t="shared" si="0"/>
        <v>0</v>
      </c>
      <c r="AU53" s="83" t="e">
        <f>'002 - Stavební objekt - Z...'!P78</f>
        <v>#REF!</v>
      </c>
      <c r="AV53" s="82">
        <f>'002 - Stavební objekt - Z...'!J30</f>
        <v>0</v>
      </c>
      <c r="AW53" s="82">
        <f>'002 - Stavební objekt - Z...'!J31</f>
        <v>0</v>
      </c>
      <c r="AX53" s="82">
        <f>'002 - Stavební objekt - Z...'!J32</f>
        <v>0</v>
      </c>
      <c r="AY53" s="82">
        <f>'002 - Stavební objekt - Z...'!J33</f>
        <v>0</v>
      </c>
      <c r="AZ53" s="82">
        <f>'002 - Stavební objekt - Z...'!F30</f>
        <v>0</v>
      </c>
      <c r="BA53" s="82">
        <f>'002 - Stavební objekt - Z...'!F31</f>
        <v>0</v>
      </c>
      <c r="BB53" s="82">
        <f>'002 - Stavební objekt - Z...'!F32</f>
        <v>0</v>
      </c>
      <c r="BC53" s="82">
        <f>'002 - Stavební objekt - Z...'!F33</f>
        <v>0</v>
      </c>
      <c r="BD53" s="84">
        <f>'002 - Stavební objekt - Z...'!F34</f>
        <v>0</v>
      </c>
      <c r="BT53" s="85" t="s">
        <v>414</v>
      </c>
      <c r="BV53" s="85" t="s">
        <v>472</v>
      </c>
      <c r="BW53" s="85" t="s">
        <v>482</v>
      </c>
      <c r="BX53" s="85" t="s">
        <v>410</v>
      </c>
      <c r="CL53" s="85" t="s">
        <v>408</v>
      </c>
      <c r="CM53" s="85" t="s">
        <v>477</v>
      </c>
    </row>
    <row r="54" spans="1:91" s="5" customFormat="1" ht="22.5">
      <c r="A54" s="77" t="s">
        <v>474</v>
      </c>
      <c r="B54" s="78"/>
      <c r="C54" s="79"/>
      <c r="D54" s="317" t="s">
        <v>481</v>
      </c>
      <c r="E54" s="317"/>
      <c r="F54" s="317"/>
      <c r="G54" s="317"/>
      <c r="H54" s="317"/>
      <c r="I54" s="80"/>
      <c r="J54" s="305" t="s">
        <v>311</v>
      </c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14">
        <f>'003 - Stavební objekt - V...'!J27</f>
        <v>0</v>
      </c>
      <c r="AH54" s="315"/>
      <c r="AI54" s="315"/>
      <c r="AJ54" s="315"/>
      <c r="AK54" s="315"/>
      <c r="AL54" s="315"/>
      <c r="AM54" s="315"/>
      <c r="AN54" s="314">
        <f>SUM(AG54,AT54)</f>
        <v>0</v>
      </c>
      <c r="AO54" s="315"/>
      <c r="AP54" s="315"/>
      <c r="AQ54" s="300" t="s">
        <v>476</v>
      </c>
      <c r="AR54" s="298"/>
      <c r="AS54" s="81">
        <v>0</v>
      </c>
      <c r="AT54" s="82">
        <f t="shared" si="0"/>
        <v>0</v>
      </c>
      <c r="AU54" s="83" t="e">
        <f>'003 - Stavební objekt - V...'!P83</f>
        <v>#REF!</v>
      </c>
      <c r="AV54" s="82">
        <f>'003 - Stavební objekt - V...'!J30</f>
        <v>0</v>
      </c>
      <c r="AW54" s="82">
        <f>'003 - Stavební objekt - V...'!J31</f>
        <v>0</v>
      </c>
      <c r="AX54" s="82">
        <f>'003 - Stavební objekt - V...'!J32</f>
        <v>0</v>
      </c>
      <c r="AY54" s="82">
        <f>'003 - Stavební objekt - V...'!J33</f>
        <v>0</v>
      </c>
      <c r="AZ54" s="82">
        <f>'003 - Stavební objekt - V...'!F30</f>
        <v>0</v>
      </c>
      <c r="BA54" s="82">
        <f>'003 - Stavební objekt - V...'!F31</f>
        <v>0</v>
      </c>
      <c r="BB54" s="82">
        <f>'003 - Stavební objekt - V...'!F32</f>
        <v>0</v>
      </c>
      <c r="BC54" s="82">
        <f>'003 - Stavební objekt - V...'!F33</f>
        <v>0</v>
      </c>
      <c r="BD54" s="84">
        <f>'003 - Stavební objekt - V...'!F34</f>
        <v>0</v>
      </c>
      <c r="BT54" s="85" t="s">
        <v>414</v>
      </c>
      <c r="BV54" s="85" t="s">
        <v>472</v>
      </c>
      <c r="BW54" s="85" t="s">
        <v>485</v>
      </c>
      <c r="BX54" s="85" t="s">
        <v>410</v>
      </c>
      <c r="CL54" s="85" t="s">
        <v>408</v>
      </c>
      <c r="CM54" s="85" t="s">
        <v>477</v>
      </c>
    </row>
    <row r="55" spans="1:91" s="5" customFormat="1" ht="16.5" customHeight="1">
      <c r="A55" s="77" t="s">
        <v>474</v>
      </c>
      <c r="B55" s="78"/>
      <c r="C55" s="79"/>
      <c r="D55" s="317" t="s">
        <v>483</v>
      </c>
      <c r="E55" s="317"/>
      <c r="F55" s="317"/>
      <c r="G55" s="317"/>
      <c r="H55" s="317"/>
      <c r="I55" s="80"/>
      <c r="J55" s="305" t="s">
        <v>312</v>
      </c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14">
        <f>'004 - Stavební objekt - S...'!J27</f>
        <v>0</v>
      </c>
      <c r="AH55" s="315"/>
      <c r="AI55" s="315"/>
      <c r="AJ55" s="315"/>
      <c r="AK55" s="315"/>
      <c r="AL55" s="315"/>
      <c r="AM55" s="315"/>
      <c r="AN55" s="314">
        <f>'004 - Stavební objekt - S...'!J36</f>
        <v>0</v>
      </c>
      <c r="AO55" s="315"/>
      <c r="AP55" s="315"/>
      <c r="AQ55" s="300" t="s">
        <v>476</v>
      </c>
      <c r="AR55" s="298"/>
      <c r="AS55" s="81">
        <v>0</v>
      </c>
      <c r="AT55" s="82">
        <f t="shared" si="0"/>
        <v>0</v>
      </c>
      <c r="AU55" s="83" t="e">
        <f>'005 - Stavební objekt - M...'!P77</f>
        <v>#REF!</v>
      </c>
      <c r="AV55" s="82">
        <f>'005 - Stavební objekt - M...'!J30</f>
        <v>0</v>
      </c>
      <c r="AW55" s="82">
        <f>'005 - Stavební objekt - M...'!J31</f>
        <v>0</v>
      </c>
      <c r="AX55" s="82">
        <f>'005 - Stavební objekt - M...'!J32</f>
        <v>0</v>
      </c>
      <c r="AY55" s="82">
        <f>'005 - Stavební objekt - M...'!J33</f>
        <v>0</v>
      </c>
      <c r="AZ55" s="82">
        <f>'005 - Stavební objekt - M...'!F30</f>
        <v>0</v>
      </c>
      <c r="BA55" s="82">
        <f>'005 - Stavební objekt - M...'!F31</f>
        <v>0</v>
      </c>
      <c r="BB55" s="82">
        <f>'005 - Stavební objekt - M...'!F32</f>
        <v>0</v>
      </c>
      <c r="BC55" s="82">
        <f>'005 - Stavební objekt - M...'!F33</f>
        <v>0</v>
      </c>
      <c r="BD55" s="84">
        <f>'005 - Stavební objekt - M...'!F34</f>
        <v>0</v>
      </c>
      <c r="BT55" s="85" t="s">
        <v>414</v>
      </c>
      <c r="BV55" s="85" t="s">
        <v>472</v>
      </c>
      <c r="BW55" s="85" t="s">
        <v>487</v>
      </c>
      <c r="BX55" s="85" t="s">
        <v>410</v>
      </c>
      <c r="CL55" s="85" t="s">
        <v>408</v>
      </c>
      <c r="CM55" s="85" t="s">
        <v>477</v>
      </c>
    </row>
    <row r="56" spans="1:91" s="5" customFormat="1" ht="22.5">
      <c r="A56" s="77" t="s">
        <v>474</v>
      </c>
      <c r="B56" s="78"/>
      <c r="C56" s="79"/>
      <c r="D56" s="317" t="s">
        <v>484</v>
      </c>
      <c r="E56" s="317"/>
      <c r="F56" s="317"/>
      <c r="G56" s="317"/>
      <c r="H56" s="317"/>
      <c r="I56" s="80"/>
      <c r="J56" s="305" t="s">
        <v>486</v>
      </c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14">
        <f>'005 - Stavební objekt - M...'!J27</f>
        <v>0</v>
      </c>
      <c r="AH56" s="315"/>
      <c r="AI56" s="315"/>
      <c r="AJ56" s="315"/>
      <c r="AK56" s="315"/>
      <c r="AL56" s="315"/>
      <c r="AM56" s="315"/>
      <c r="AN56" s="314">
        <f>'005 - Stavební objekt - M...'!J36</f>
        <v>0</v>
      </c>
      <c r="AO56" s="315"/>
      <c r="AP56" s="315"/>
      <c r="AQ56" s="300" t="s">
        <v>476</v>
      </c>
      <c r="AR56" s="298"/>
      <c r="AS56" s="81">
        <v>0</v>
      </c>
      <c r="AT56" s="82">
        <f t="shared" si="0"/>
        <v>0</v>
      </c>
      <c r="AU56" s="83" t="e">
        <f>'004 - Stavební objekt - S...'!P82</f>
        <v>#REF!</v>
      </c>
      <c r="AV56" s="82">
        <f>'004 - Stavební objekt - S...'!J30</f>
        <v>0</v>
      </c>
      <c r="AW56" s="82">
        <f>'004 - Stavební objekt - S...'!J31</f>
        <v>0</v>
      </c>
      <c r="AX56" s="82">
        <f>'004 - Stavební objekt - S...'!J32</f>
        <v>0</v>
      </c>
      <c r="AY56" s="82">
        <f>'004 - Stavební objekt - S...'!J33</f>
        <v>0</v>
      </c>
      <c r="AZ56" s="82">
        <f>'004 - Stavební objekt - S...'!F30</f>
        <v>0</v>
      </c>
      <c r="BA56" s="82">
        <f>'004 - Stavební objekt - S...'!F31</f>
        <v>0</v>
      </c>
      <c r="BB56" s="82">
        <f>'004 - Stavební objekt - S...'!F32</f>
        <v>0</v>
      </c>
      <c r="BC56" s="82">
        <f>'004 - Stavební objekt - S...'!F33</f>
        <v>0</v>
      </c>
      <c r="BD56" s="84">
        <f>'004 - Stavební objekt - S...'!F34</f>
        <v>0</v>
      </c>
      <c r="BT56" s="85" t="s">
        <v>414</v>
      </c>
      <c r="BV56" s="85" t="s">
        <v>472</v>
      </c>
      <c r="BW56" s="85" t="s">
        <v>488</v>
      </c>
      <c r="BX56" s="85" t="s">
        <v>410</v>
      </c>
      <c r="CL56" s="85" t="s">
        <v>408</v>
      </c>
      <c r="CM56" s="85" t="s">
        <v>477</v>
      </c>
    </row>
    <row r="57" spans="2:44" s="1" customFormat="1" ht="30" customHeight="1">
      <c r="B57" s="36"/>
      <c r="AQ57" s="37"/>
      <c r="AR57" s="37"/>
    </row>
    <row r="58" spans="2:44" s="1" customFormat="1" ht="6.75" customHeigh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37"/>
    </row>
    <row r="84" ht="15">
      <c r="I84" s="358"/>
    </row>
  </sheetData>
  <sheetProtection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8:O28"/>
    <mergeCell ref="AK29:AO29"/>
    <mergeCell ref="L27:O27"/>
    <mergeCell ref="W27:AE27"/>
    <mergeCell ref="AK27:AO27"/>
    <mergeCell ref="W28:AE28"/>
    <mergeCell ref="AK28:AO28"/>
    <mergeCell ref="L29:O29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AN51:AP51"/>
    <mergeCell ref="AN55:AP55"/>
    <mergeCell ref="AG55:AM55"/>
    <mergeCell ref="D55:H55"/>
    <mergeCell ref="AN53:AP53"/>
    <mergeCell ref="AG53:AM53"/>
    <mergeCell ref="D53:H53"/>
    <mergeCell ref="J54:AF54"/>
    <mergeCell ref="D56:H56"/>
    <mergeCell ref="J55:AF55"/>
    <mergeCell ref="D54:H54"/>
    <mergeCell ref="AN54:AP54"/>
    <mergeCell ref="AG54:AM54"/>
    <mergeCell ref="D52:H52"/>
    <mergeCell ref="J52:AF52"/>
    <mergeCell ref="J56:AF56"/>
    <mergeCell ref="AN56:AP56"/>
    <mergeCell ref="AG56:AM56"/>
    <mergeCell ref="W29:AE29"/>
    <mergeCell ref="AR2:BE2"/>
    <mergeCell ref="J53:AF53"/>
    <mergeCell ref="L42:AO42"/>
    <mergeCell ref="AM44:AN44"/>
    <mergeCell ref="AM46:AP46"/>
    <mergeCell ref="AS46:AT48"/>
    <mergeCell ref="AN52:AP52"/>
    <mergeCell ref="AG52:AM52"/>
    <mergeCell ref="AG51:AM51"/>
  </mergeCells>
  <hyperlinks>
    <hyperlink ref="K1:S1" location="C2" display="1) Rekapitulace stavby"/>
    <hyperlink ref="W1:AI1" location="C51" display="2) Rekapitulace objektů stavby a soupisů prací"/>
    <hyperlink ref="A52" location="'002 - Stavební objekt - s...'!C2" display="/"/>
    <hyperlink ref="A53" location="'003 - Stavební objekt - Z...'!C2" display="/"/>
    <hyperlink ref="A54" location="'005 - Stavební objekt - V...'!C2" display="/"/>
    <hyperlink ref="A55" location="'006 - Stavební objekt - M...'!C2" display="/"/>
    <hyperlink ref="A56" location="'007 - Stavební objekt - S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tabSelected="1" zoomScalePageLayoutView="0" workbookViewId="0" topLeftCell="A1">
      <pane ySplit="1" topLeftCell="A48" activePane="bottomLeft" state="frozen"/>
      <selection pane="topLeft" activeCell="C3" sqref="C3"/>
      <selection pane="bottomLeft" activeCell="C3" sqref="C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90" width="0" style="0" hidden="1" customWidth="1"/>
  </cols>
  <sheetData>
    <row r="1" spans="1:70" ht="21.75" customHeight="1">
      <c r="A1" s="17"/>
      <c r="B1" s="87"/>
      <c r="C1" s="87"/>
      <c r="D1" s="88" t="s">
        <v>404</v>
      </c>
      <c r="E1" s="87"/>
      <c r="F1" s="89" t="s">
        <v>489</v>
      </c>
      <c r="G1" s="341" t="s">
        <v>490</v>
      </c>
      <c r="H1" s="341"/>
      <c r="I1" s="90"/>
      <c r="J1" s="89" t="s">
        <v>491</v>
      </c>
      <c r="K1" s="88" t="s">
        <v>492</v>
      </c>
      <c r="L1" s="89" t="s">
        <v>493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03" t="s">
        <v>411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0" t="s">
        <v>480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477</v>
      </c>
    </row>
    <row r="4" spans="2:46" ht="36.75" customHeight="1">
      <c r="B4" s="24"/>
      <c r="C4" s="25"/>
      <c r="D4" s="26" t="s">
        <v>494</v>
      </c>
      <c r="E4" s="25"/>
      <c r="F4" s="25"/>
      <c r="G4" s="25"/>
      <c r="H4" s="25"/>
      <c r="I4" s="92"/>
      <c r="J4" s="25"/>
      <c r="K4" s="27"/>
      <c r="M4" s="28" t="s">
        <v>417</v>
      </c>
      <c r="AT4" s="20" t="s">
        <v>409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423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2" t="s">
        <v>294</v>
      </c>
      <c r="F7" s="343"/>
      <c r="G7" s="343"/>
      <c r="H7" s="343"/>
      <c r="I7" s="92"/>
      <c r="J7" s="25"/>
      <c r="K7" s="27"/>
    </row>
    <row r="8" spans="2:11" s="1" customFormat="1" ht="15">
      <c r="B8" s="36"/>
      <c r="C8" s="37"/>
      <c r="D8" s="33" t="s">
        <v>495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39" t="s">
        <v>299</v>
      </c>
      <c r="F9" s="340"/>
      <c r="G9" s="340"/>
      <c r="H9" s="340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424</v>
      </c>
      <c r="E11" s="37"/>
      <c r="F11" s="31" t="s">
        <v>408</v>
      </c>
      <c r="G11" s="37"/>
      <c r="H11" s="37"/>
      <c r="I11" s="94" t="s">
        <v>425</v>
      </c>
      <c r="J11" s="31" t="s">
        <v>408</v>
      </c>
      <c r="K11" s="40"/>
    </row>
    <row r="12" spans="2:11" s="1" customFormat="1" ht="14.25" customHeight="1">
      <c r="B12" s="36"/>
      <c r="C12" s="37"/>
      <c r="D12" s="33" t="s">
        <v>426</v>
      </c>
      <c r="E12" s="37"/>
      <c r="F12" s="31" t="s">
        <v>295</v>
      </c>
      <c r="G12" s="37"/>
      <c r="H12" s="37"/>
      <c r="I12" s="94" t="s">
        <v>428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429</v>
      </c>
      <c r="E14" s="37"/>
      <c r="F14" s="37"/>
      <c r="G14" s="37"/>
      <c r="H14" s="37"/>
      <c r="I14" s="94" t="s">
        <v>430</v>
      </c>
      <c r="J14" s="31" t="s">
        <v>408</v>
      </c>
      <c r="K14" s="40"/>
    </row>
    <row r="15" spans="2:11" s="1" customFormat="1" ht="18" customHeight="1">
      <c r="B15" s="36"/>
      <c r="C15" s="37"/>
      <c r="D15" s="37"/>
      <c r="E15" s="31" t="s">
        <v>296</v>
      </c>
      <c r="F15" s="37"/>
      <c r="G15" s="37"/>
      <c r="H15" s="37"/>
      <c r="I15" s="94" t="s">
        <v>431</v>
      </c>
      <c r="J15" s="31" t="s">
        <v>408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432</v>
      </c>
      <c r="E17" s="37"/>
      <c r="F17" s="37"/>
      <c r="G17" s="37"/>
      <c r="H17" s="37"/>
      <c r="I17" s="94" t="s">
        <v>430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431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433</v>
      </c>
      <c r="E20" s="37"/>
      <c r="F20" s="37"/>
      <c r="G20" s="37"/>
      <c r="H20" s="37"/>
      <c r="I20" s="94" t="s">
        <v>430</v>
      </c>
      <c r="J20" s="31" t="s">
        <v>408</v>
      </c>
      <c r="K20" s="40"/>
    </row>
    <row r="21" spans="2:11" s="1" customFormat="1" ht="18" customHeight="1">
      <c r="B21" s="36"/>
      <c r="C21" s="37"/>
      <c r="D21" s="37"/>
      <c r="E21" s="31" t="s">
        <v>308</v>
      </c>
      <c r="F21" s="37"/>
      <c r="G21" s="37"/>
      <c r="H21" s="37"/>
      <c r="I21" s="94" t="s">
        <v>431</v>
      </c>
      <c r="J21" s="31" t="s">
        <v>408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435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35" t="s">
        <v>408</v>
      </c>
      <c r="F24" s="335"/>
      <c r="G24" s="335"/>
      <c r="H24" s="335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436</v>
      </c>
      <c r="E27" s="37"/>
      <c r="F27" s="37"/>
      <c r="G27" s="37"/>
      <c r="H27" s="37"/>
      <c r="I27" s="93"/>
      <c r="J27" s="103">
        <f>ROUND(J85,0)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438</v>
      </c>
      <c r="G29" s="37"/>
      <c r="H29" s="37"/>
      <c r="I29" s="104" t="s">
        <v>437</v>
      </c>
      <c r="J29" s="41" t="s">
        <v>439</v>
      </c>
      <c r="K29" s="40"/>
    </row>
    <row r="30" spans="2:11" s="1" customFormat="1" ht="14.25" customHeight="1">
      <c r="B30" s="36"/>
      <c r="C30" s="37"/>
      <c r="D30" s="44" t="s">
        <v>440</v>
      </c>
      <c r="E30" s="44" t="s">
        <v>441</v>
      </c>
      <c r="F30" s="105">
        <f>ROUND(SUM(BE85:BE106),0)</f>
        <v>0</v>
      </c>
      <c r="G30" s="37"/>
      <c r="H30" s="37"/>
      <c r="I30" s="106">
        <v>0.21</v>
      </c>
      <c r="J30" s="105">
        <f>ROUND(ROUND((SUM(BE85:BE106)),0)*I30,0)</f>
        <v>0</v>
      </c>
      <c r="K30" s="40"/>
    </row>
    <row r="31" spans="2:11" s="1" customFormat="1" ht="14.25" customHeight="1">
      <c r="B31" s="36"/>
      <c r="C31" s="37"/>
      <c r="D31" s="37"/>
      <c r="E31" s="44" t="s">
        <v>442</v>
      </c>
      <c r="F31" s="105">
        <f>ROUND(SUM(BF85:BF106),0)</f>
        <v>0</v>
      </c>
      <c r="G31" s="37"/>
      <c r="H31" s="37"/>
      <c r="I31" s="106">
        <v>0.15</v>
      </c>
      <c r="J31" s="105">
        <f>ROUND(ROUND((SUM(BF85:BF106)),0)*I31,0)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443</v>
      </c>
      <c r="F32" s="105">
        <f>ROUND(SUM(BG85:BG106),0)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444</v>
      </c>
      <c r="F33" s="105">
        <f>ROUND(SUM(BH85:BH106),0)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445</v>
      </c>
      <c r="F34" s="105">
        <f>ROUND(SUM(BI85:BI106),0)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446</v>
      </c>
      <c r="E36" s="48"/>
      <c r="F36" s="48"/>
      <c r="G36" s="107" t="s">
        <v>447</v>
      </c>
      <c r="H36" s="49" t="s">
        <v>448</v>
      </c>
      <c r="I36" s="108"/>
      <c r="J36" s="109">
        <f>SUM(J27:J34)</f>
        <v>0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496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423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2" t="str">
        <f>E7</f>
        <v>Střední odborná škola a Střední odborné učiliště Horky nad Jizerou</v>
      </c>
      <c r="F45" s="343"/>
      <c r="G45" s="343"/>
      <c r="H45" s="343"/>
      <c r="I45" s="93"/>
      <c r="J45" s="37"/>
      <c r="K45" s="40"/>
    </row>
    <row r="46" spans="2:11" s="1" customFormat="1" ht="14.25" customHeight="1">
      <c r="B46" s="36"/>
      <c r="C46" s="33" t="s">
        <v>495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39" t="str">
        <f>E9</f>
        <v>001 - Stavební objekt - stavební práce</v>
      </c>
      <c r="F47" s="340"/>
      <c r="G47" s="340"/>
      <c r="H47" s="340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426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428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429</v>
      </c>
      <c r="D51" s="37"/>
      <c r="E51" s="37"/>
      <c r="F51" s="31" t="str">
        <f>E15</f>
        <v>SOŠ a SOU Horky nad Jizerou</v>
      </c>
      <c r="G51" s="37"/>
      <c r="H51" s="37"/>
      <c r="I51" s="94" t="s">
        <v>433</v>
      </c>
      <c r="J51" s="335" t="str">
        <f>E21</f>
        <v>Ing. Václav Kopecký</v>
      </c>
      <c r="K51" s="40"/>
    </row>
    <row r="52" spans="2:11" s="1" customFormat="1" ht="14.25" customHeight="1">
      <c r="B52" s="36"/>
      <c r="C52" s="33" t="s">
        <v>432</v>
      </c>
      <c r="D52" s="37"/>
      <c r="E52" s="37"/>
      <c r="F52" s="31">
        <f>IF(E18="","",E18)</f>
      </c>
      <c r="G52" s="37"/>
      <c r="H52" s="37"/>
      <c r="I52" s="93"/>
      <c r="J52" s="344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497</v>
      </c>
      <c r="D54" s="46"/>
      <c r="E54" s="46"/>
      <c r="F54" s="46"/>
      <c r="G54" s="46"/>
      <c r="H54" s="46"/>
      <c r="I54" s="115"/>
      <c r="J54" s="116" t="s">
        <v>498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499</v>
      </c>
      <c r="D56" s="37"/>
      <c r="E56" s="37"/>
      <c r="F56" s="37"/>
      <c r="G56" s="37"/>
      <c r="H56" s="37"/>
      <c r="I56" s="93"/>
      <c r="J56" s="103">
        <f>J85</f>
        <v>0</v>
      </c>
      <c r="K56" s="40"/>
      <c r="AU56" s="20" t="s">
        <v>500</v>
      </c>
    </row>
    <row r="57" spans="2:11" s="7" customFormat="1" ht="24.75" customHeight="1">
      <c r="B57" s="118"/>
      <c r="C57" s="119"/>
      <c r="D57" s="120" t="s">
        <v>501</v>
      </c>
      <c r="E57" s="121"/>
      <c r="F57" s="121"/>
      <c r="G57" s="121"/>
      <c r="H57" s="121"/>
      <c r="I57" s="122"/>
      <c r="J57" s="123">
        <f>J86</f>
        <v>0</v>
      </c>
      <c r="K57" s="124"/>
    </row>
    <row r="58" spans="2:11" s="8" customFormat="1" ht="19.5" customHeight="1">
      <c r="B58" s="125"/>
      <c r="C58" s="126"/>
      <c r="D58" s="127" t="s">
        <v>300</v>
      </c>
      <c r="E58" s="128"/>
      <c r="F58" s="128"/>
      <c r="G58" s="128"/>
      <c r="H58" s="128"/>
      <c r="I58" s="129"/>
      <c r="J58" s="130">
        <f>J87</f>
        <v>0</v>
      </c>
      <c r="K58" s="131"/>
    </row>
    <row r="59" spans="2:11" s="8" customFormat="1" ht="19.5" customHeight="1">
      <c r="B59" s="125"/>
      <c r="C59" s="126"/>
      <c r="D59" s="127" t="s">
        <v>301</v>
      </c>
      <c r="E59" s="128"/>
      <c r="F59" s="128"/>
      <c r="G59" s="128"/>
      <c r="H59" s="128"/>
      <c r="I59" s="129"/>
      <c r="J59" s="130">
        <f>J92</f>
        <v>0</v>
      </c>
      <c r="K59" s="131"/>
    </row>
    <row r="60" spans="2:11" s="8" customFormat="1" ht="19.5" customHeight="1">
      <c r="B60" s="125"/>
      <c r="C60" s="126"/>
      <c r="D60" s="127" t="s">
        <v>302</v>
      </c>
      <c r="E60" s="128"/>
      <c r="F60" s="128"/>
      <c r="G60" s="128"/>
      <c r="H60" s="128"/>
      <c r="I60" s="129"/>
      <c r="J60" s="130">
        <f>J94</f>
        <v>0</v>
      </c>
      <c r="K60" s="131"/>
    </row>
    <row r="61" spans="2:11" s="8" customFormat="1" ht="19.5" customHeight="1">
      <c r="B61" s="125"/>
      <c r="C61" s="126"/>
      <c r="D61" s="127" t="s">
        <v>303</v>
      </c>
      <c r="E61" s="128"/>
      <c r="F61" s="128"/>
      <c r="G61" s="128"/>
      <c r="H61" s="128"/>
      <c r="I61" s="129"/>
      <c r="J61" s="130">
        <f>J96</f>
        <v>0</v>
      </c>
      <c r="K61" s="131"/>
    </row>
    <row r="62" spans="2:11" s="8" customFormat="1" ht="19.5" customHeight="1">
      <c r="B62" s="125"/>
      <c r="C62" s="126"/>
      <c r="D62" s="127" t="s">
        <v>304</v>
      </c>
      <c r="E62" s="128"/>
      <c r="F62" s="128"/>
      <c r="G62" s="128"/>
      <c r="H62" s="128"/>
      <c r="I62" s="129"/>
      <c r="J62" s="130">
        <f>J99</f>
        <v>0</v>
      </c>
      <c r="K62" s="131"/>
    </row>
    <row r="63" spans="2:11" s="8" customFormat="1" ht="19.5" customHeight="1">
      <c r="B63" s="125"/>
      <c r="C63" s="126"/>
      <c r="D63" s="127" t="s">
        <v>305</v>
      </c>
      <c r="E63" s="128"/>
      <c r="F63" s="128"/>
      <c r="G63" s="128"/>
      <c r="H63" s="128"/>
      <c r="I63" s="129"/>
      <c r="J63" s="130">
        <f>J101</f>
        <v>0</v>
      </c>
      <c r="K63" s="131"/>
    </row>
    <row r="64" spans="2:11" s="8" customFormat="1" ht="19.5" customHeight="1">
      <c r="B64" s="125"/>
      <c r="C64" s="126"/>
      <c r="D64" s="127" t="s">
        <v>306</v>
      </c>
      <c r="E64" s="128"/>
      <c r="F64" s="128"/>
      <c r="G64" s="128"/>
      <c r="H64" s="128"/>
      <c r="I64" s="129"/>
      <c r="J64" s="130">
        <f>J103</f>
        <v>0</v>
      </c>
      <c r="K64" s="131"/>
    </row>
    <row r="65" spans="2:11" s="8" customFormat="1" ht="19.5" customHeight="1">
      <c r="B65" s="125"/>
      <c r="C65" s="126"/>
      <c r="D65" s="127" t="s">
        <v>307</v>
      </c>
      <c r="E65" s="128"/>
      <c r="F65" s="128"/>
      <c r="G65" s="128"/>
      <c r="H65" s="128"/>
      <c r="I65" s="129"/>
      <c r="J65" s="130">
        <f>J105</f>
        <v>0</v>
      </c>
      <c r="K65" s="131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93"/>
      <c r="J66" s="37"/>
      <c r="K66" s="40"/>
    </row>
    <row r="67" spans="2:11" s="1" customFormat="1" ht="6.75" customHeight="1">
      <c r="B67" s="51"/>
      <c r="C67" s="52"/>
      <c r="D67" s="52"/>
      <c r="E67" s="52"/>
      <c r="F67" s="52"/>
      <c r="G67" s="52"/>
      <c r="H67" s="52"/>
      <c r="I67" s="111"/>
      <c r="J67" s="52"/>
      <c r="K67" s="53"/>
    </row>
    <row r="71" spans="2:12" s="1" customFormat="1" ht="6.75" customHeight="1">
      <c r="B71" s="255"/>
      <c r="C71" s="256"/>
      <c r="D71" s="256"/>
      <c r="E71" s="256"/>
      <c r="F71" s="256"/>
      <c r="G71" s="256"/>
      <c r="H71" s="256"/>
      <c r="I71" s="257"/>
      <c r="J71" s="256"/>
      <c r="K71" s="258"/>
      <c r="L71" s="37"/>
    </row>
    <row r="72" spans="2:12" s="1" customFormat="1" ht="36.75" customHeight="1">
      <c r="B72" s="259"/>
      <c r="C72" s="26" t="s">
        <v>503</v>
      </c>
      <c r="D72" s="37"/>
      <c r="E72" s="37"/>
      <c r="F72" s="37"/>
      <c r="G72" s="37"/>
      <c r="H72" s="37"/>
      <c r="I72" s="37"/>
      <c r="J72" s="37"/>
      <c r="K72" s="260"/>
      <c r="L72" s="37"/>
    </row>
    <row r="73" spans="2:12" s="1" customFormat="1" ht="6.75" customHeight="1">
      <c r="B73" s="259"/>
      <c r="C73" s="37"/>
      <c r="D73" s="37"/>
      <c r="E73" s="37"/>
      <c r="F73" s="37"/>
      <c r="G73" s="37"/>
      <c r="H73" s="37"/>
      <c r="I73" s="37"/>
      <c r="J73" s="37"/>
      <c r="K73" s="260"/>
      <c r="L73" s="37"/>
    </row>
    <row r="74" spans="2:12" s="1" customFormat="1" ht="14.25" customHeight="1">
      <c r="B74" s="259"/>
      <c r="C74" s="33" t="s">
        <v>423</v>
      </c>
      <c r="D74" s="37"/>
      <c r="E74" s="37"/>
      <c r="F74" s="37"/>
      <c r="G74" s="37"/>
      <c r="H74" s="37"/>
      <c r="I74" s="37"/>
      <c r="J74" s="37"/>
      <c r="K74" s="260"/>
      <c r="L74" s="37"/>
    </row>
    <row r="75" spans="2:12" s="1" customFormat="1" ht="16.5" customHeight="1">
      <c r="B75" s="259"/>
      <c r="C75" s="37"/>
      <c r="D75" s="37"/>
      <c r="E75" s="342" t="str">
        <f>E7</f>
        <v>Střední odborná škola a Střední odborné učiliště Horky nad Jizerou</v>
      </c>
      <c r="F75" s="343"/>
      <c r="G75" s="343"/>
      <c r="H75" s="343"/>
      <c r="I75" s="37"/>
      <c r="J75" s="37"/>
      <c r="K75" s="260"/>
      <c r="L75" s="37"/>
    </row>
    <row r="76" spans="2:12" s="1" customFormat="1" ht="14.25" customHeight="1">
      <c r="B76" s="259"/>
      <c r="C76" s="33" t="s">
        <v>495</v>
      </c>
      <c r="D76" s="37"/>
      <c r="E76" s="37"/>
      <c r="F76" s="37"/>
      <c r="G76" s="37"/>
      <c r="H76" s="37"/>
      <c r="I76" s="37"/>
      <c r="J76" s="37"/>
      <c r="K76" s="260"/>
      <c r="L76" s="37"/>
    </row>
    <row r="77" spans="2:12" s="1" customFormat="1" ht="17.25" customHeight="1">
      <c r="B77" s="259"/>
      <c r="C77" s="37"/>
      <c r="D77" s="37"/>
      <c r="E77" s="339" t="str">
        <f>E9</f>
        <v>001 - Stavební objekt - stavební práce</v>
      </c>
      <c r="F77" s="340"/>
      <c r="G77" s="340"/>
      <c r="H77" s="340"/>
      <c r="I77" s="37"/>
      <c r="J77" s="37"/>
      <c r="K77" s="260"/>
      <c r="L77" s="37"/>
    </row>
    <row r="78" spans="2:12" s="1" customFormat="1" ht="6.75" customHeight="1">
      <c r="B78" s="259"/>
      <c r="C78" s="37"/>
      <c r="D78" s="37"/>
      <c r="E78" s="37"/>
      <c r="F78" s="37"/>
      <c r="G78" s="37"/>
      <c r="H78" s="37"/>
      <c r="I78" s="37"/>
      <c r="J78" s="37"/>
      <c r="K78" s="260"/>
      <c r="L78" s="37"/>
    </row>
    <row r="79" spans="2:12" s="1" customFormat="1" ht="18" customHeight="1">
      <c r="B79" s="259"/>
      <c r="C79" s="33" t="s">
        <v>426</v>
      </c>
      <c r="D79" s="37"/>
      <c r="E79" s="37"/>
      <c r="F79" s="31" t="str">
        <f>F12</f>
        <v>Horky nad Jizerou 35, 294 73 Horky nad Jizerou</v>
      </c>
      <c r="G79" s="37"/>
      <c r="H79" s="37"/>
      <c r="I79" s="94"/>
      <c r="J79" s="95">
        <f>IF(J12="","",J12)</f>
        <v>43427</v>
      </c>
      <c r="K79" s="260"/>
      <c r="L79" s="37"/>
    </row>
    <row r="80" spans="2:12" s="1" customFormat="1" ht="6.75" customHeight="1">
      <c r="B80" s="259"/>
      <c r="C80" s="37"/>
      <c r="D80" s="37"/>
      <c r="E80" s="37"/>
      <c r="F80" s="37"/>
      <c r="G80" s="37"/>
      <c r="H80" s="37"/>
      <c r="I80" s="37"/>
      <c r="J80" s="37"/>
      <c r="K80" s="260"/>
      <c r="L80" s="37"/>
    </row>
    <row r="81" spans="2:12" s="1" customFormat="1" ht="15">
      <c r="B81" s="259"/>
      <c r="C81" s="33" t="s">
        <v>429</v>
      </c>
      <c r="D81" s="37"/>
      <c r="E81" s="37"/>
      <c r="F81" s="31" t="str">
        <f>E15</f>
        <v>SOŠ a SOU Horky nad Jizerou</v>
      </c>
      <c r="G81" s="37"/>
      <c r="H81" s="37"/>
      <c r="I81" s="94"/>
      <c r="J81" s="31" t="str">
        <f>E21</f>
        <v>Ing. Václav Kopecký</v>
      </c>
      <c r="K81" s="260"/>
      <c r="L81" s="37"/>
    </row>
    <row r="82" spans="2:12" s="1" customFormat="1" ht="14.25" customHeight="1">
      <c r="B82" s="259"/>
      <c r="C82" s="33" t="s">
        <v>432</v>
      </c>
      <c r="D82" s="37"/>
      <c r="E82" s="37"/>
      <c r="F82" s="31">
        <f>IF(E18="","",E18)</f>
      </c>
      <c r="G82" s="37"/>
      <c r="H82" s="37"/>
      <c r="I82" s="37"/>
      <c r="J82" s="37"/>
      <c r="K82" s="260"/>
      <c r="L82" s="37"/>
    </row>
    <row r="83" spans="2:12" s="1" customFormat="1" ht="9.75" customHeight="1">
      <c r="B83" s="259"/>
      <c r="C83" s="37"/>
      <c r="D83" s="37"/>
      <c r="E83" s="37"/>
      <c r="F83" s="37"/>
      <c r="G83" s="37"/>
      <c r="H83" s="37"/>
      <c r="I83" s="37"/>
      <c r="J83" s="37"/>
      <c r="K83" s="260"/>
      <c r="L83" s="37"/>
    </row>
    <row r="84" spans="2:20" s="9" customFormat="1" ht="29.25" customHeight="1">
      <c r="B84" s="261"/>
      <c r="C84" s="135" t="s">
        <v>504</v>
      </c>
      <c r="D84" s="136" t="s">
        <v>455</v>
      </c>
      <c r="E84" s="136" t="s">
        <v>451</v>
      </c>
      <c r="F84" s="136" t="s">
        <v>505</v>
      </c>
      <c r="G84" s="136" t="s">
        <v>506</v>
      </c>
      <c r="H84" s="136" t="s">
        <v>507</v>
      </c>
      <c r="I84" s="137" t="s">
        <v>508</v>
      </c>
      <c r="J84" s="136" t="s">
        <v>498</v>
      </c>
      <c r="K84" s="278" t="s">
        <v>8</v>
      </c>
      <c r="L84" s="254"/>
      <c r="M84" s="66" t="s">
        <v>510</v>
      </c>
      <c r="N84" s="67" t="s">
        <v>440</v>
      </c>
      <c r="O84" s="67" t="s">
        <v>511</v>
      </c>
      <c r="P84" s="67" t="s">
        <v>512</v>
      </c>
      <c r="Q84" s="67" t="s">
        <v>513</v>
      </c>
      <c r="R84" s="67" t="s">
        <v>514</v>
      </c>
      <c r="S84" s="67" t="s">
        <v>515</v>
      </c>
      <c r="T84" s="68" t="s">
        <v>516</v>
      </c>
    </row>
    <row r="85" spans="2:63" s="1" customFormat="1" ht="29.25" customHeight="1">
      <c r="B85" s="259"/>
      <c r="C85" s="262" t="s">
        <v>499</v>
      </c>
      <c r="D85" s="37"/>
      <c r="E85" s="37"/>
      <c r="F85" s="37"/>
      <c r="G85" s="37"/>
      <c r="H85" s="37"/>
      <c r="I85" s="37"/>
      <c r="J85" s="263">
        <f>J86</f>
        <v>0</v>
      </c>
      <c r="K85" s="260"/>
      <c r="L85" s="37"/>
      <c r="M85" s="69"/>
      <c r="N85" s="63"/>
      <c r="O85" s="63"/>
      <c r="P85" s="140" t="e">
        <f>P86+#REF!+#REF!+#REF!</f>
        <v>#REF!</v>
      </c>
      <c r="Q85" s="63"/>
      <c r="R85" s="140" t="e">
        <f>R86+#REF!+#REF!+#REF!</f>
        <v>#REF!</v>
      </c>
      <c r="S85" s="63"/>
      <c r="T85" s="141" t="e">
        <f>T86+#REF!+#REF!+#REF!</f>
        <v>#REF!</v>
      </c>
      <c r="AT85" s="20" t="s">
        <v>469</v>
      </c>
      <c r="AU85" s="20" t="s">
        <v>500</v>
      </c>
      <c r="BK85" s="142" t="e">
        <f>BK86+#REF!+#REF!+#REF!</f>
        <v>#REF!</v>
      </c>
    </row>
    <row r="86" spans="2:63" s="10" customFormat="1" ht="36.75" customHeight="1">
      <c r="B86" s="264"/>
      <c r="C86" s="149"/>
      <c r="D86" s="265" t="s">
        <v>469</v>
      </c>
      <c r="E86" s="266" t="s">
        <v>517</v>
      </c>
      <c r="F86" s="266" t="s">
        <v>518</v>
      </c>
      <c r="G86" s="149"/>
      <c r="H86" s="149"/>
      <c r="I86" s="267"/>
      <c r="J86" s="268">
        <f>SUM(J87,J92,J99,J101,J103,J105,J96,J94)</f>
        <v>0</v>
      </c>
      <c r="K86" s="269"/>
      <c r="L86" s="149"/>
      <c r="M86" s="148"/>
      <c r="N86" s="149"/>
      <c r="O86" s="149"/>
      <c r="P86" s="150" t="e">
        <f>P87+#REF!+P92+P94+#REF!+#REF!+#REF!</f>
        <v>#REF!</v>
      </c>
      <c r="Q86" s="149"/>
      <c r="R86" s="150" t="e">
        <f>R87+#REF!+R92+R94+#REF!+#REF!+#REF!</f>
        <v>#REF!</v>
      </c>
      <c r="S86" s="149"/>
      <c r="T86" s="151" t="e">
        <f>T87+#REF!+T92+T94+#REF!+#REF!+#REF!</f>
        <v>#REF!</v>
      </c>
      <c r="AR86" s="144" t="s">
        <v>414</v>
      </c>
      <c r="AT86" s="152" t="s">
        <v>469</v>
      </c>
      <c r="AU86" s="152" t="s">
        <v>470</v>
      </c>
      <c r="AY86" s="144" t="s">
        <v>519</v>
      </c>
      <c r="BK86" s="153" t="e">
        <f>BK87+#REF!+BK92+BK94+#REF!+#REF!+#REF!</f>
        <v>#REF!</v>
      </c>
    </row>
    <row r="87" spans="2:63" s="10" customFormat="1" ht="29.25" customHeight="1">
      <c r="B87" s="264"/>
      <c r="C87" s="149"/>
      <c r="D87" s="265" t="s">
        <v>469</v>
      </c>
      <c r="E87" s="270" t="s">
        <v>414</v>
      </c>
      <c r="F87" s="270" t="s">
        <v>573</v>
      </c>
      <c r="G87" s="149"/>
      <c r="H87" s="149"/>
      <c r="I87" s="267"/>
      <c r="J87" s="271">
        <f>BK87</f>
        <v>0</v>
      </c>
      <c r="K87" s="269"/>
      <c r="L87" s="149"/>
      <c r="M87" s="148"/>
      <c r="N87" s="149"/>
      <c r="O87" s="149"/>
      <c r="P87" s="150">
        <f>SUM(P88:P91)</f>
        <v>0</v>
      </c>
      <c r="Q87" s="149"/>
      <c r="R87" s="150">
        <f>SUM(R88:R91)</f>
        <v>0</v>
      </c>
      <c r="S87" s="149"/>
      <c r="T87" s="151">
        <f>SUM(T88:T91)</f>
        <v>0</v>
      </c>
      <c r="AR87" s="144" t="s">
        <v>414</v>
      </c>
      <c r="AT87" s="152" t="s">
        <v>469</v>
      </c>
      <c r="AU87" s="152" t="s">
        <v>414</v>
      </c>
      <c r="AY87" s="144" t="s">
        <v>519</v>
      </c>
      <c r="BK87" s="153">
        <f>SUM(BK88:BK91)</f>
        <v>0</v>
      </c>
    </row>
    <row r="88" spans="2:65" s="1" customFormat="1" ht="25.5" customHeight="1">
      <c r="B88" s="272"/>
      <c r="C88" s="157" t="s">
        <v>414</v>
      </c>
      <c r="D88" s="157" t="s">
        <v>521</v>
      </c>
      <c r="E88" s="158" t="s">
        <v>982</v>
      </c>
      <c r="F88" s="159" t="s">
        <v>983</v>
      </c>
      <c r="G88" s="160" t="s">
        <v>984</v>
      </c>
      <c r="H88" s="161">
        <v>30</v>
      </c>
      <c r="I88" s="162"/>
      <c r="J88" s="163">
        <f>ROUND(I88*H88,0)</f>
        <v>0</v>
      </c>
      <c r="K88" s="279">
        <v>0.67</v>
      </c>
      <c r="L88" s="37"/>
      <c r="M88" s="164" t="s">
        <v>408</v>
      </c>
      <c r="N88" s="165" t="s">
        <v>441</v>
      </c>
      <c r="O88" s="37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AR88" s="20" t="s">
        <v>522</v>
      </c>
      <c r="AT88" s="20" t="s">
        <v>521</v>
      </c>
      <c r="AU88" s="20" t="s">
        <v>477</v>
      </c>
      <c r="AY88" s="20" t="s">
        <v>519</v>
      </c>
      <c r="BE88" s="168">
        <f>IF(N88="základní",J88,0)</f>
        <v>0</v>
      </c>
      <c r="BF88" s="168">
        <f>IF(N88="snížená",J88,0)</f>
        <v>0</v>
      </c>
      <c r="BG88" s="168">
        <f>IF(N88="zákl. přenesená",J88,0)</f>
        <v>0</v>
      </c>
      <c r="BH88" s="168">
        <f>IF(N88="sníž. přenesená",J88,0)</f>
        <v>0</v>
      </c>
      <c r="BI88" s="168">
        <f>IF(N88="nulová",J88,0)</f>
        <v>0</v>
      </c>
      <c r="BJ88" s="20" t="s">
        <v>414</v>
      </c>
      <c r="BK88" s="168">
        <f>ROUND(I88*H88,0)</f>
        <v>0</v>
      </c>
      <c r="BL88" s="20" t="s">
        <v>522</v>
      </c>
      <c r="BM88" s="20" t="s">
        <v>569</v>
      </c>
    </row>
    <row r="89" spans="2:65" s="1" customFormat="1" ht="25.5" customHeight="1">
      <c r="B89" s="272"/>
      <c r="C89" s="157" t="s">
        <v>477</v>
      </c>
      <c r="D89" s="157" t="s">
        <v>521</v>
      </c>
      <c r="E89" s="158" t="s">
        <v>985</v>
      </c>
      <c r="F89" s="159" t="s">
        <v>986</v>
      </c>
      <c r="G89" s="160" t="s">
        <v>984</v>
      </c>
      <c r="H89" s="161">
        <v>45</v>
      </c>
      <c r="I89" s="162"/>
      <c r="J89" s="163">
        <f>ROUND(I89*H89,0)</f>
        <v>0</v>
      </c>
      <c r="K89" s="279">
        <v>1.23</v>
      </c>
      <c r="L89" s="37"/>
      <c r="M89" s="164" t="s">
        <v>408</v>
      </c>
      <c r="N89" s="165" t="s">
        <v>441</v>
      </c>
      <c r="O89" s="37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AR89" s="20" t="s">
        <v>522</v>
      </c>
      <c r="AT89" s="20" t="s">
        <v>521</v>
      </c>
      <c r="AU89" s="20" t="s">
        <v>477</v>
      </c>
      <c r="AY89" s="20" t="s">
        <v>519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20" t="s">
        <v>414</v>
      </c>
      <c r="BK89" s="168">
        <f>ROUND(I89*H89,0)</f>
        <v>0</v>
      </c>
      <c r="BL89" s="20" t="s">
        <v>522</v>
      </c>
      <c r="BM89" s="20" t="s">
        <v>570</v>
      </c>
    </row>
    <row r="90" spans="2:65" s="1" customFormat="1" ht="27">
      <c r="B90" s="272"/>
      <c r="C90" s="157" t="s">
        <v>524</v>
      </c>
      <c r="D90" s="157" t="s">
        <v>521</v>
      </c>
      <c r="E90" s="158" t="s">
        <v>987</v>
      </c>
      <c r="F90" s="159" t="s">
        <v>988</v>
      </c>
      <c r="G90" s="160" t="s">
        <v>984</v>
      </c>
      <c r="H90" s="161">
        <v>45</v>
      </c>
      <c r="I90" s="162"/>
      <c r="J90" s="163">
        <f>ROUND(I90*H90,0)</f>
        <v>0</v>
      </c>
      <c r="K90" s="279">
        <v>1.2</v>
      </c>
      <c r="L90" s="37"/>
      <c r="M90" s="164" t="s">
        <v>408</v>
      </c>
      <c r="N90" s="165" t="s">
        <v>441</v>
      </c>
      <c r="O90" s="37"/>
      <c r="P90" s="166">
        <f>O90*H90</f>
        <v>0</v>
      </c>
      <c r="Q90" s="166">
        <v>0</v>
      </c>
      <c r="R90" s="166">
        <f>Q90*H90</f>
        <v>0</v>
      </c>
      <c r="S90" s="166">
        <v>0</v>
      </c>
      <c r="T90" s="167">
        <f>S90*H90</f>
        <v>0</v>
      </c>
      <c r="AR90" s="20" t="s">
        <v>522</v>
      </c>
      <c r="AT90" s="20" t="s">
        <v>521</v>
      </c>
      <c r="AU90" s="20" t="s">
        <v>477</v>
      </c>
      <c r="AY90" s="20" t="s">
        <v>519</v>
      </c>
      <c r="BE90" s="168">
        <f>IF(N90="základní",J90,0)</f>
        <v>0</v>
      </c>
      <c r="BF90" s="168">
        <f>IF(N90="snížená",J90,0)</f>
        <v>0</v>
      </c>
      <c r="BG90" s="168">
        <f>IF(N90="zákl. přenesená",J90,0)</f>
        <v>0</v>
      </c>
      <c r="BH90" s="168">
        <f>IF(N90="sníž. přenesená",J90,0)</f>
        <v>0</v>
      </c>
      <c r="BI90" s="168">
        <f>IF(N90="nulová",J90,0)</f>
        <v>0</v>
      </c>
      <c r="BJ90" s="20" t="s">
        <v>414</v>
      </c>
      <c r="BK90" s="168">
        <f>ROUND(I90*H90,0)</f>
        <v>0</v>
      </c>
      <c r="BL90" s="20" t="s">
        <v>522</v>
      </c>
      <c r="BM90" s="20" t="s">
        <v>571</v>
      </c>
    </row>
    <row r="91" spans="2:65" s="1" customFormat="1" ht="27">
      <c r="B91" s="272"/>
      <c r="C91" s="157" t="s">
        <v>522</v>
      </c>
      <c r="D91" s="157" t="s">
        <v>521</v>
      </c>
      <c r="E91" s="158" t="s">
        <v>989</v>
      </c>
      <c r="F91" s="159" t="s">
        <v>990</v>
      </c>
      <c r="G91" s="160" t="s">
        <v>984</v>
      </c>
      <c r="H91" s="161">
        <v>30</v>
      </c>
      <c r="I91" s="162"/>
      <c r="J91" s="163">
        <f>ROUND(I91*H91,0)</f>
        <v>0</v>
      </c>
      <c r="K91" s="279">
        <v>0.59</v>
      </c>
      <c r="L91" s="37"/>
      <c r="M91" s="164" t="s">
        <v>408</v>
      </c>
      <c r="N91" s="165" t="s">
        <v>441</v>
      </c>
      <c r="O91" s="37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AR91" s="20" t="s">
        <v>522</v>
      </c>
      <c r="AT91" s="20" t="s">
        <v>521</v>
      </c>
      <c r="AU91" s="20" t="s">
        <v>477</v>
      </c>
      <c r="AY91" s="20" t="s">
        <v>519</v>
      </c>
      <c r="BE91" s="168">
        <f>IF(N91="základní",J91,0)</f>
        <v>0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20" t="s">
        <v>414</v>
      </c>
      <c r="BK91" s="168">
        <f>ROUND(I91*H91,0)</f>
        <v>0</v>
      </c>
      <c r="BL91" s="20" t="s">
        <v>522</v>
      </c>
      <c r="BM91" s="20" t="s">
        <v>572</v>
      </c>
    </row>
    <row r="92" spans="2:63" s="10" customFormat="1" ht="29.25" customHeight="1">
      <c r="B92" s="264"/>
      <c r="C92" s="149"/>
      <c r="D92" s="265" t="s">
        <v>469</v>
      </c>
      <c r="E92" s="270">
        <v>2</v>
      </c>
      <c r="F92" s="270" t="s">
        <v>991</v>
      </c>
      <c r="G92" s="149"/>
      <c r="H92" s="149"/>
      <c r="I92" s="267"/>
      <c r="J92" s="271">
        <f>BK92</f>
        <v>0</v>
      </c>
      <c r="K92" s="269"/>
      <c r="L92" s="149"/>
      <c r="M92" s="148"/>
      <c r="N92" s="149"/>
      <c r="O92" s="149"/>
      <c r="P92" s="150">
        <f>SUM(P93:P93)</f>
        <v>0</v>
      </c>
      <c r="Q92" s="149"/>
      <c r="R92" s="150">
        <f>SUM(R93:R93)</f>
        <v>91.44850000000001</v>
      </c>
      <c r="S92" s="149"/>
      <c r="T92" s="151">
        <f>SUM(T93:T93)</f>
        <v>0</v>
      </c>
      <c r="W92" s="1"/>
      <c r="AR92" s="144" t="s">
        <v>414</v>
      </c>
      <c r="AT92" s="152" t="s">
        <v>469</v>
      </c>
      <c r="AU92" s="152" t="s">
        <v>414</v>
      </c>
      <c r="AY92" s="144" t="s">
        <v>519</v>
      </c>
      <c r="BK92" s="153">
        <f>SUM(BK93:BK93)</f>
        <v>0</v>
      </c>
    </row>
    <row r="93" spans="2:65" s="1" customFormat="1" ht="16.5" customHeight="1">
      <c r="B93" s="272"/>
      <c r="C93" s="157">
        <v>5</v>
      </c>
      <c r="D93" s="157" t="s">
        <v>521</v>
      </c>
      <c r="E93" s="158" t="s">
        <v>992</v>
      </c>
      <c r="F93" s="159" t="s">
        <v>993</v>
      </c>
      <c r="G93" s="160" t="s">
        <v>984</v>
      </c>
      <c r="H93" s="161">
        <v>55</v>
      </c>
      <c r="I93" s="162"/>
      <c r="J93" s="163">
        <f>ROUND(I93*H93,0)</f>
        <v>0</v>
      </c>
      <c r="K93" s="279">
        <v>0</v>
      </c>
      <c r="L93" s="37"/>
      <c r="M93" s="164" t="s">
        <v>408</v>
      </c>
      <c r="N93" s="165" t="s">
        <v>441</v>
      </c>
      <c r="O93" s="37"/>
      <c r="P93" s="166">
        <f>O93*H93</f>
        <v>0</v>
      </c>
      <c r="Q93" s="166">
        <v>1.6627</v>
      </c>
      <c r="R93" s="166">
        <f>Q93*H93</f>
        <v>91.44850000000001</v>
      </c>
      <c r="S93" s="166">
        <v>0</v>
      </c>
      <c r="T93" s="167">
        <f>S93*H93</f>
        <v>0</v>
      </c>
      <c r="AR93" s="20" t="s">
        <v>522</v>
      </c>
      <c r="AT93" s="20" t="s">
        <v>521</v>
      </c>
      <c r="AU93" s="20" t="s">
        <v>477</v>
      </c>
      <c r="AY93" s="20" t="s">
        <v>519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20" t="s">
        <v>414</v>
      </c>
      <c r="BK93" s="168">
        <f>ROUND(I93*H93,0)</f>
        <v>0</v>
      </c>
      <c r="BL93" s="20" t="s">
        <v>522</v>
      </c>
      <c r="BM93" s="20" t="s">
        <v>574</v>
      </c>
    </row>
    <row r="94" spans="2:63" s="10" customFormat="1" ht="29.25" customHeight="1">
      <c r="B94" s="264"/>
      <c r="C94" s="149"/>
      <c r="D94" s="265" t="s">
        <v>469</v>
      </c>
      <c r="E94" s="270">
        <v>3</v>
      </c>
      <c r="F94" s="270" t="s">
        <v>994</v>
      </c>
      <c r="G94" s="149"/>
      <c r="H94" s="149"/>
      <c r="I94" s="267"/>
      <c r="J94" s="271">
        <f>BK94</f>
        <v>0</v>
      </c>
      <c r="K94" s="280"/>
      <c r="L94" s="149"/>
      <c r="M94" s="148"/>
      <c r="N94" s="149"/>
      <c r="O94" s="149"/>
      <c r="P94" s="150">
        <f>SUM(P95:P95)</f>
        <v>0</v>
      </c>
      <c r="Q94" s="149"/>
      <c r="R94" s="150">
        <f>SUM(R95:R95)</f>
        <v>31.89459</v>
      </c>
      <c r="S94" s="149"/>
      <c r="T94" s="151">
        <f>SUM(T95:T95)</f>
        <v>0</v>
      </c>
      <c r="W94" s="1"/>
      <c r="AR94" s="144" t="s">
        <v>414</v>
      </c>
      <c r="AT94" s="152" t="s">
        <v>469</v>
      </c>
      <c r="AU94" s="152" t="s">
        <v>414</v>
      </c>
      <c r="AY94" s="144" t="s">
        <v>519</v>
      </c>
      <c r="BK94" s="153">
        <f>SUM(BK95:BK95)</f>
        <v>0</v>
      </c>
    </row>
    <row r="95" spans="2:65" s="1" customFormat="1" ht="16.5" customHeight="1">
      <c r="B95" s="272"/>
      <c r="C95" s="157">
        <v>6</v>
      </c>
      <c r="D95" s="157" t="s">
        <v>521</v>
      </c>
      <c r="E95" s="158" t="s">
        <v>995</v>
      </c>
      <c r="F95" s="159" t="s">
        <v>996</v>
      </c>
      <c r="G95" s="160" t="s">
        <v>545</v>
      </c>
      <c r="H95" s="161">
        <v>13</v>
      </c>
      <c r="I95" s="162"/>
      <c r="J95" s="163">
        <f>ROUND(I95*H95,0)</f>
        <v>0</v>
      </c>
      <c r="K95" s="279">
        <v>0.2</v>
      </c>
      <c r="L95" s="37"/>
      <c r="M95" s="164" t="s">
        <v>408</v>
      </c>
      <c r="N95" s="165" t="s">
        <v>441</v>
      </c>
      <c r="O95" s="37"/>
      <c r="P95" s="166">
        <f>O95*H95</f>
        <v>0</v>
      </c>
      <c r="Q95" s="166">
        <v>2.45343</v>
      </c>
      <c r="R95" s="166">
        <f>Q95*H95</f>
        <v>31.89459</v>
      </c>
      <c r="S95" s="166">
        <v>0</v>
      </c>
      <c r="T95" s="167">
        <f>S95*H95</f>
        <v>0</v>
      </c>
      <c r="AR95" s="20" t="s">
        <v>522</v>
      </c>
      <c r="AT95" s="20" t="s">
        <v>521</v>
      </c>
      <c r="AU95" s="20" t="s">
        <v>477</v>
      </c>
      <c r="AY95" s="20" t="s">
        <v>519</v>
      </c>
      <c r="BE95" s="168">
        <f>IF(N95="základní",J95,0)</f>
        <v>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20" t="s">
        <v>414</v>
      </c>
      <c r="BK95" s="168">
        <f>ROUND(I95*H95,0)</f>
        <v>0</v>
      </c>
      <c r="BL95" s="20" t="s">
        <v>522</v>
      </c>
      <c r="BM95" s="20" t="s">
        <v>576</v>
      </c>
    </row>
    <row r="96" spans="2:63" s="10" customFormat="1" ht="29.25" customHeight="1">
      <c r="B96" s="264"/>
      <c r="C96" s="149"/>
      <c r="D96" s="265" t="s">
        <v>469</v>
      </c>
      <c r="E96" s="270">
        <v>4</v>
      </c>
      <c r="F96" s="270" t="s">
        <v>0</v>
      </c>
      <c r="G96" s="149"/>
      <c r="H96" s="149"/>
      <c r="I96" s="267"/>
      <c r="J96" s="271">
        <f>BK96</f>
        <v>0</v>
      </c>
      <c r="K96" s="280"/>
      <c r="L96" s="149"/>
      <c r="M96" s="148"/>
      <c r="N96" s="149"/>
      <c r="O96" s="149"/>
      <c r="P96" s="150">
        <f>SUM(P97:P98)</f>
        <v>0</v>
      </c>
      <c r="Q96" s="149"/>
      <c r="R96" s="150">
        <f>SUM(R97:R98)</f>
        <v>0</v>
      </c>
      <c r="S96" s="149"/>
      <c r="T96" s="151">
        <f>SUM(T97:T98)</f>
        <v>0</v>
      </c>
      <c r="W96" s="1"/>
      <c r="AR96" s="144" t="s">
        <v>477</v>
      </c>
      <c r="AT96" s="152" t="s">
        <v>469</v>
      </c>
      <c r="AU96" s="152" t="s">
        <v>414</v>
      </c>
      <c r="AY96" s="144" t="s">
        <v>519</v>
      </c>
      <c r="BK96" s="153">
        <f>SUM(BK97:BK98)</f>
        <v>0</v>
      </c>
    </row>
    <row r="97" spans="2:65" s="1" customFormat="1" ht="25.5" customHeight="1">
      <c r="B97" s="272"/>
      <c r="C97" s="157">
        <v>7</v>
      </c>
      <c r="D97" s="157" t="s">
        <v>521</v>
      </c>
      <c r="E97" s="158" t="s">
        <v>1</v>
      </c>
      <c r="F97" s="159" t="s">
        <v>2</v>
      </c>
      <c r="G97" s="160" t="s">
        <v>561</v>
      </c>
      <c r="H97" s="161">
        <v>10</v>
      </c>
      <c r="I97" s="162"/>
      <c r="J97" s="163">
        <f>ROUND(I97*H97,0)</f>
        <v>0</v>
      </c>
      <c r="K97" s="279"/>
      <c r="L97" s="37"/>
      <c r="M97" s="164" t="s">
        <v>408</v>
      </c>
      <c r="N97" s="165" t="s">
        <v>441</v>
      </c>
      <c r="O97" s="37"/>
      <c r="P97" s="166">
        <f>O97*H97</f>
        <v>0</v>
      </c>
      <c r="Q97" s="166">
        <v>0</v>
      </c>
      <c r="R97" s="166">
        <f>Q97*H97</f>
        <v>0</v>
      </c>
      <c r="S97" s="166">
        <v>0</v>
      </c>
      <c r="T97" s="167">
        <f>S97*H97</f>
        <v>0</v>
      </c>
      <c r="AR97" s="20" t="s">
        <v>536</v>
      </c>
      <c r="AT97" s="20" t="s">
        <v>521</v>
      </c>
      <c r="AU97" s="20" t="s">
        <v>477</v>
      </c>
      <c r="AY97" s="20" t="s">
        <v>519</v>
      </c>
      <c r="BE97" s="168">
        <f>IF(N97="základní",J97,0)</f>
        <v>0</v>
      </c>
      <c r="BF97" s="168">
        <f>IF(N97="snížená",J97,0)</f>
        <v>0</v>
      </c>
      <c r="BG97" s="168">
        <f>IF(N97="zákl. přenesená",J97,0)</f>
        <v>0</v>
      </c>
      <c r="BH97" s="168">
        <f>IF(N97="sníž. přenesená",J97,0)</f>
        <v>0</v>
      </c>
      <c r="BI97" s="168">
        <f>IF(N97="nulová",J97,0)</f>
        <v>0</v>
      </c>
      <c r="BJ97" s="20" t="s">
        <v>414</v>
      </c>
      <c r="BK97" s="168">
        <f>ROUND(I97*H97,0)</f>
        <v>0</v>
      </c>
      <c r="BL97" s="20" t="s">
        <v>536</v>
      </c>
      <c r="BM97" s="20" t="s">
        <v>577</v>
      </c>
    </row>
    <row r="98" spans="2:65" s="1" customFormat="1" ht="16.5" customHeight="1">
      <c r="B98" s="272"/>
      <c r="C98" s="157">
        <v>8</v>
      </c>
      <c r="D98" s="157" t="s">
        <v>521</v>
      </c>
      <c r="E98" s="158"/>
      <c r="F98" s="283" t="s">
        <v>1012</v>
      </c>
      <c r="G98" s="160" t="s">
        <v>580</v>
      </c>
      <c r="H98" s="161">
        <v>55</v>
      </c>
      <c r="I98" s="162"/>
      <c r="J98" s="163">
        <f>ROUND(I98*H98,0)</f>
        <v>0</v>
      </c>
      <c r="K98" s="279"/>
      <c r="L98" s="37"/>
      <c r="M98" s="164" t="s">
        <v>408</v>
      </c>
      <c r="N98" s="165" t="s">
        <v>441</v>
      </c>
      <c r="O98" s="37"/>
      <c r="P98" s="166">
        <f>O98*H98</f>
        <v>0</v>
      </c>
      <c r="Q98" s="166">
        <v>0</v>
      </c>
      <c r="R98" s="166">
        <f>Q98*H98</f>
        <v>0</v>
      </c>
      <c r="S98" s="166">
        <v>0</v>
      </c>
      <c r="T98" s="167">
        <f>S98*H98</f>
        <v>0</v>
      </c>
      <c r="AR98" s="20" t="s">
        <v>536</v>
      </c>
      <c r="AT98" s="20" t="s">
        <v>521</v>
      </c>
      <c r="AU98" s="20" t="s">
        <v>477</v>
      </c>
      <c r="AY98" s="20" t="s">
        <v>519</v>
      </c>
      <c r="BE98" s="168">
        <f>IF(N98="základní",J98,0)</f>
        <v>0</v>
      </c>
      <c r="BF98" s="168">
        <f>IF(N98="snížená",J98,0)</f>
        <v>0</v>
      </c>
      <c r="BG98" s="168">
        <f>IF(N98="zákl. přenesená",J98,0)</f>
        <v>0</v>
      </c>
      <c r="BH98" s="168">
        <f>IF(N98="sníž. přenesená",J98,0)</f>
        <v>0</v>
      </c>
      <c r="BI98" s="168">
        <f>IF(N98="nulová",J98,0)</f>
        <v>0</v>
      </c>
      <c r="BJ98" s="20" t="s">
        <v>414</v>
      </c>
      <c r="BK98" s="168">
        <f>ROUND(I98*H98,0)</f>
        <v>0</v>
      </c>
      <c r="BL98" s="20" t="s">
        <v>536</v>
      </c>
      <c r="BM98" s="20" t="s">
        <v>578</v>
      </c>
    </row>
    <row r="99" spans="2:63" s="10" customFormat="1" ht="29.25" customHeight="1">
      <c r="B99" s="264"/>
      <c r="C99" s="149"/>
      <c r="D99" s="265" t="s">
        <v>469</v>
      </c>
      <c r="E99" s="270">
        <v>5</v>
      </c>
      <c r="F99" s="270" t="s">
        <v>564</v>
      </c>
      <c r="G99" s="149"/>
      <c r="H99" s="149"/>
      <c r="I99" s="267"/>
      <c r="J99" s="271">
        <f>BK99</f>
        <v>0</v>
      </c>
      <c r="K99" s="280"/>
      <c r="L99" s="149"/>
      <c r="M99" s="148"/>
      <c r="N99" s="149"/>
      <c r="O99" s="149"/>
      <c r="P99" s="150">
        <f>SUM(P100:P100)</f>
        <v>0</v>
      </c>
      <c r="Q99" s="149"/>
      <c r="R99" s="150">
        <f>SUM(R100:R100)</f>
        <v>0</v>
      </c>
      <c r="S99" s="149"/>
      <c r="T99" s="151">
        <f>SUM(T100:T100)</f>
        <v>0</v>
      </c>
      <c r="W99" s="1"/>
      <c r="AR99" s="144" t="s">
        <v>477</v>
      </c>
      <c r="AT99" s="152" t="s">
        <v>469</v>
      </c>
      <c r="AU99" s="152" t="s">
        <v>414</v>
      </c>
      <c r="AY99" s="144" t="s">
        <v>519</v>
      </c>
      <c r="BK99" s="153">
        <f>SUM(BK100:BK100)</f>
        <v>0</v>
      </c>
    </row>
    <row r="100" spans="2:65" s="1" customFormat="1" ht="16.5" customHeight="1">
      <c r="B100" s="272"/>
      <c r="C100" s="157">
        <v>9</v>
      </c>
      <c r="D100" s="157" t="s">
        <v>521</v>
      </c>
      <c r="E100" s="158" t="s">
        <v>3</v>
      </c>
      <c r="F100" s="159" t="s">
        <v>4</v>
      </c>
      <c r="G100" s="160" t="s">
        <v>984</v>
      </c>
      <c r="H100" s="161">
        <v>30</v>
      </c>
      <c r="I100" s="162"/>
      <c r="J100" s="163">
        <f>ROUND(I100*H100,0)</f>
        <v>0</v>
      </c>
      <c r="K100" s="279"/>
      <c r="L100" s="37"/>
      <c r="M100" s="164" t="s">
        <v>408</v>
      </c>
      <c r="N100" s="165" t="s">
        <v>441</v>
      </c>
      <c r="O100" s="37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AR100" s="20" t="s">
        <v>536</v>
      </c>
      <c r="AT100" s="20" t="s">
        <v>521</v>
      </c>
      <c r="AU100" s="20" t="s">
        <v>477</v>
      </c>
      <c r="AY100" s="20" t="s">
        <v>519</v>
      </c>
      <c r="BE100" s="168">
        <f>IF(N100="základní",J100,0)</f>
        <v>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20" t="s">
        <v>414</v>
      </c>
      <c r="BK100" s="168">
        <f>ROUND(I100*H100,0)</f>
        <v>0</v>
      </c>
      <c r="BL100" s="20" t="s">
        <v>536</v>
      </c>
      <c r="BM100" s="20" t="s">
        <v>579</v>
      </c>
    </row>
    <row r="101" spans="2:63" s="10" customFormat="1" ht="29.25" customHeight="1">
      <c r="B101" s="264"/>
      <c r="C101" s="149"/>
      <c r="D101" s="265" t="s">
        <v>469</v>
      </c>
      <c r="E101" s="270">
        <v>6</v>
      </c>
      <c r="F101" s="270" t="s">
        <v>5</v>
      </c>
      <c r="G101" s="149"/>
      <c r="H101" s="149"/>
      <c r="I101" s="267"/>
      <c r="J101" s="271">
        <f>BK101</f>
        <v>0</v>
      </c>
      <c r="K101" s="280"/>
      <c r="L101" s="149"/>
      <c r="M101" s="148"/>
      <c r="N101" s="149"/>
      <c r="O101" s="149"/>
      <c r="P101" s="150">
        <f>SUM(P102:P102)</f>
        <v>0</v>
      </c>
      <c r="Q101" s="149"/>
      <c r="R101" s="150">
        <f>SUM(R102:R102)</f>
        <v>480</v>
      </c>
      <c r="S101" s="149"/>
      <c r="T101" s="151">
        <f>SUM(T102:T102)</f>
        <v>0</v>
      </c>
      <c r="W101" s="1"/>
      <c r="AR101" s="144" t="s">
        <v>477</v>
      </c>
      <c r="AT101" s="152" t="s">
        <v>469</v>
      </c>
      <c r="AU101" s="152" t="s">
        <v>414</v>
      </c>
      <c r="AY101" s="144" t="s">
        <v>519</v>
      </c>
      <c r="BK101" s="153">
        <f>SUM(BK102:BK102)</f>
        <v>0</v>
      </c>
    </row>
    <row r="102" spans="2:65" s="1" customFormat="1" ht="25.5" customHeight="1">
      <c r="B102" s="272"/>
      <c r="C102" s="157">
        <v>10</v>
      </c>
      <c r="D102" s="157" t="s">
        <v>521</v>
      </c>
      <c r="E102" s="158" t="s">
        <v>6</v>
      </c>
      <c r="F102" s="159" t="s">
        <v>313</v>
      </c>
      <c r="G102" s="160" t="s">
        <v>984</v>
      </c>
      <c r="H102" s="161">
        <v>150</v>
      </c>
      <c r="I102" s="162"/>
      <c r="J102" s="163">
        <f>ROUND(I102*H102,0)</f>
        <v>0</v>
      </c>
      <c r="K102" s="279">
        <v>0.02</v>
      </c>
      <c r="L102" s="37"/>
      <c r="M102" s="164" t="s">
        <v>408</v>
      </c>
      <c r="N102" s="165" t="s">
        <v>441</v>
      </c>
      <c r="O102" s="37"/>
      <c r="P102" s="166">
        <f>O102*H102</f>
        <v>0</v>
      </c>
      <c r="Q102" s="166">
        <v>3.2</v>
      </c>
      <c r="R102" s="166">
        <f>Q102*H102</f>
        <v>480</v>
      </c>
      <c r="S102" s="166">
        <v>0</v>
      </c>
      <c r="T102" s="167">
        <f>S102*H102</f>
        <v>0</v>
      </c>
      <c r="AR102" s="20" t="s">
        <v>536</v>
      </c>
      <c r="AT102" s="20" t="s">
        <v>521</v>
      </c>
      <c r="AU102" s="20" t="s">
        <v>477</v>
      </c>
      <c r="AY102" s="20" t="s">
        <v>519</v>
      </c>
      <c r="BE102" s="168">
        <f>IF(N102="základní",J102,0)</f>
        <v>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20" t="s">
        <v>414</v>
      </c>
      <c r="BK102" s="168">
        <f>ROUND(I102*H102,0)</f>
        <v>0</v>
      </c>
      <c r="BL102" s="20" t="s">
        <v>536</v>
      </c>
      <c r="BM102" s="20" t="s">
        <v>581</v>
      </c>
    </row>
    <row r="103" spans="2:63" s="10" customFormat="1" ht="29.25" customHeight="1">
      <c r="B103" s="264"/>
      <c r="C103" s="149"/>
      <c r="D103" s="265" t="s">
        <v>469</v>
      </c>
      <c r="E103" s="270">
        <v>7</v>
      </c>
      <c r="F103" s="270" t="s">
        <v>7</v>
      </c>
      <c r="G103" s="149"/>
      <c r="H103" s="149"/>
      <c r="I103" s="267"/>
      <c r="J103" s="271">
        <f>BK103</f>
        <v>0</v>
      </c>
      <c r="K103" s="280"/>
      <c r="L103" s="149"/>
      <c r="M103" s="148"/>
      <c r="N103" s="149"/>
      <c r="O103" s="149"/>
      <c r="P103" s="150">
        <f>SUM(P104:P104)</f>
        <v>0</v>
      </c>
      <c r="Q103" s="149"/>
      <c r="R103" s="150">
        <f>SUM(R104:R104)</f>
        <v>0.02029</v>
      </c>
      <c r="S103" s="149"/>
      <c r="T103" s="151">
        <f>SUM(T104:T104)</f>
        <v>0</v>
      </c>
      <c r="W103" s="1"/>
      <c r="AR103" s="144" t="s">
        <v>477</v>
      </c>
      <c r="AT103" s="152" t="s">
        <v>469</v>
      </c>
      <c r="AU103" s="152" t="s">
        <v>414</v>
      </c>
      <c r="AY103" s="144" t="s">
        <v>519</v>
      </c>
      <c r="BK103" s="153">
        <f>SUM(BK104:BK104)</f>
        <v>0</v>
      </c>
    </row>
    <row r="104" spans="2:65" s="1" customFormat="1" ht="25.5" customHeight="1">
      <c r="B104" s="272"/>
      <c r="C104" s="157">
        <v>11</v>
      </c>
      <c r="D104" s="157" t="s">
        <v>521</v>
      </c>
      <c r="E104" s="158" t="s">
        <v>6</v>
      </c>
      <c r="F104" s="159" t="s">
        <v>7</v>
      </c>
      <c r="G104" s="160" t="s">
        <v>644</v>
      </c>
      <c r="H104" s="161">
        <v>1</v>
      </c>
      <c r="I104" s="162"/>
      <c r="J104" s="163">
        <f>ROUND(I104*H104,0)</f>
        <v>0</v>
      </c>
      <c r="K104" s="279" t="s">
        <v>408</v>
      </c>
      <c r="L104" s="37"/>
      <c r="M104" s="164" t="s">
        <v>408</v>
      </c>
      <c r="N104" s="165" t="s">
        <v>441</v>
      </c>
      <c r="O104" s="37"/>
      <c r="P104" s="166">
        <f>O104*H104</f>
        <v>0</v>
      </c>
      <c r="Q104" s="166">
        <v>0.02029</v>
      </c>
      <c r="R104" s="166">
        <f>Q104*H104</f>
        <v>0.02029</v>
      </c>
      <c r="S104" s="166">
        <v>0</v>
      </c>
      <c r="T104" s="167">
        <f>S104*H104</f>
        <v>0</v>
      </c>
      <c r="AR104" s="20" t="s">
        <v>536</v>
      </c>
      <c r="AT104" s="20" t="s">
        <v>521</v>
      </c>
      <c r="AU104" s="20" t="s">
        <v>477</v>
      </c>
      <c r="AY104" s="20" t="s">
        <v>519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20" t="s">
        <v>414</v>
      </c>
      <c r="BK104" s="168">
        <f>ROUND(I104*H104,0)</f>
        <v>0</v>
      </c>
      <c r="BL104" s="20" t="s">
        <v>536</v>
      </c>
      <c r="BM104" s="20" t="s">
        <v>582</v>
      </c>
    </row>
    <row r="105" spans="2:63" s="10" customFormat="1" ht="29.25" customHeight="1">
      <c r="B105" s="264"/>
      <c r="C105" s="149"/>
      <c r="D105" s="265" t="s">
        <v>469</v>
      </c>
      <c r="E105" s="270">
        <v>8</v>
      </c>
      <c r="F105" s="273" t="s">
        <v>800</v>
      </c>
      <c r="G105" s="149"/>
      <c r="H105" s="149"/>
      <c r="I105" s="267"/>
      <c r="J105" s="271">
        <f>BK105</f>
        <v>0</v>
      </c>
      <c r="K105" s="280"/>
      <c r="L105" s="149"/>
      <c r="M105" s="148"/>
      <c r="N105" s="149"/>
      <c r="O105" s="149"/>
      <c r="P105" s="150">
        <f>SUM(P106:P106)</f>
        <v>0</v>
      </c>
      <c r="Q105" s="149"/>
      <c r="R105" s="150">
        <f>SUM(R106:R106)</f>
        <v>0</v>
      </c>
      <c r="S105" s="149"/>
      <c r="T105" s="151">
        <f>SUM(T106:T106)</f>
        <v>0</v>
      </c>
      <c r="W105" s="1"/>
      <c r="AR105" s="144" t="s">
        <v>477</v>
      </c>
      <c r="AT105" s="152" t="s">
        <v>469</v>
      </c>
      <c r="AU105" s="152" t="s">
        <v>414</v>
      </c>
      <c r="AY105" s="144" t="s">
        <v>519</v>
      </c>
      <c r="BK105" s="153">
        <f>SUM(BK106:BK106)</f>
        <v>0</v>
      </c>
    </row>
    <row r="106" spans="2:65" s="1" customFormat="1" ht="16.5" customHeight="1">
      <c r="B106" s="272"/>
      <c r="C106" s="157">
        <v>12</v>
      </c>
      <c r="D106" s="157" t="s">
        <v>521</v>
      </c>
      <c r="E106" s="158"/>
      <c r="F106" s="159" t="s">
        <v>673</v>
      </c>
      <c r="G106" s="160" t="s">
        <v>644</v>
      </c>
      <c r="H106" s="161">
        <v>1</v>
      </c>
      <c r="I106" s="162"/>
      <c r="J106" s="163">
        <f>ROUND(I106*H106,0)</f>
        <v>0</v>
      </c>
      <c r="K106" s="279"/>
      <c r="L106" s="37"/>
      <c r="M106" s="164" t="s">
        <v>408</v>
      </c>
      <c r="N106" s="165" t="s">
        <v>441</v>
      </c>
      <c r="O106" s="37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AR106" s="20" t="s">
        <v>536</v>
      </c>
      <c r="AT106" s="20" t="s">
        <v>521</v>
      </c>
      <c r="AU106" s="20" t="s">
        <v>477</v>
      </c>
      <c r="AY106" s="20" t="s">
        <v>519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20" t="s">
        <v>414</v>
      </c>
      <c r="BK106" s="168">
        <f>ROUND(I106*H106,0)</f>
        <v>0</v>
      </c>
      <c r="BL106" s="20" t="s">
        <v>536</v>
      </c>
      <c r="BM106" s="20" t="s">
        <v>583</v>
      </c>
    </row>
    <row r="107" spans="2:12" ht="13.5">
      <c r="B107" s="274"/>
      <c r="C107" s="275"/>
      <c r="D107" s="275"/>
      <c r="E107" s="275"/>
      <c r="F107" s="275"/>
      <c r="G107" s="275"/>
      <c r="H107" s="275"/>
      <c r="I107" s="276"/>
      <c r="J107" s="275"/>
      <c r="K107" s="277"/>
      <c r="L107" s="25"/>
    </row>
  </sheetData>
  <sheetProtection/>
  <autoFilter ref="C84:K106"/>
  <mergeCells count="10">
    <mergeCell ref="E77:H77"/>
    <mergeCell ref="G1:H1"/>
    <mergeCell ref="E45:H45"/>
    <mergeCell ref="E47:H47"/>
    <mergeCell ref="L2:V2"/>
    <mergeCell ref="E7:H7"/>
    <mergeCell ref="E9:H9"/>
    <mergeCell ref="E24:H24"/>
    <mergeCell ref="J51:J52"/>
    <mergeCell ref="E75:H75"/>
  </mergeCells>
  <hyperlinks>
    <hyperlink ref="F1:G1" location="C2" display="1) Krycí list soupisu"/>
    <hyperlink ref="G1:H1" location="C54" display="2) Rekapitulace"/>
    <hyperlink ref="J1" location="C10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"/>
  <sheetViews>
    <sheetView showGridLines="0" tabSelected="1" zoomScalePageLayoutView="0" workbookViewId="0" topLeftCell="A1">
      <pane ySplit="1" topLeftCell="A71" activePane="bottomLeft" state="frozen"/>
      <selection pane="topLeft" activeCell="C3" sqref="C3"/>
      <selection pane="bottomLeft" activeCell="C3" sqref="C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96" width="0" style="0" hidden="1" customWidth="1"/>
  </cols>
  <sheetData>
    <row r="1" spans="1:70" ht="21.75" customHeight="1">
      <c r="A1" s="17"/>
      <c r="B1" s="87"/>
      <c r="C1" s="87"/>
      <c r="D1" s="88" t="s">
        <v>404</v>
      </c>
      <c r="E1" s="87"/>
      <c r="F1" s="89" t="s">
        <v>489</v>
      </c>
      <c r="G1" s="341" t="s">
        <v>490</v>
      </c>
      <c r="H1" s="341"/>
      <c r="I1" s="90"/>
      <c r="J1" s="89" t="s">
        <v>491</v>
      </c>
      <c r="K1" s="88" t="s">
        <v>492</v>
      </c>
      <c r="L1" s="89" t="s">
        <v>493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03" t="s">
        <v>411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0" t="s">
        <v>482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477</v>
      </c>
    </row>
    <row r="4" spans="2:46" ht="36.75" customHeight="1">
      <c r="B4" s="24"/>
      <c r="C4" s="25"/>
      <c r="D4" s="26" t="s">
        <v>494</v>
      </c>
      <c r="E4" s="25"/>
      <c r="F4" s="25"/>
      <c r="G4" s="25"/>
      <c r="H4" s="25"/>
      <c r="I4" s="92"/>
      <c r="J4" s="25"/>
      <c r="K4" s="27"/>
      <c r="M4" s="28" t="s">
        <v>417</v>
      </c>
      <c r="AT4" s="20" t="s">
        <v>409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423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2" t="s">
        <v>294</v>
      </c>
      <c r="F7" s="343"/>
      <c r="G7" s="343"/>
      <c r="H7" s="343"/>
      <c r="I7" s="92"/>
      <c r="J7" s="25"/>
      <c r="K7" s="27"/>
    </row>
    <row r="8" spans="2:11" s="1" customFormat="1" ht="15">
      <c r="B8" s="36"/>
      <c r="C8" s="37"/>
      <c r="D8" s="33" t="s">
        <v>495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39" t="s">
        <v>297</v>
      </c>
      <c r="F9" s="340"/>
      <c r="G9" s="340"/>
      <c r="H9" s="340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424</v>
      </c>
      <c r="E11" s="37"/>
      <c r="F11" s="31" t="s">
        <v>408</v>
      </c>
      <c r="G11" s="37"/>
      <c r="H11" s="37"/>
      <c r="I11" s="94" t="s">
        <v>425</v>
      </c>
      <c r="J11" s="31" t="s">
        <v>408</v>
      </c>
      <c r="K11" s="40"/>
    </row>
    <row r="12" spans="2:11" s="1" customFormat="1" ht="14.25" customHeight="1">
      <c r="B12" s="36"/>
      <c r="C12" s="37"/>
      <c r="D12" s="33" t="s">
        <v>426</v>
      </c>
      <c r="E12" s="37"/>
      <c r="F12" s="31" t="s">
        <v>295</v>
      </c>
      <c r="G12" s="37"/>
      <c r="H12" s="37"/>
      <c r="I12" s="94" t="s">
        <v>428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429</v>
      </c>
      <c r="E14" s="37"/>
      <c r="F14" s="37"/>
      <c r="G14" s="37"/>
      <c r="H14" s="37"/>
      <c r="I14" s="94" t="s">
        <v>430</v>
      </c>
      <c r="J14" s="31" t="s">
        <v>408</v>
      </c>
      <c r="K14" s="40"/>
    </row>
    <row r="15" spans="2:11" s="1" customFormat="1" ht="18" customHeight="1">
      <c r="B15" s="36"/>
      <c r="C15" s="37"/>
      <c r="D15" s="37"/>
      <c r="E15" s="31" t="s">
        <v>296</v>
      </c>
      <c r="F15" s="37"/>
      <c r="G15" s="37"/>
      <c r="H15" s="37"/>
      <c r="I15" s="94" t="s">
        <v>431</v>
      </c>
      <c r="J15" s="31" t="s">
        <v>408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432</v>
      </c>
      <c r="E17" s="37"/>
      <c r="F17" s="37"/>
      <c r="G17" s="37"/>
      <c r="H17" s="37"/>
      <c r="I17" s="94" t="s">
        <v>430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431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433</v>
      </c>
      <c r="E20" s="37"/>
      <c r="F20" s="37"/>
      <c r="G20" s="37"/>
      <c r="H20" s="37"/>
      <c r="I20" s="94" t="s">
        <v>430</v>
      </c>
      <c r="J20" s="31" t="s">
        <v>408</v>
      </c>
      <c r="K20" s="40"/>
    </row>
    <row r="21" spans="2:11" s="1" customFormat="1" ht="18" customHeight="1">
      <c r="B21" s="36"/>
      <c r="C21" s="37"/>
      <c r="D21" s="37"/>
      <c r="E21" s="31" t="s">
        <v>308</v>
      </c>
      <c r="F21" s="37"/>
      <c r="G21" s="37"/>
      <c r="H21" s="37"/>
      <c r="I21" s="94" t="s">
        <v>431</v>
      </c>
      <c r="J21" s="31" t="s">
        <v>408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435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35" t="s">
        <v>408</v>
      </c>
      <c r="F24" s="335"/>
      <c r="G24" s="335"/>
      <c r="H24" s="335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436</v>
      </c>
      <c r="E27" s="37"/>
      <c r="F27" s="37"/>
      <c r="G27" s="37"/>
      <c r="H27" s="37"/>
      <c r="I27" s="93"/>
      <c r="J27" s="103">
        <f>ROUND(J78,0)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438</v>
      </c>
      <c r="G29" s="37"/>
      <c r="H29" s="37"/>
      <c r="I29" s="104" t="s">
        <v>437</v>
      </c>
      <c r="J29" s="41" t="s">
        <v>439</v>
      </c>
      <c r="K29" s="40"/>
    </row>
    <row r="30" spans="2:11" s="1" customFormat="1" ht="14.25" customHeight="1">
      <c r="B30" s="36"/>
      <c r="C30" s="37"/>
      <c r="D30" s="44" t="s">
        <v>440</v>
      </c>
      <c r="E30" s="44" t="s">
        <v>441</v>
      </c>
      <c r="F30" s="105">
        <f>ROUND(SUM(BE78:BE117),0)</f>
        <v>0</v>
      </c>
      <c r="G30" s="37"/>
      <c r="H30" s="37"/>
      <c r="I30" s="106">
        <v>0.21</v>
      </c>
      <c r="J30" s="105">
        <f>ROUND(ROUND((SUM(BE78:BE117)),0)*I30,0)</f>
        <v>0</v>
      </c>
      <c r="K30" s="40"/>
    </row>
    <row r="31" spans="2:11" s="1" customFormat="1" ht="14.25" customHeight="1">
      <c r="B31" s="36"/>
      <c r="C31" s="37"/>
      <c r="D31" s="37"/>
      <c r="E31" s="44" t="s">
        <v>442</v>
      </c>
      <c r="F31" s="105">
        <f>ROUND(SUM(BF78:BF117),0)</f>
        <v>0</v>
      </c>
      <c r="G31" s="37"/>
      <c r="H31" s="37"/>
      <c r="I31" s="106">
        <v>0.15</v>
      </c>
      <c r="J31" s="105">
        <f>ROUND(ROUND((SUM(BF78:BF117)),0)*I31,0)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443</v>
      </c>
      <c r="F32" s="105">
        <f>ROUND(SUM(BG78:BG117),0)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444</v>
      </c>
      <c r="F33" s="105">
        <f>ROUND(SUM(BH78:BH117),0)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445</v>
      </c>
      <c r="F34" s="105">
        <f>ROUND(SUM(BI78:BI117),0)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446</v>
      </c>
      <c r="E36" s="48"/>
      <c r="F36" s="48"/>
      <c r="G36" s="107" t="s">
        <v>447</v>
      </c>
      <c r="H36" s="49" t="s">
        <v>448</v>
      </c>
      <c r="I36" s="108"/>
      <c r="J36" s="109">
        <f>SUM(J27:J34)</f>
        <v>0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496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423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2" t="str">
        <f>E7</f>
        <v>Střední odborná škola a Střední odborné učiliště Horky nad Jizerou</v>
      </c>
      <c r="F45" s="343"/>
      <c r="G45" s="343"/>
      <c r="H45" s="343"/>
      <c r="I45" s="93"/>
      <c r="J45" s="37"/>
      <c r="K45" s="40"/>
    </row>
    <row r="46" spans="2:11" s="1" customFormat="1" ht="14.25" customHeight="1">
      <c r="B46" s="36"/>
      <c r="C46" s="33" t="s">
        <v>495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39" t="str">
        <f>E9</f>
        <v>002 - Stavební objekt - Plyn</v>
      </c>
      <c r="F47" s="340"/>
      <c r="G47" s="340"/>
      <c r="H47" s="340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426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428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429</v>
      </c>
      <c r="D51" s="37"/>
      <c r="E51" s="37"/>
      <c r="F51" s="31" t="str">
        <f>E15</f>
        <v>SOŠ a SOU Horky nad Jizerou</v>
      </c>
      <c r="G51" s="37"/>
      <c r="H51" s="37"/>
      <c r="I51" s="94" t="s">
        <v>433</v>
      </c>
      <c r="J51" s="335" t="str">
        <f>E21</f>
        <v>Ing. Václav Kopecký</v>
      </c>
      <c r="K51" s="40"/>
    </row>
    <row r="52" spans="2:11" s="1" customFormat="1" ht="14.25" customHeight="1">
      <c r="B52" s="36"/>
      <c r="C52" s="33" t="s">
        <v>432</v>
      </c>
      <c r="D52" s="37"/>
      <c r="E52" s="37"/>
      <c r="F52" s="31">
        <f>IF(E18="","",E18)</f>
      </c>
      <c r="G52" s="37"/>
      <c r="H52" s="37"/>
      <c r="I52" s="93"/>
      <c r="J52" s="344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497</v>
      </c>
      <c r="D54" s="46"/>
      <c r="E54" s="46"/>
      <c r="F54" s="46"/>
      <c r="G54" s="46"/>
      <c r="H54" s="46"/>
      <c r="I54" s="115"/>
      <c r="J54" s="116" t="s">
        <v>498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499</v>
      </c>
      <c r="D56" s="37"/>
      <c r="E56" s="37"/>
      <c r="F56" s="37"/>
      <c r="G56" s="37"/>
      <c r="H56" s="37"/>
      <c r="I56" s="93"/>
      <c r="J56" s="103">
        <f>J78</f>
        <v>0</v>
      </c>
      <c r="K56" s="40"/>
      <c r="AU56" s="20" t="s">
        <v>500</v>
      </c>
    </row>
    <row r="57" spans="2:11" s="7" customFormat="1" ht="24.75" customHeight="1">
      <c r="B57" s="118"/>
      <c r="C57" s="119"/>
      <c r="D57" s="120" t="s">
        <v>585</v>
      </c>
      <c r="E57" s="121"/>
      <c r="F57" s="121"/>
      <c r="G57" s="121"/>
      <c r="H57" s="121"/>
      <c r="I57" s="122"/>
      <c r="J57" s="123"/>
      <c r="K57" s="124"/>
    </row>
    <row r="58" spans="2:11" s="8" customFormat="1" ht="19.5" customHeight="1">
      <c r="B58" s="125"/>
      <c r="C58" s="126"/>
      <c r="D58" s="127" t="s">
        <v>298</v>
      </c>
      <c r="E58" s="128"/>
      <c r="F58" s="128"/>
      <c r="G58" s="128"/>
      <c r="H58" s="128"/>
      <c r="I58" s="129"/>
      <c r="J58" s="130">
        <f>J79</f>
        <v>0</v>
      </c>
      <c r="K58" s="131"/>
    </row>
    <row r="59" spans="2:11" s="1" customFormat="1" ht="21.75" customHeight="1">
      <c r="B59" s="36"/>
      <c r="C59" s="37"/>
      <c r="D59" s="37"/>
      <c r="E59" s="37"/>
      <c r="F59" s="37"/>
      <c r="G59" s="37"/>
      <c r="H59" s="37"/>
      <c r="I59" s="93"/>
      <c r="J59" s="37"/>
      <c r="K59" s="40"/>
    </row>
    <row r="60" spans="2:11" s="1" customFormat="1" ht="6.75" customHeight="1">
      <c r="B60" s="51"/>
      <c r="C60" s="52"/>
      <c r="D60" s="52"/>
      <c r="E60" s="52"/>
      <c r="F60" s="52"/>
      <c r="G60" s="52"/>
      <c r="H60" s="52"/>
      <c r="I60" s="111"/>
      <c r="J60" s="52"/>
      <c r="K60" s="53"/>
    </row>
    <row r="64" spans="2:12" s="1" customFormat="1" ht="6.75" customHeight="1">
      <c r="B64" s="54"/>
      <c r="C64" s="55"/>
      <c r="D64" s="55"/>
      <c r="E64" s="55"/>
      <c r="F64" s="55"/>
      <c r="G64" s="55"/>
      <c r="H64" s="55"/>
      <c r="I64" s="112"/>
      <c r="J64" s="55"/>
      <c r="K64" s="55"/>
      <c r="L64" s="36"/>
    </row>
    <row r="65" spans="2:12" s="1" customFormat="1" ht="36.75" customHeight="1">
      <c r="B65" s="36"/>
      <c r="C65" s="56" t="s">
        <v>503</v>
      </c>
      <c r="L65" s="36"/>
    </row>
    <row r="66" spans="2:12" s="1" customFormat="1" ht="6.75" customHeight="1">
      <c r="B66" s="36"/>
      <c r="L66" s="36"/>
    </row>
    <row r="67" spans="2:12" s="1" customFormat="1" ht="14.25" customHeight="1">
      <c r="B67" s="36"/>
      <c r="C67" s="58" t="s">
        <v>423</v>
      </c>
      <c r="L67" s="36"/>
    </row>
    <row r="68" spans="2:12" s="1" customFormat="1" ht="16.5" customHeight="1">
      <c r="B68" s="36"/>
      <c r="E68" s="346" t="str">
        <f>E7</f>
        <v>Střední odborná škola a Střední odborné učiliště Horky nad Jizerou</v>
      </c>
      <c r="F68" s="347"/>
      <c r="G68" s="347"/>
      <c r="H68" s="347"/>
      <c r="L68" s="36"/>
    </row>
    <row r="69" spans="2:12" s="1" customFormat="1" ht="14.25" customHeight="1">
      <c r="B69" s="36"/>
      <c r="C69" s="58" t="s">
        <v>495</v>
      </c>
      <c r="L69" s="36"/>
    </row>
    <row r="70" spans="2:12" s="1" customFormat="1" ht="17.25" customHeight="1">
      <c r="B70" s="36"/>
      <c r="E70" s="306" t="str">
        <f>E9</f>
        <v>002 - Stavební objekt - Plyn</v>
      </c>
      <c r="F70" s="345"/>
      <c r="G70" s="345"/>
      <c r="H70" s="345"/>
      <c r="L70" s="36"/>
    </row>
    <row r="71" spans="2:12" s="1" customFormat="1" ht="6.75" customHeight="1">
      <c r="B71" s="36"/>
      <c r="L71" s="36"/>
    </row>
    <row r="72" spans="2:12" s="1" customFormat="1" ht="18" customHeight="1">
      <c r="B72" s="36"/>
      <c r="C72" s="58" t="s">
        <v>426</v>
      </c>
      <c r="F72" s="132" t="str">
        <f>F12</f>
        <v>Horky nad Jizerou 35, 294 73 Horky nad Jizerou</v>
      </c>
      <c r="I72" s="133" t="s">
        <v>428</v>
      </c>
      <c r="J72" s="62">
        <f>IF(J12="","",J12)</f>
        <v>43427</v>
      </c>
      <c r="L72" s="36"/>
    </row>
    <row r="73" spans="2:12" s="1" customFormat="1" ht="6.75" customHeight="1">
      <c r="B73" s="36"/>
      <c r="L73" s="36"/>
    </row>
    <row r="74" spans="2:12" s="1" customFormat="1" ht="15">
      <c r="B74" s="36"/>
      <c r="C74" s="58" t="s">
        <v>429</v>
      </c>
      <c r="F74" s="132" t="str">
        <f>E15</f>
        <v>SOŠ a SOU Horky nad Jizerou</v>
      </c>
      <c r="I74" s="133" t="s">
        <v>433</v>
      </c>
      <c r="J74" s="132" t="str">
        <f>E21</f>
        <v>Ing. Václav Kopecký</v>
      </c>
      <c r="L74" s="36"/>
    </row>
    <row r="75" spans="2:12" s="1" customFormat="1" ht="14.25" customHeight="1">
      <c r="B75" s="36"/>
      <c r="C75" s="58" t="s">
        <v>432</v>
      </c>
      <c r="F75" s="132">
        <f>IF(E18="","",E18)</f>
      </c>
      <c r="L75" s="36"/>
    </row>
    <row r="76" spans="2:12" s="1" customFormat="1" ht="9.75" customHeight="1">
      <c r="B76" s="36"/>
      <c r="L76" s="36"/>
    </row>
    <row r="77" spans="2:20" s="9" customFormat="1" ht="29.25" customHeight="1">
      <c r="B77" s="134"/>
      <c r="C77" s="135" t="s">
        <v>504</v>
      </c>
      <c r="D77" s="136" t="s">
        <v>455</v>
      </c>
      <c r="E77" s="136" t="s">
        <v>451</v>
      </c>
      <c r="F77" s="136" t="s">
        <v>505</v>
      </c>
      <c r="G77" s="136" t="s">
        <v>506</v>
      </c>
      <c r="H77" s="136" t="s">
        <v>507</v>
      </c>
      <c r="I77" s="137" t="s">
        <v>508</v>
      </c>
      <c r="J77" s="136" t="s">
        <v>498</v>
      </c>
      <c r="K77" s="138" t="s">
        <v>509</v>
      </c>
      <c r="L77" s="134"/>
      <c r="M77" s="66" t="s">
        <v>510</v>
      </c>
      <c r="N77" s="67" t="s">
        <v>440</v>
      </c>
      <c r="O77" s="67" t="s">
        <v>511</v>
      </c>
      <c r="P77" s="67" t="s">
        <v>512</v>
      </c>
      <c r="Q77" s="67" t="s">
        <v>513</v>
      </c>
      <c r="R77" s="67" t="s">
        <v>514</v>
      </c>
      <c r="S77" s="67" t="s">
        <v>515</v>
      </c>
      <c r="T77" s="68" t="s">
        <v>516</v>
      </c>
    </row>
    <row r="78" spans="2:63" s="1" customFormat="1" ht="29.25" customHeight="1">
      <c r="B78" s="36"/>
      <c r="C78" s="70" t="s">
        <v>499</v>
      </c>
      <c r="J78" s="139">
        <f>J79</f>
        <v>0</v>
      </c>
      <c r="L78" s="36"/>
      <c r="M78" s="69"/>
      <c r="N78" s="63"/>
      <c r="O78" s="63"/>
      <c r="P78" s="140" t="e">
        <f>#REF!+#REF!</f>
        <v>#REF!</v>
      </c>
      <c r="Q78" s="63"/>
      <c r="R78" s="140" t="e">
        <f>#REF!+#REF!</f>
        <v>#REF!</v>
      </c>
      <c r="S78" s="63"/>
      <c r="T78" s="141" t="e">
        <f>#REF!+#REF!</f>
        <v>#REF!</v>
      </c>
      <c r="AT78" s="20" t="s">
        <v>469</v>
      </c>
      <c r="AU78" s="20" t="s">
        <v>500</v>
      </c>
      <c r="BK78" s="142" t="e">
        <f>#REF!+#REF!</f>
        <v>#REF!</v>
      </c>
    </row>
    <row r="79" spans="2:63" s="10" customFormat="1" ht="19.5" customHeight="1">
      <c r="B79" s="143"/>
      <c r="D79" s="144" t="s">
        <v>469</v>
      </c>
      <c r="E79" s="154">
        <v>723</v>
      </c>
      <c r="F79" s="154" t="s">
        <v>9</v>
      </c>
      <c r="I79" s="146"/>
      <c r="J79" s="155">
        <f>SUM(J80:J117)</f>
        <v>0</v>
      </c>
      <c r="L79" s="143"/>
      <c r="M79" s="148"/>
      <c r="N79" s="149"/>
      <c r="O79" s="149"/>
      <c r="P79" s="150">
        <f>SUM(P80:P97)</f>
        <v>0</v>
      </c>
      <c r="Q79" s="149"/>
      <c r="R79" s="150">
        <f>SUM(R80:R97)</f>
        <v>0</v>
      </c>
      <c r="S79" s="149"/>
      <c r="T79" s="151">
        <f>SUM(T80:T97)</f>
        <v>0</v>
      </c>
      <c r="AR79" s="144" t="s">
        <v>477</v>
      </c>
      <c r="AT79" s="152" t="s">
        <v>469</v>
      </c>
      <c r="AU79" s="152" t="s">
        <v>414</v>
      </c>
      <c r="AY79" s="144" t="s">
        <v>519</v>
      </c>
      <c r="BK79" s="153">
        <f>SUM(BK80:BK97)</f>
        <v>0</v>
      </c>
    </row>
    <row r="80" spans="2:65" s="1" customFormat="1" ht="13.5">
      <c r="B80" s="156"/>
      <c r="C80" s="157" t="s">
        <v>414</v>
      </c>
      <c r="D80" s="157" t="s">
        <v>521</v>
      </c>
      <c r="E80" s="158" t="s">
        <v>10</v>
      </c>
      <c r="F80" s="159" t="s">
        <v>11</v>
      </c>
      <c r="G80" s="160" t="s">
        <v>528</v>
      </c>
      <c r="H80" s="161">
        <v>10.37</v>
      </c>
      <c r="I80" s="162"/>
      <c r="J80" s="163">
        <f aca="true" t="shared" si="0" ref="J80:J117">ROUND(I80*H80,0)</f>
        <v>0</v>
      </c>
      <c r="K80" s="159" t="s">
        <v>408</v>
      </c>
      <c r="L80" s="36"/>
      <c r="M80" s="164" t="s">
        <v>408</v>
      </c>
      <c r="N80" s="165" t="s">
        <v>441</v>
      </c>
      <c r="O80" s="37"/>
      <c r="P80" s="166">
        <f aca="true" t="shared" si="1" ref="P80:P117">O80*H80</f>
        <v>0</v>
      </c>
      <c r="Q80" s="166">
        <v>0</v>
      </c>
      <c r="R80" s="166">
        <f aca="true" t="shared" si="2" ref="R80:R117">Q80*H80</f>
        <v>0</v>
      </c>
      <c r="S80" s="166">
        <v>0</v>
      </c>
      <c r="T80" s="167">
        <f aca="true" t="shared" si="3" ref="T80:T117">S80*H80</f>
        <v>0</v>
      </c>
      <c r="AR80" s="20" t="s">
        <v>536</v>
      </c>
      <c r="AT80" s="20" t="s">
        <v>521</v>
      </c>
      <c r="AU80" s="20" t="s">
        <v>477</v>
      </c>
      <c r="AY80" s="20" t="s">
        <v>519</v>
      </c>
      <c r="BE80" s="168">
        <f aca="true" t="shared" si="4" ref="BE80:BE117">IF(N80="základní",J80,0)</f>
        <v>0</v>
      </c>
      <c r="BF80" s="168">
        <f aca="true" t="shared" si="5" ref="BF80:BF117">IF(N80="snížená",J80,0)</f>
        <v>0</v>
      </c>
      <c r="BG80" s="168">
        <f aca="true" t="shared" si="6" ref="BG80:BG117">IF(N80="zákl. přenesená",J80,0)</f>
        <v>0</v>
      </c>
      <c r="BH80" s="168">
        <f aca="true" t="shared" si="7" ref="BH80:BH117">IF(N80="sníž. přenesená",J80,0)</f>
        <v>0</v>
      </c>
      <c r="BI80" s="168">
        <f aca="true" t="shared" si="8" ref="BI80:BI117">IF(N80="nulová",J80,0)</f>
        <v>0</v>
      </c>
      <c r="BJ80" s="20" t="s">
        <v>414</v>
      </c>
      <c r="BK80" s="168">
        <f aca="true" t="shared" si="9" ref="BK80:BK117">ROUND(I80*H80,0)</f>
        <v>0</v>
      </c>
      <c r="BL80" s="20" t="s">
        <v>536</v>
      </c>
      <c r="BM80" s="20" t="s">
        <v>587</v>
      </c>
    </row>
    <row r="81" spans="2:65" s="1" customFormat="1" ht="13.5">
      <c r="B81" s="156"/>
      <c r="C81" s="157" t="s">
        <v>477</v>
      </c>
      <c r="D81" s="157" t="s">
        <v>521</v>
      </c>
      <c r="E81" s="158" t="s">
        <v>12</v>
      </c>
      <c r="F81" s="159" t="s">
        <v>13</v>
      </c>
      <c r="G81" s="160" t="s">
        <v>528</v>
      </c>
      <c r="H81" s="161">
        <v>8.7</v>
      </c>
      <c r="I81" s="162"/>
      <c r="J81" s="163">
        <f t="shared" si="0"/>
        <v>0</v>
      </c>
      <c r="K81" s="159" t="s">
        <v>408</v>
      </c>
      <c r="L81" s="36"/>
      <c r="M81" s="164" t="s">
        <v>408</v>
      </c>
      <c r="N81" s="165" t="s">
        <v>441</v>
      </c>
      <c r="O81" s="37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20" t="s">
        <v>536</v>
      </c>
      <c r="AT81" s="20" t="s">
        <v>521</v>
      </c>
      <c r="AU81" s="20" t="s">
        <v>477</v>
      </c>
      <c r="AY81" s="20" t="s">
        <v>519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20" t="s">
        <v>414</v>
      </c>
      <c r="BK81" s="168">
        <f t="shared" si="9"/>
        <v>0</v>
      </c>
      <c r="BL81" s="20" t="s">
        <v>536</v>
      </c>
      <c r="BM81" s="20" t="s">
        <v>588</v>
      </c>
    </row>
    <row r="82" spans="2:65" s="1" customFormat="1" ht="13.5">
      <c r="B82" s="156"/>
      <c r="C82" s="157" t="s">
        <v>524</v>
      </c>
      <c r="D82" s="157" t="s">
        <v>521</v>
      </c>
      <c r="E82" s="158" t="s">
        <v>14</v>
      </c>
      <c r="F82" s="159" t="s">
        <v>15</v>
      </c>
      <c r="G82" s="160" t="s">
        <v>580</v>
      </c>
      <c r="H82" s="161">
        <v>1</v>
      </c>
      <c r="I82" s="162"/>
      <c r="J82" s="163">
        <f t="shared" si="0"/>
        <v>0</v>
      </c>
      <c r="K82" s="159" t="s">
        <v>408</v>
      </c>
      <c r="L82" s="36"/>
      <c r="M82" s="164" t="s">
        <v>408</v>
      </c>
      <c r="N82" s="165" t="s">
        <v>441</v>
      </c>
      <c r="O82" s="37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20" t="s">
        <v>536</v>
      </c>
      <c r="AT82" s="20" t="s">
        <v>521</v>
      </c>
      <c r="AU82" s="20" t="s">
        <v>477</v>
      </c>
      <c r="AY82" s="20" t="s">
        <v>519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20" t="s">
        <v>414</v>
      </c>
      <c r="BK82" s="168">
        <f t="shared" si="9"/>
        <v>0</v>
      </c>
      <c r="BL82" s="20" t="s">
        <v>536</v>
      </c>
      <c r="BM82" s="20" t="s">
        <v>589</v>
      </c>
    </row>
    <row r="83" spans="2:65" s="1" customFormat="1" ht="13.5">
      <c r="B83" s="156"/>
      <c r="C83" s="157" t="s">
        <v>522</v>
      </c>
      <c r="D83" s="157" t="s">
        <v>521</v>
      </c>
      <c r="E83" s="158" t="s">
        <v>16</v>
      </c>
      <c r="F83" s="159" t="s">
        <v>17</v>
      </c>
      <c r="G83" s="160" t="s">
        <v>18</v>
      </c>
      <c r="H83" s="161">
        <v>1</v>
      </c>
      <c r="I83" s="162"/>
      <c r="J83" s="163">
        <f t="shared" si="0"/>
        <v>0</v>
      </c>
      <c r="K83" s="159" t="s">
        <v>408</v>
      </c>
      <c r="L83" s="36"/>
      <c r="M83" s="164" t="s">
        <v>408</v>
      </c>
      <c r="N83" s="165" t="s">
        <v>441</v>
      </c>
      <c r="O83" s="37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20" t="s">
        <v>536</v>
      </c>
      <c r="AT83" s="20" t="s">
        <v>521</v>
      </c>
      <c r="AU83" s="20" t="s">
        <v>477</v>
      </c>
      <c r="AY83" s="20" t="s">
        <v>519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20" t="s">
        <v>414</v>
      </c>
      <c r="BK83" s="168">
        <f t="shared" si="9"/>
        <v>0</v>
      </c>
      <c r="BL83" s="20" t="s">
        <v>536</v>
      </c>
      <c r="BM83" s="20" t="s">
        <v>590</v>
      </c>
    </row>
    <row r="84" spans="2:65" s="1" customFormat="1" ht="15">
      <c r="B84" s="156"/>
      <c r="C84" s="157" t="s">
        <v>527</v>
      </c>
      <c r="D84" s="157" t="s">
        <v>521</v>
      </c>
      <c r="E84" s="158" t="s">
        <v>19</v>
      </c>
      <c r="F84" s="159" t="s">
        <v>20</v>
      </c>
      <c r="G84" s="160" t="s">
        <v>18</v>
      </c>
      <c r="H84" s="161">
        <v>1</v>
      </c>
      <c r="I84" s="356"/>
      <c r="J84" s="163">
        <f t="shared" si="0"/>
        <v>0</v>
      </c>
      <c r="K84" s="159" t="s">
        <v>408</v>
      </c>
      <c r="L84" s="36"/>
      <c r="M84" s="164" t="s">
        <v>408</v>
      </c>
      <c r="N84" s="165" t="s">
        <v>441</v>
      </c>
      <c r="O84" s="37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20" t="s">
        <v>536</v>
      </c>
      <c r="AT84" s="20" t="s">
        <v>521</v>
      </c>
      <c r="AU84" s="20" t="s">
        <v>477</v>
      </c>
      <c r="AY84" s="20" t="s">
        <v>519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20" t="s">
        <v>414</v>
      </c>
      <c r="BK84" s="168">
        <f t="shared" si="9"/>
        <v>0</v>
      </c>
      <c r="BL84" s="20" t="s">
        <v>536</v>
      </c>
      <c r="BM84" s="20" t="s">
        <v>591</v>
      </c>
    </row>
    <row r="85" spans="2:65" s="1" customFormat="1" ht="13.5">
      <c r="B85" s="156"/>
      <c r="C85" s="157" t="s">
        <v>520</v>
      </c>
      <c r="D85" s="157" t="s">
        <v>521</v>
      </c>
      <c r="E85" s="158" t="s">
        <v>21</v>
      </c>
      <c r="F85" s="159" t="s">
        <v>22</v>
      </c>
      <c r="G85" s="160" t="s">
        <v>580</v>
      </c>
      <c r="H85" s="161">
        <v>2</v>
      </c>
      <c r="I85" s="162"/>
      <c r="J85" s="163">
        <f t="shared" si="0"/>
        <v>0</v>
      </c>
      <c r="K85" s="159" t="s">
        <v>408</v>
      </c>
      <c r="L85" s="36"/>
      <c r="M85" s="164" t="s">
        <v>408</v>
      </c>
      <c r="N85" s="165" t="s">
        <v>441</v>
      </c>
      <c r="O85" s="37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20" t="s">
        <v>536</v>
      </c>
      <c r="AT85" s="20" t="s">
        <v>521</v>
      </c>
      <c r="AU85" s="20" t="s">
        <v>477</v>
      </c>
      <c r="AY85" s="20" t="s">
        <v>519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20" t="s">
        <v>414</v>
      </c>
      <c r="BK85" s="168">
        <f t="shared" si="9"/>
        <v>0</v>
      </c>
      <c r="BL85" s="20" t="s">
        <v>536</v>
      </c>
      <c r="BM85" s="20" t="s">
        <v>592</v>
      </c>
    </row>
    <row r="86" spans="2:65" s="1" customFormat="1" ht="13.5">
      <c r="B86" s="156"/>
      <c r="C86" s="157" t="s">
        <v>529</v>
      </c>
      <c r="D86" s="157" t="s">
        <v>521</v>
      </c>
      <c r="E86" s="158" t="s">
        <v>23</v>
      </c>
      <c r="F86" s="159" t="s">
        <v>24</v>
      </c>
      <c r="G86" s="160" t="s">
        <v>580</v>
      </c>
      <c r="H86" s="161">
        <v>1</v>
      </c>
      <c r="I86" s="162"/>
      <c r="J86" s="163">
        <f t="shared" si="0"/>
        <v>0</v>
      </c>
      <c r="K86" s="159" t="s">
        <v>408</v>
      </c>
      <c r="L86" s="36"/>
      <c r="M86" s="164" t="s">
        <v>408</v>
      </c>
      <c r="N86" s="165" t="s">
        <v>441</v>
      </c>
      <c r="O86" s="37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20" t="s">
        <v>536</v>
      </c>
      <c r="AT86" s="20" t="s">
        <v>521</v>
      </c>
      <c r="AU86" s="20" t="s">
        <v>477</v>
      </c>
      <c r="AY86" s="20" t="s">
        <v>519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20" t="s">
        <v>414</v>
      </c>
      <c r="BK86" s="168">
        <f t="shared" si="9"/>
        <v>0</v>
      </c>
      <c r="BL86" s="20" t="s">
        <v>536</v>
      </c>
      <c r="BM86" s="20" t="s">
        <v>593</v>
      </c>
    </row>
    <row r="87" spans="2:65" s="1" customFormat="1" ht="13.5">
      <c r="B87" s="156"/>
      <c r="C87" s="157" t="s">
        <v>530</v>
      </c>
      <c r="D87" s="157" t="s">
        <v>521</v>
      </c>
      <c r="E87" s="158" t="s">
        <v>25</v>
      </c>
      <c r="F87" s="159" t="s">
        <v>26</v>
      </c>
      <c r="G87" s="160" t="s">
        <v>545</v>
      </c>
      <c r="H87" s="161">
        <v>1</v>
      </c>
      <c r="I87" s="162"/>
      <c r="J87" s="163">
        <f t="shared" si="0"/>
        <v>0</v>
      </c>
      <c r="K87" s="159" t="s">
        <v>408</v>
      </c>
      <c r="L87" s="36"/>
      <c r="M87" s="164" t="s">
        <v>408</v>
      </c>
      <c r="N87" s="165" t="s">
        <v>441</v>
      </c>
      <c r="O87" s="37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20" t="s">
        <v>536</v>
      </c>
      <c r="AT87" s="20" t="s">
        <v>521</v>
      </c>
      <c r="AU87" s="20" t="s">
        <v>477</v>
      </c>
      <c r="AY87" s="20" t="s">
        <v>519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20" t="s">
        <v>414</v>
      </c>
      <c r="BK87" s="168">
        <f t="shared" si="9"/>
        <v>0</v>
      </c>
      <c r="BL87" s="20" t="s">
        <v>536</v>
      </c>
      <c r="BM87" s="20" t="s">
        <v>594</v>
      </c>
    </row>
    <row r="88" spans="2:65" s="1" customFormat="1" ht="13.5">
      <c r="B88" s="156"/>
      <c r="C88" s="157" t="s">
        <v>525</v>
      </c>
      <c r="D88" s="157" t="s">
        <v>521</v>
      </c>
      <c r="E88" s="158" t="s">
        <v>27</v>
      </c>
      <c r="F88" s="159" t="s">
        <v>28</v>
      </c>
      <c r="G88" s="160" t="s">
        <v>545</v>
      </c>
      <c r="H88" s="161">
        <v>25</v>
      </c>
      <c r="I88" s="162"/>
      <c r="J88" s="163">
        <f t="shared" si="0"/>
        <v>0</v>
      </c>
      <c r="K88" s="159" t="s">
        <v>408</v>
      </c>
      <c r="L88" s="36"/>
      <c r="M88" s="164" t="s">
        <v>408</v>
      </c>
      <c r="N88" s="165" t="s">
        <v>441</v>
      </c>
      <c r="O88" s="37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0" t="s">
        <v>536</v>
      </c>
      <c r="AT88" s="20" t="s">
        <v>521</v>
      </c>
      <c r="AU88" s="20" t="s">
        <v>477</v>
      </c>
      <c r="AY88" s="20" t="s">
        <v>519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0" t="s">
        <v>414</v>
      </c>
      <c r="BK88" s="168">
        <f t="shared" si="9"/>
        <v>0</v>
      </c>
      <c r="BL88" s="20" t="s">
        <v>536</v>
      </c>
      <c r="BM88" s="20" t="s">
        <v>595</v>
      </c>
    </row>
    <row r="89" spans="2:65" s="1" customFormat="1" ht="13.5">
      <c r="B89" s="156"/>
      <c r="C89" s="157" t="s">
        <v>531</v>
      </c>
      <c r="D89" s="157" t="s">
        <v>521</v>
      </c>
      <c r="E89" s="158" t="s">
        <v>29</v>
      </c>
      <c r="F89" s="159" t="s">
        <v>30</v>
      </c>
      <c r="G89" s="160" t="s">
        <v>526</v>
      </c>
      <c r="H89" s="161">
        <v>2</v>
      </c>
      <c r="I89" s="162"/>
      <c r="J89" s="163">
        <f t="shared" si="0"/>
        <v>0</v>
      </c>
      <c r="K89" s="159" t="s">
        <v>408</v>
      </c>
      <c r="L89" s="36"/>
      <c r="M89" s="164" t="s">
        <v>408</v>
      </c>
      <c r="N89" s="165" t="s">
        <v>441</v>
      </c>
      <c r="O89" s="37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0" t="s">
        <v>536</v>
      </c>
      <c r="AT89" s="20" t="s">
        <v>521</v>
      </c>
      <c r="AU89" s="20" t="s">
        <v>477</v>
      </c>
      <c r="AY89" s="20" t="s">
        <v>519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0" t="s">
        <v>414</v>
      </c>
      <c r="BK89" s="168">
        <f t="shared" si="9"/>
        <v>0</v>
      </c>
      <c r="BL89" s="20" t="s">
        <v>536</v>
      </c>
      <c r="BM89" s="20" t="s">
        <v>596</v>
      </c>
    </row>
    <row r="90" spans="2:65" s="1" customFormat="1" ht="13.5">
      <c r="B90" s="156"/>
      <c r="C90" s="157" t="s">
        <v>532</v>
      </c>
      <c r="D90" s="157" t="s">
        <v>521</v>
      </c>
      <c r="E90" s="158" t="s">
        <v>31</v>
      </c>
      <c r="F90" s="159" t="s">
        <v>32</v>
      </c>
      <c r="G90" s="160" t="s">
        <v>545</v>
      </c>
      <c r="H90" s="161">
        <v>6</v>
      </c>
      <c r="I90" s="162"/>
      <c r="J90" s="163">
        <f t="shared" si="0"/>
        <v>0</v>
      </c>
      <c r="K90" s="159" t="s">
        <v>408</v>
      </c>
      <c r="L90" s="36"/>
      <c r="M90" s="164" t="s">
        <v>408</v>
      </c>
      <c r="N90" s="165" t="s">
        <v>441</v>
      </c>
      <c r="O90" s="37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0" t="s">
        <v>536</v>
      </c>
      <c r="AT90" s="20" t="s">
        <v>521</v>
      </c>
      <c r="AU90" s="20" t="s">
        <v>477</v>
      </c>
      <c r="AY90" s="20" t="s">
        <v>519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0" t="s">
        <v>414</v>
      </c>
      <c r="BK90" s="168">
        <f t="shared" si="9"/>
        <v>0</v>
      </c>
      <c r="BL90" s="20" t="s">
        <v>536</v>
      </c>
      <c r="BM90" s="20" t="s">
        <v>597</v>
      </c>
    </row>
    <row r="91" spans="2:65" s="1" customFormat="1" ht="13.5">
      <c r="B91" s="156"/>
      <c r="C91" s="157" t="s">
        <v>533</v>
      </c>
      <c r="D91" s="157" t="s">
        <v>521</v>
      </c>
      <c r="E91" s="158" t="s">
        <v>33</v>
      </c>
      <c r="F91" s="159" t="s">
        <v>34</v>
      </c>
      <c r="G91" s="160" t="s">
        <v>545</v>
      </c>
      <c r="H91" s="161">
        <v>2</v>
      </c>
      <c r="I91" s="162"/>
      <c r="J91" s="163">
        <f t="shared" si="0"/>
        <v>0</v>
      </c>
      <c r="K91" s="159" t="s">
        <v>408</v>
      </c>
      <c r="L91" s="36"/>
      <c r="M91" s="164" t="s">
        <v>408</v>
      </c>
      <c r="N91" s="165" t="s">
        <v>441</v>
      </c>
      <c r="O91" s="37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0" t="s">
        <v>536</v>
      </c>
      <c r="AT91" s="20" t="s">
        <v>521</v>
      </c>
      <c r="AU91" s="20" t="s">
        <v>477</v>
      </c>
      <c r="AY91" s="20" t="s">
        <v>519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0" t="s">
        <v>414</v>
      </c>
      <c r="BK91" s="168">
        <f t="shared" si="9"/>
        <v>0</v>
      </c>
      <c r="BL91" s="20" t="s">
        <v>536</v>
      </c>
      <c r="BM91" s="20" t="s">
        <v>598</v>
      </c>
    </row>
    <row r="92" spans="2:65" s="1" customFormat="1" ht="13.5">
      <c r="B92" s="156"/>
      <c r="C92" s="157" t="s">
        <v>534</v>
      </c>
      <c r="D92" s="157" t="s">
        <v>521</v>
      </c>
      <c r="E92" s="158" t="s">
        <v>35</v>
      </c>
      <c r="F92" s="159" t="s">
        <v>36</v>
      </c>
      <c r="G92" s="160" t="s">
        <v>545</v>
      </c>
      <c r="H92" s="161">
        <v>15</v>
      </c>
      <c r="I92" s="162"/>
      <c r="J92" s="163">
        <f t="shared" si="0"/>
        <v>0</v>
      </c>
      <c r="K92" s="159" t="s">
        <v>408</v>
      </c>
      <c r="L92" s="36"/>
      <c r="M92" s="164" t="s">
        <v>408</v>
      </c>
      <c r="N92" s="165" t="s">
        <v>441</v>
      </c>
      <c r="O92" s="37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0" t="s">
        <v>536</v>
      </c>
      <c r="AT92" s="20" t="s">
        <v>521</v>
      </c>
      <c r="AU92" s="20" t="s">
        <v>477</v>
      </c>
      <c r="AY92" s="20" t="s">
        <v>519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0" t="s">
        <v>414</v>
      </c>
      <c r="BK92" s="168">
        <f t="shared" si="9"/>
        <v>0</v>
      </c>
      <c r="BL92" s="20" t="s">
        <v>536</v>
      </c>
      <c r="BM92" s="20" t="s">
        <v>599</v>
      </c>
    </row>
    <row r="93" spans="2:65" s="1" customFormat="1" ht="13.5">
      <c r="B93" s="156"/>
      <c r="C93" s="157" t="s">
        <v>535</v>
      </c>
      <c r="D93" s="157" t="s">
        <v>521</v>
      </c>
      <c r="E93" s="158" t="s">
        <v>37</v>
      </c>
      <c r="F93" s="159" t="s">
        <v>38</v>
      </c>
      <c r="G93" s="160" t="s">
        <v>545</v>
      </c>
      <c r="H93" s="161">
        <v>1.5</v>
      </c>
      <c r="I93" s="162"/>
      <c r="J93" s="163">
        <f t="shared" si="0"/>
        <v>0</v>
      </c>
      <c r="K93" s="159" t="s">
        <v>408</v>
      </c>
      <c r="L93" s="36"/>
      <c r="M93" s="164" t="s">
        <v>408</v>
      </c>
      <c r="N93" s="165" t="s">
        <v>441</v>
      </c>
      <c r="O93" s="37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0" t="s">
        <v>536</v>
      </c>
      <c r="AT93" s="20" t="s">
        <v>521</v>
      </c>
      <c r="AU93" s="20" t="s">
        <v>477</v>
      </c>
      <c r="AY93" s="20" t="s">
        <v>519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0" t="s">
        <v>414</v>
      </c>
      <c r="BK93" s="168">
        <f t="shared" si="9"/>
        <v>0</v>
      </c>
      <c r="BL93" s="20" t="s">
        <v>536</v>
      </c>
      <c r="BM93" s="20" t="s">
        <v>600</v>
      </c>
    </row>
    <row r="94" spans="2:65" s="1" customFormat="1" ht="13.5">
      <c r="B94" s="156"/>
      <c r="C94" s="157" t="s">
        <v>415</v>
      </c>
      <c r="D94" s="157" t="s">
        <v>521</v>
      </c>
      <c r="E94" s="158" t="s">
        <v>39</v>
      </c>
      <c r="F94" s="159" t="s">
        <v>40</v>
      </c>
      <c r="G94" s="160" t="s">
        <v>545</v>
      </c>
      <c r="H94" s="161">
        <v>23</v>
      </c>
      <c r="I94" s="162"/>
      <c r="J94" s="163">
        <f t="shared" si="0"/>
        <v>0</v>
      </c>
      <c r="K94" s="159" t="s">
        <v>408</v>
      </c>
      <c r="L94" s="36"/>
      <c r="M94" s="164" t="s">
        <v>408</v>
      </c>
      <c r="N94" s="165" t="s">
        <v>441</v>
      </c>
      <c r="O94" s="37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0" t="s">
        <v>536</v>
      </c>
      <c r="AT94" s="20" t="s">
        <v>521</v>
      </c>
      <c r="AU94" s="20" t="s">
        <v>477</v>
      </c>
      <c r="AY94" s="20" t="s">
        <v>519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0" t="s">
        <v>414</v>
      </c>
      <c r="BK94" s="168">
        <f t="shared" si="9"/>
        <v>0</v>
      </c>
      <c r="BL94" s="20" t="s">
        <v>536</v>
      </c>
      <c r="BM94" s="20" t="s">
        <v>601</v>
      </c>
    </row>
    <row r="95" spans="2:65" s="1" customFormat="1" ht="13.5">
      <c r="B95" s="156"/>
      <c r="C95" s="157" t="s">
        <v>536</v>
      </c>
      <c r="D95" s="157" t="s">
        <v>521</v>
      </c>
      <c r="E95" s="158" t="s">
        <v>41</v>
      </c>
      <c r="F95" s="159" t="s">
        <v>42</v>
      </c>
      <c r="G95" s="160" t="s">
        <v>545</v>
      </c>
      <c r="H95" s="161">
        <v>23</v>
      </c>
      <c r="I95" s="162"/>
      <c r="J95" s="163">
        <f t="shared" si="0"/>
        <v>0</v>
      </c>
      <c r="K95" s="159" t="s">
        <v>408</v>
      </c>
      <c r="L95" s="36"/>
      <c r="M95" s="164" t="s">
        <v>408</v>
      </c>
      <c r="N95" s="165" t="s">
        <v>441</v>
      </c>
      <c r="O95" s="37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0" t="s">
        <v>536</v>
      </c>
      <c r="AT95" s="20" t="s">
        <v>521</v>
      </c>
      <c r="AU95" s="20" t="s">
        <v>477</v>
      </c>
      <c r="AY95" s="20" t="s">
        <v>519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0" t="s">
        <v>414</v>
      </c>
      <c r="BK95" s="168">
        <f t="shared" si="9"/>
        <v>0</v>
      </c>
      <c r="BL95" s="20" t="s">
        <v>536</v>
      </c>
      <c r="BM95" s="20" t="s">
        <v>602</v>
      </c>
    </row>
    <row r="96" spans="2:65" s="1" customFormat="1" ht="13.5">
      <c r="B96" s="156"/>
      <c r="C96" s="157" t="s">
        <v>537</v>
      </c>
      <c r="D96" s="157" t="s">
        <v>521</v>
      </c>
      <c r="E96" s="158" t="s">
        <v>43</v>
      </c>
      <c r="F96" s="159" t="s">
        <v>44</v>
      </c>
      <c r="G96" s="160" t="s">
        <v>545</v>
      </c>
      <c r="H96" s="161">
        <v>23</v>
      </c>
      <c r="I96" s="162"/>
      <c r="J96" s="163">
        <f t="shared" si="0"/>
        <v>0</v>
      </c>
      <c r="K96" s="159" t="s">
        <v>408</v>
      </c>
      <c r="L96" s="36"/>
      <c r="M96" s="164" t="s">
        <v>408</v>
      </c>
      <c r="N96" s="165" t="s">
        <v>441</v>
      </c>
      <c r="O96" s="37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0" t="s">
        <v>536</v>
      </c>
      <c r="AT96" s="20" t="s">
        <v>521</v>
      </c>
      <c r="AU96" s="20" t="s">
        <v>477</v>
      </c>
      <c r="AY96" s="20" t="s">
        <v>519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0" t="s">
        <v>414</v>
      </c>
      <c r="BK96" s="168">
        <f t="shared" si="9"/>
        <v>0</v>
      </c>
      <c r="BL96" s="20" t="s">
        <v>536</v>
      </c>
      <c r="BM96" s="20" t="s">
        <v>603</v>
      </c>
    </row>
    <row r="97" spans="2:65" s="1" customFormat="1" ht="13.5">
      <c r="B97" s="156"/>
      <c r="C97" s="157" t="s">
        <v>538</v>
      </c>
      <c r="D97" s="157" t="s">
        <v>521</v>
      </c>
      <c r="E97" s="158" t="s">
        <v>45</v>
      </c>
      <c r="F97" s="159" t="s">
        <v>46</v>
      </c>
      <c r="G97" s="160" t="s">
        <v>526</v>
      </c>
      <c r="H97" s="161">
        <v>1</v>
      </c>
      <c r="I97" s="162"/>
      <c r="J97" s="163">
        <f t="shared" si="0"/>
        <v>0</v>
      </c>
      <c r="K97" s="159" t="s">
        <v>408</v>
      </c>
      <c r="L97" s="36"/>
      <c r="M97" s="164" t="s">
        <v>408</v>
      </c>
      <c r="N97" s="165" t="s">
        <v>441</v>
      </c>
      <c r="O97" s="37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20" t="s">
        <v>536</v>
      </c>
      <c r="AT97" s="20" t="s">
        <v>521</v>
      </c>
      <c r="AU97" s="20" t="s">
        <v>477</v>
      </c>
      <c r="AY97" s="20" t="s">
        <v>519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20" t="s">
        <v>414</v>
      </c>
      <c r="BK97" s="168">
        <f t="shared" si="9"/>
        <v>0</v>
      </c>
      <c r="BL97" s="20" t="s">
        <v>536</v>
      </c>
      <c r="BM97" s="20" t="s">
        <v>604</v>
      </c>
    </row>
    <row r="98" spans="2:65" s="1" customFormat="1" ht="13.5">
      <c r="B98" s="156"/>
      <c r="C98" s="157" t="s">
        <v>539</v>
      </c>
      <c r="D98" s="157" t="s">
        <v>521</v>
      </c>
      <c r="E98" s="158" t="s">
        <v>47</v>
      </c>
      <c r="F98" s="159" t="s">
        <v>48</v>
      </c>
      <c r="G98" s="160" t="s">
        <v>545</v>
      </c>
      <c r="H98" s="161">
        <v>23</v>
      </c>
      <c r="I98" s="162"/>
      <c r="J98" s="163">
        <f t="shared" si="0"/>
        <v>0</v>
      </c>
      <c r="K98" s="159" t="s">
        <v>408</v>
      </c>
      <c r="L98" s="36"/>
      <c r="M98" s="164" t="s">
        <v>408</v>
      </c>
      <c r="N98" s="165" t="s">
        <v>441</v>
      </c>
      <c r="O98" s="37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20" t="s">
        <v>536</v>
      </c>
      <c r="AT98" s="20" t="s">
        <v>521</v>
      </c>
      <c r="AU98" s="20" t="s">
        <v>477</v>
      </c>
      <c r="AY98" s="20" t="s">
        <v>519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20" t="s">
        <v>414</v>
      </c>
      <c r="BK98" s="168">
        <f t="shared" si="9"/>
        <v>0</v>
      </c>
      <c r="BL98" s="20" t="s">
        <v>536</v>
      </c>
      <c r="BM98" s="20" t="s">
        <v>606</v>
      </c>
    </row>
    <row r="99" spans="2:65" s="1" customFormat="1" ht="13.5">
      <c r="B99" s="156"/>
      <c r="C99" s="157" t="s">
        <v>540</v>
      </c>
      <c r="D99" s="157" t="s">
        <v>521</v>
      </c>
      <c r="E99" s="158" t="s">
        <v>49</v>
      </c>
      <c r="F99" s="159" t="s">
        <v>50</v>
      </c>
      <c r="G99" s="160" t="s">
        <v>545</v>
      </c>
      <c r="H99" s="161">
        <v>23</v>
      </c>
      <c r="I99" s="162"/>
      <c r="J99" s="163">
        <f t="shared" si="0"/>
        <v>0</v>
      </c>
      <c r="K99" s="159" t="s">
        <v>408</v>
      </c>
      <c r="L99" s="36"/>
      <c r="M99" s="164" t="s">
        <v>408</v>
      </c>
      <c r="N99" s="165" t="s">
        <v>441</v>
      </c>
      <c r="O99" s="37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20" t="s">
        <v>536</v>
      </c>
      <c r="AT99" s="20" t="s">
        <v>521</v>
      </c>
      <c r="AU99" s="20" t="s">
        <v>477</v>
      </c>
      <c r="AY99" s="20" t="s">
        <v>519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20" t="s">
        <v>414</v>
      </c>
      <c r="BK99" s="168">
        <f t="shared" si="9"/>
        <v>0</v>
      </c>
      <c r="BL99" s="20" t="s">
        <v>536</v>
      </c>
      <c r="BM99" s="20" t="s">
        <v>607</v>
      </c>
    </row>
    <row r="100" spans="2:65" s="1" customFormat="1" ht="13.5">
      <c r="B100" s="156"/>
      <c r="C100" s="157" t="s">
        <v>413</v>
      </c>
      <c r="D100" s="157" t="s">
        <v>521</v>
      </c>
      <c r="E100" s="158" t="s">
        <v>51</v>
      </c>
      <c r="F100" s="159" t="s">
        <v>52</v>
      </c>
      <c r="G100" s="160" t="s">
        <v>545</v>
      </c>
      <c r="H100" s="161">
        <v>18</v>
      </c>
      <c r="I100" s="162"/>
      <c r="J100" s="163">
        <f t="shared" si="0"/>
        <v>0</v>
      </c>
      <c r="K100" s="159" t="s">
        <v>408</v>
      </c>
      <c r="L100" s="36"/>
      <c r="M100" s="164" t="s">
        <v>408</v>
      </c>
      <c r="N100" s="165" t="s">
        <v>441</v>
      </c>
      <c r="O100" s="37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20" t="s">
        <v>536</v>
      </c>
      <c r="AT100" s="20" t="s">
        <v>521</v>
      </c>
      <c r="AU100" s="20" t="s">
        <v>477</v>
      </c>
      <c r="AY100" s="20" t="s">
        <v>519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20" t="s">
        <v>414</v>
      </c>
      <c r="BK100" s="168">
        <f t="shared" si="9"/>
        <v>0</v>
      </c>
      <c r="BL100" s="20" t="s">
        <v>536</v>
      </c>
      <c r="BM100" s="20" t="s">
        <v>608</v>
      </c>
    </row>
    <row r="101" spans="2:65" s="1" customFormat="1" ht="13.5">
      <c r="B101" s="156"/>
      <c r="C101" s="157" t="s">
        <v>541</v>
      </c>
      <c r="D101" s="157" t="s">
        <v>521</v>
      </c>
      <c r="E101" s="158" t="s">
        <v>53</v>
      </c>
      <c r="F101" s="159" t="s">
        <v>54</v>
      </c>
      <c r="G101" s="160" t="s">
        <v>18</v>
      </c>
      <c r="H101" s="161">
        <v>1</v>
      </c>
      <c r="I101" s="162"/>
      <c r="J101" s="163">
        <f t="shared" si="0"/>
        <v>0</v>
      </c>
      <c r="K101" s="159" t="s">
        <v>408</v>
      </c>
      <c r="L101" s="36"/>
      <c r="M101" s="164" t="s">
        <v>408</v>
      </c>
      <c r="N101" s="165" t="s">
        <v>441</v>
      </c>
      <c r="O101" s="37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20" t="s">
        <v>536</v>
      </c>
      <c r="AT101" s="20" t="s">
        <v>521</v>
      </c>
      <c r="AU101" s="20" t="s">
        <v>477</v>
      </c>
      <c r="AY101" s="20" t="s">
        <v>519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20" t="s">
        <v>414</v>
      </c>
      <c r="BK101" s="168">
        <f t="shared" si="9"/>
        <v>0</v>
      </c>
      <c r="BL101" s="20" t="s">
        <v>536</v>
      </c>
      <c r="BM101" s="20" t="s">
        <v>609</v>
      </c>
    </row>
    <row r="102" spans="2:65" s="1" customFormat="1" ht="13.5">
      <c r="B102" s="156"/>
      <c r="C102" s="157" t="s">
        <v>542</v>
      </c>
      <c r="D102" s="157" t="s">
        <v>521</v>
      </c>
      <c r="E102" s="158" t="s">
        <v>55</v>
      </c>
      <c r="F102" s="159" t="s">
        <v>56</v>
      </c>
      <c r="G102" s="160" t="s">
        <v>18</v>
      </c>
      <c r="H102" s="161">
        <v>1</v>
      </c>
      <c r="I102" s="162"/>
      <c r="J102" s="163">
        <f t="shared" si="0"/>
        <v>0</v>
      </c>
      <c r="K102" s="159" t="s">
        <v>408</v>
      </c>
      <c r="L102" s="36"/>
      <c r="M102" s="164" t="s">
        <v>408</v>
      </c>
      <c r="N102" s="165" t="s">
        <v>441</v>
      </c>
      <c r="O102" s="37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20" t="s">
        <v>536</v>
      </c>
      <c r="AT102" s="20" t="s">
        <v>521</v>
      </c>
      <c r="AU102" s="20" t="s">
        <v>477</v>
      </c>
      <c r="AY102" s="20" t="s">
        <v>519</v>
      </c>
      <c r="BE102" s="168">
        <f t="shared" si="4"/>
        <v>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20" t="s">
        <v>414</v>
      </c>
      <c r="BK102" s="168">
        <f t="shared" si="9"/>
        <v>0</v>
      </c>
      <c r="BL102" s="20" t="s">
        <v>536</v>
      </c>
      <c r="BM102" s="20" t="s">
        <v>610</v>
      </c>
    </row>
    <row r="103" spans="2:65" s="1" customFormat="1" ht="13.5">
      <c r="B103" s="156"/>
      <c r="C103" s="157" t="s">
        <v>543</v>
      </c>
      <c r="D103" s="157" t="s">
        <v>521</v>
      </c>
      <c r="E103" s="158" t="s">
        <v>57</v>
      </c>
      <c r="F103" s="159" t="s">
        <v>58</v>
      </c>
      <c r="G103" s="160" t="s">
        <v>18</v>
      </c>
      <c r="H103" s="161">
        <v>1</v>
      </c>
      <c r="I103" s="162"/>
      <c r="J103" s="163">
        <f t="shared" si="0"/>
        <v>0</v>
      </c>
      <c r="K103" s="159" t="s">
        <v>408</v>
      </c>
      <c r="L103" s="36"/>
      <c r="M103" s="164" t="s">
        <v>408</v>
      </c>
      <c r="N103" s="165" t="s">
        <v>441</v>
      </c>
      <c r="O103" s="37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20" t="s">
        <v>536</v>
      </c>
      <c r="AT103" s="20" t="s">
        <v>521</v>
      </c>
      <c r="AU103" s="20" t="s">
        <v>477</v>
      </c>
      <c r="AY103" s="20" t="s">
        <v>519</v>
      </c>
      <c r="BE103" s="168">
        <f t="shared" si="4"/>
        <v>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20" t="s">
        <v>414</v>
      </c>
      <c r="BK103" s="168">
        <f t="shared" si="9"/>
        <v>0</v>
      </c>
      <c r="BL103" s="20" t="s">
        <v>536</v>
      </c>
      <c r="BM103" s="20" t="s">
        <v>611</v>
      </c>
    </row>
    <row r="104" spans="2:65" s="1" customFormat="1" ht="13.5">
      <c r="B104" s="156"/>
      <c r="C104" s="157" t="s">
        <v>544</v>
      </c>
      <c r="D104" s="157" t="s">
        <v>521</v>
      </c>
      <c r="E104" s="158" t="s">
        <v>59</v>
      </c>
      <c r="F104" s="159" t="s">
        <v>60</v>
      </c>
      <c r="G104" s="160" t="s">
        <v>545</v>
      </c>
      <c r="H104" s="161">
        <v>18</v>
      </c>
      <c r="I104" s="162"/>
      <c r="J104" s="163">
        <f t="shared" si="0"/>
        <v>0</v>
      </c>
      <c r="K104" s="159" t="s">
        <v>408</v>
      </c>
      <c r="L104" s="36"/>
      <c r="M104" s="164" t="s">
        <v>408</v>
      </c>
      <c r="N104" s="165" t="s">
        <v>441</v>
      </c>
      <c r="O104" s="37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20" t="s">
        <v>536</v>
      </c>
      <c r="AT104" s="20" t="s">
        <v>521</v>
      </c>
      <c r="AU104" s="20" t="s">
        <v>477</v>
      </c>
      <c r="AY104" s="20" t="s">
        <v>519</v>
      </c>
      <c r="BE104" s="168">
        <f t="shared" si="4"/>
        <v>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20" t="s">
        <v>414</v>
      </c>
      <c r="BK104" s="168">
        <f t="shared" si="9"/>
        <v>0</v>
      </c>
      <c r="BL104" s="20" t="s">
        <v>536</v>
      </c>
      <c r="BM104" s="20" t="s">
        <v>612</v>
      </c>
    </row>
    <row r="105" spans="2:65" s="1" customFormat="1" ht="13.5">
      <c r="B105" s="156"/>
      <c r="C105" s="157" t="s">
        <v>546</v>
      </c>
      <c r="D105" s="157" t="s">
        <v>521</v>
      </c>
      <c r="E105" s="158" t="s">
        <v>61</v>
      </c>
      <c r="F105" s="159" t="s">
        <v>62</v>
      </c>
      <c r="G105" s="160" t="s">
        <v>545</v>
      </c>
      <c r="H105" s="161">
        <v>2</v>
      </c>
      <c r="I105" s="162"/>
      <c r="J105" s="163">
        <f t="shared" si="0"/>
        <v>0</v>
      </c>
      <c r="K105" s="159" t="s">
        <v>408</v>
      </c>
      <c r="L105" s="36"/>
      <c r="M105" s="164" t="s">
        <v>408</v>
      </c>
      <c r="N105" s="165" t="s">
        <v>441</v>
      </c>
      <c r="O105" s="37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20" t="s">
        <v>536</v>
      </c>
      <c r="AT105" s="20" t="s">
        <v>521</v>
      </c>
      <c r="AU105" s="20" t="s">
        <v>477</v>
      </c>
      <c r="AY105" s="20" t="s">
        <v>519</v>
      </c>
      <c r="BE105" s="168">
        <f t="shared" si="4"/>
        <v>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20" t="s">
        <v>414</v>
      </c>
      <c r="BK105" s="168">
        <f t="shared" si="9"/>
        <v>0</v>
      </c>
      <c r="BL105" s="20" t="s">
        <v>536</v>
      </c>
      <c r="BM105" s="20" t="s">
        <v>614</v>
      </c>
    </row>
    <row r="106" spans="2:65" s="1" customFormat="1" ht="13.5">
      <c r="B106" s="156"/>
      <c r="C106" s="157" t="s">
        <v>547</v>
      </c>
      <c r="D106" s="157" t="s">
        <v>521</v>
      </c>
      <c r="E106" s="158" t="s">
        <v>63</v>
      </c>
      <c r="F106" s="159" t="s">
        <v>64</v>
      </c>
      <c r="G106" s="160" t="s">
        <v>526</v>
      </c>
      <c r="H106" s="161">
        <v>1</v>
      </c>
      <c r="I106" s="162"/>
      <c r="J106" s="163">
        <f t="shared" si="0"/>
        <v>0</v>
      </c>
      <c r="K106" s="159" t="s">
        <v>408</v>
      </c>
      <c r="L106" s="36"/>
      <c r="M106" s="164" t="s">
        <v>408</v>
      </c>
      <c r="N106" s="165" t="s">
        <v>441</v>
      </c>
      <c r="O106" s="37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AR106" s="20" t="s">
        <v>536</v>
      </c>
      <c r="AT106" s="20" t="s">
        <v>521</v>
      </c>
      <c r="AU106" s="20" t="s">
        <v>477</v>
      </c>
      <c r="AY106" s="20" t="s">
        <v>519</v>
      </c>
      <c r="BE106" s="168">
        <f t="shared" si="4"/>
        <v>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20" t="s">
        <v>414</v>
      </c>
      <c r="BK106" s="168">
        <f t="shared" si="9"/>
        <v>0</v>
      </c>
      <c r="BL106" s="20" t="s">
        <v>536</v>
      </c>
      <c r="BM106" s="20" t="s">
        <v>615</v>
      </c>
    </row>
    <row r="107" spans="2:65" s="1" customFormat="1" ht="13.5">
      <c r="B107" s="156"/>
      <c r="C107" s="157" t="s">
        <v>548</v>
      </c>
      <c r="D107" s="157" t="s">
        <v>521</v>
      </c>
      <c r="E107" s="158" t="s">
        <v>65</v>
      </c>
      <c r="F107" s="159" t="s">
        <v>66</v>
      </c>
      <c r="G107" s="160" t="s">
        <v>526</v>
      </c>
      <c r="H107" s="161">
        <v>1</v>
      </c>
      <c r="I107" s="162"/>
      <c r="J107" s="163">
        <f t="shared" si="0"/>
        <v>0</v>
      </c>
      <c r="K107" s="159" t="s">
        <v>408</v>
      </c>
      <c r="L107" s="36"/>
      <c r="M107" s="164" t="s">
        <v>408</v>
      </c>
      <c r="N107" s="165" t="s">
        <v>441</v>
      </c>
      <c r="O107" s="37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20" t="s">
        <v>536</v>
      </c>
      <c r="AT107" s="20" t="s">
        <v>521</v>
      </c>
      <c r="AU107" s="20" t="s">
        <v>477</v>
      </c>
      <c r="AY107" s="20" t="s">
        <v>519</v>
      </c>
      <c r="BE107" s="168">
        <f t="shared" si="4"/>
        <v>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20" t="s">
        <v>414</v>
      </c>
      <c r="BK107" s="168">
        <f t="shared" si="9"/>
        <v>0</v>
      </c>
      <c r="BL107" s="20" t="s">
        <v>536</v>
      </c>
      <c r="BM107" s="20" t="s">
        <v>617</v>
      </c>
    </row>
    <row r="108" spans="2:65" s="1" customFormat="1" ht="13.5">
      <c r="B108" s="156"/>
      <c r="C108" s="157" t="s">
        <v>549</v>
      </c>
      <c r="D108" s="157" t="s">
        <v>521</v>
      </c>
      <c r="E108" s="158" t="s">
        <v>67</v>
      </c>
      <c r="F108" s="159" t="s">
        <v>68</v>
      </c>
      <c r="G108" s="160" t="s">
        <v>526</v>
      </c>
      <c r="H108" s="161">
        <v>2</v>
      </c>
      <c r="I108" s="162"/>
      <c r="J108" s="163">
        <f t="shared" si="0"/>
        <v>0</v>
      </c>
      <c r="K108" s="159" t="s">
        <v>408</v>
      </c>
      <c r="L108" s="36"/>
      <c r="M108" s="164" t="s">
        <v>408</v>
      </c>
      <c r="N108" s="165" t="s">
        <v>441</v>
      </c>
      <c r="O108" s="37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AR108" s="20" t="s">
        <v>536</v>
      </c>
      <c r="AT108" s="20" t="s">
        <v>521</v>
      </c>
      <c r="AU108" s="20" t="s">
        <v>477</v>
      </c>
      <c r="AY108" s="20" t="s">
        <v>519</v>
      </c>
      <c r="BE108" s="168">
        <f t="shared" si="4"/>
        <v>0</v>
      </c>
      <c r="BF108" s="168">
        <f t="shared" si="5"/>
        <v>0</v>
      </c>
      <c r="BG108" s="168">
        <f t="shared" si="6"/>
        <v>0</v>
      </c>
      <c r="BH108" s="168">
        <f t="shared" si="7"/>
        <v>0</v>
      </c>
      <c r="BI108" s="168">
        <f t="shared" si="8"/>
        <v>0</v>
      </c>
      <c r="BJ108" s="20" t="s">
        <v>414</v>
      </c>
      <c r="BK108" s="168">
        <f t="shared" si="9"/>
        <v>0</v>
      </c>
      <c r="BL108" s="20" t="s">
        <v>536</v>
      </c>
      <c r="BM108" s="20" t="s">
        <v>618</v>
      </c>
    </row>
    <row r="109" spans="2:65" s="1" customFormat="1" ht="13.5">
      <c r="B109" s="156"/>
      <c r="C109" s="157" t="s">
        <v>550</v>
      </c>
      <c r="D109" s="157" t="s">
        <v>521</v>
      </c>
      <c r="E109" s="158" t="s">
        <v>69</v>
      </c>
      <c r="F109" s="159" t="s">
        <v>70</v>
      </c>
      <c r="G109" s="160" t="s">
        <v>526</v>
      </c>
      <c r="H109" s="161">
        <v>1</v>
      </c>
      <c r="I109" s="162"/>
      <c r="J109" s="163">
        <f t="shared" si="0"/>
        <v>0</v>
      </c>
      <c r="K109" s="159" t="s">
        <v>408</v>
      </c>
      <c r="L109" s="36"/>
      <c r="M109" s="164" t="s">
        <v>408</v>
      </c>
      <c r="N109" s="165" t="s">
        <v>441</v>
      </c>
      <c r="O109" s="37"/>
      <c r="P109" s="166">
        <f t="shared" si="1"/>
        <v>0</v>
      </c>
      <c r="Q109" s="166">
        <v>0</v>
      </c>
      <c r="R109" s="166">
        <f t="shared" si="2"/>
        <v>0</v>
      </c>
      <c r="S109" s="166">
        <v>0</v>
      </c>
      <c r="T109" s="167">
        <f t="shared" si="3"/>
        <v>0</v>
      </c>
      <c r="AR109" s="20" t="s">
        <v>536</v>
      </c>
      <c r="AT109" s="20" t="s">
        <v>521</v>
      </c>
      <c r="AU109" s="20" t="s">
        <v>477</v>
      </c>
      <c r="AY109" s="20" t="s">
        <v>519</v>
      </c>
      <c r="BE109" s="168">
        <f t="shared" si="4"/>
        <v>0</v>
      </c>
      <c r="BF109" s="168">
        <f t="shared" si="5"/>
        <v>0</v>
      </c>
      <c r="BG109" s="168">
        <f t="shared" si="6"/>
        <v>0</v>
      </c>
      <c r="BH109" s="168">
        <f t="shared" si="7"/>
        <v>0</v>
      </c>
      <c r="BI109" s="168">
        <f t="shared" si="8"/>
        <v>0</v>
      </c>
      <c r="BJ109" s="20" t="s">
        <v>414</v>
      </c>
      <c r="BK109" s="168">
        <f t="shared" si="9"/>
        <v>0</v>
      </c>
      <c r="BL109" s="20" t="s">
        <v>536</v>
      </c>
      <c r="BM109" s="20" t="s">
        <v>620</v>
      </c>
    </row>
    <row r="110" spans="2:65" s="1" customFormat="1" ht="13.5">
      <c r="B110" s="156"/>
      <c r="C110" s="157" t="s">
        <v>551</v>
      </c>
      <c r="D110" s="157" t="s">
        <v>521</v>
      </c>
      <c r="E110" s="158" t="s">
        <v>71</v>
      </c>
      <c r="F110" s="159" t="s">
        <v>72</v>
      </c>
      <c r="G110" s="160" t="s">
        <v>526</v>
      </c>
      <c r="H110" s="161">
        <v>1</v>
      </c>
      <c r="I110" s="162"/>
      <c r="J110" s="163">
        <f t="shared" si="0"/>
        <v>0</v>
      </c>
      <c r="K110" s="159" t="s">
        <v>408</v>
      </c>
      <c r="L110" s="36"/>
      <c r="M110" s="164" t="s">
        <v>408</v>
      </c>
      <c r="N110" s="165" t="s">
        <v>441</v>
      </c>
      <c r="O110" s="37"/>
      <c r="P110" s="166">
        <f t="shared" si="1"/>
        <v>0</v>
      </c>
      <c r="Q110" s="166">
        <v>0</v>
      </c>
      <c r="R110" s="166">
        <f t="shared" si="2"/>
        <v>0</v>
      </c>
      <c r="S110" s="166">
        <v>0</v>
      </c>
      <c r="T110" s="167">
        <f t="shared" si="3"/>
        <v>0</v>
      </c>
      <c r="AR110" s="20" t="s">
        <v>536</v>
      </c>
      <c r="AT110" s="20" t="s">
        <v>521</v>
      </c>
      <c r="AU110" s="20" t="s">
        <v>477</v>
      </c>
      <c r="AY110" s="20" t="s">
        <v>519</v>
      </c>
      <c r="BE110" s="168">
        <f t="shared" si="4"/>
        <v>0</v>
      </c>
      <c r="BF110" s="168">
        <f t="shared" si="5"/>
        <v>0</v>
      </c>
      <c r="BG110" s="168">
        <f t="shared" si="6"/>
        <v>0</v>
      </c>
      <c r="BH110" s="168">
        <f t="shared" si="7"/>
        <v>0</v>
      </c>
      <c r="BI110" s="168">
        <f t="shared" si="8"/>
        <v>0</v>
      </c>
      <c r="BJ110" s="20" t="s">
        <v>414</v>
      </c>
      <c r="BK110" s="168">
        <f t="shared" si="9"/>
        <v>0</v>
      </c>
      <c r="BL110" s="20" t="s">
        <v>536</v>
      </c>
      <c r="BM110" s="20" t="s">
        <v>621</v>
      </c>
    </row>
    <row r="111" spans="2:65" s="1" customFormat="1" ht="13.5">
      <c r="B111" s="156"/>
      <c r="C111" s="157" t="s">
        <v>552</v>
      </c>
      <c r="D111" s="157" t="s">
        <v>521</v>
      </c>
      <c r="E111" s="158" t="s">
        <v>73</v>
      </c>
      <c r="F111" s="159" t="s">
        <v>74</v>
      </c>
      <c r="G111" s="160" t="s">
        <v>526</v>
      </c>
      <c r="H111" s="161">
        <v>1</v>
      </c>
      <c r="I111" s="162"/>
      <c r="J111" s="163">
        <f t="shared" si="0"/>
        <v>0</v>
      </c>
      <c r="K111" s="159" t="s">
        <v>408</v>
      </c>
      <c r="L111" s="36"/>
      <c r="M111" s="164" t="s">
        <v>408</v>
      </c>
      <c r="N111" s="165" t="s">
        <v>441</v>
      </c>
      <c r="O111" s="37"/>
      <c r="P111" s="166">
        <f t="shared" si="1"/>
        <v>0</v>
      </c>
      <c r="Q111" s="166">
        <v>0</v>
      </c>
      <c r="R111" s="166">
        <f t="shared" si="2"/>
        <v>0</v>
      </c>
      <c r="S111" s="166">
        <v>0</v>
      </c>
      <c r="T111" s="167">
        <f t="shared" si="3"/>
        <v>0</v>
      </c>
      <c r="AR111" s="20" t="s">
        <v>536</v>
      </c>
      <c r="AT111" s="20" t="s">
        <v>521</v>
      </c>
      <c r="AU111" s="20" t="s">
        <v>477</v>
      </c>
      <c r="AY111" s="20" t="s">
        <v>519</v>
      </c>
      <c r="BE111" s="168">
        <f t="shared" si="4"/>
        <v>0</v>
      </c>
      <c r="BF111" s="168">
        <f t="shared" si="5"/>
        <v>0</v>
      </c>
      <c r="BG111" s="168">
        <f t="shared" si="6"/>
        <v>0</v>
      </c>
      <c r="BH111" s="168">
        <f t="shared" si="7"/>
        <v>0</v>
      </c>
      <c r="BI111" s="168">
        <f t="shared" si="8"/>
        <v>0</v>
      </c>
      <c r="BJ111" s="20" t="s">
        <v>414</v>
      </c>
      <c r="BK111" s="168">
        <f t="shared" si="9"/>
        <v>0</v>
      </c>
      <c r="BL111" s="20" t="s">
        <v>536</v>
      </c>
      <c r="BM111" s="20" t="s">
        <v>622</v>
      </c>
    </row>
    <row r="112" spans="2:65" s="1" customFormat="1" ht="13.5">
      <c r="B112" s="156"/>
      <c r="C112" s="157" t="s">
        <v>553</v>
      </c>
      <c r="D112" s="157" t="s">
        <v>521</v>
      </c>
      <c r="E112" s="158" t="s">
        <v>75</v>
      </c>
      <c r="F112" s="159" t="s">
        <v>76</v>
      </c>
      <c r="G112" s="160" t="s">
        <v>526</v>
      </c>
      <c r="H112" s="161">
        <v>4</v>
      </c>
      <c r="I112" s="162"/>
      <c r="J112" s="163">
        <f t="shared" si="0"/>
        <v>0</v>
      </c>
      <c r="K112" s="159" t="s">
        <v>408</v>
      </c>
      <c r="L112" s="36"/>
      <c r="M112" s="164" t="s">
        <v>408</v>
      </c>
      <c r="N112" s="165" t="s">
        <v>441</v>
      </c>
      <c r="O112" s="37"/>
      <c r="P112" s="166">
        <f t="shared" si="1"/>
        <v>0</v>
      </c>
      <c r="Q112" s="166">
        <v>0</v>
      </c>
      <c r="R112" s="166">
        <f t="shared" si="2"/>
        <v>0</v>
      </c>
      <c r="S112" s="166">
        <v>0</v>
      </c>
      <c r="T112" s="167">
        <f t="shared" si="3"/>
        <v>0</v>
      </c>
      <c r="AR112" s="20" t="s">
        <v>536</v>
      </c>
      <c r="AT112" s="20" t="s">
        <v>521</v>
      </c>
      <c r="AU112" s="20" t="s">
        <v>477</v>
      </c>
      <c r="AY112" s="20" t="s">
        <v>519</v>
      </c>
      <c r="BE112" s="168">
        <f t="shared" si="4"/>
        <v>0</v>
      </c>
      <c r="BF112" s="168">
        <f t="shared" si="5"/>
        <v>0</v>
      </c>
      <c r="BG112" s="168">
        <f t="shared" si="6"/>
        <v>0</v>
      </c>
      <c r="BH112" s="168">
        <f t="shared" si="7"/>
        <v>0</v>
      </c>
      <c r="BI112" s="168">
        <f t="shared" si="8"/>
        <v>0</v>
      </c>
      <c r="BJ112" s="20" t="s">
        <v>414</v>
      </c>
      <c r="BK112" s="168">
        <f t="shared" si="9"/>
        <v>0</v>
      </c>
      <c r="BL112" s="20" t="s">
        <v>536</v>
      </c>
      <c r="BM112" s="20" t="s">
        <v>623</v>
      </c>
    </row>
    <row r="113" spans="2:65" s="1" customFormat="1" ht="13.5">
      <c r="B113" s="156"/>
      <c r="C113" s="157" t="s">
        <v>554</v>
      </c>
      <c r="D113" s="157" t="s">
        <v>521</v>
      </c>
      <c r="E113" s="158" t="s">
        <v>77</v>
      </c>
      <c r="F113" s="159" t="s">
        <v>78</v>
      </c>
      <c r="G113" s="160" t="s">
        <v>526</v>
      </c>
      <c r="H113" s="161">
        <v>2</v>
      </c>
      <c r="I113" s="162"/>
      <c r="J113" s="163">
        <f t="shared" si="0"/>
        <v>0</v>
      </c>
      <c r="K113" s="159" t="s">
        <v>408</v>
      </c>
      <c r="L113" s="36"/>
      <c r="M113" s="164" t="s">
        <v>408</v>
      </c>
      <c r="N113" s="165" t="s">
        <v>441</v>
      </c>
      <c r="O113" s="37"/>
      <c r="P113" s="166">
        <f t="shared" si="1"/>
        <v>0</v>
      </c>
      <c r="Q113" s="166">
        <v>0</v>
      </c>
      <c r="R113" s="166">
        <f t="shared" si="2"/>
        <v>0</v>
      </c>
      <c r="S113" s="166">
        <v>0</v>
      </c>
      <c r="T113" s="167">
        <f t="shared" si="3"/>
        <v>0</v>
      </c>
      <c r="AR113" s="20" t="s">
        <v>536</v>
      </c>
      <c r="AT113" s="20" t="s">
        <v>521</v>
      </c>
      <c r="AU113" s="20" t="s">
        <v>477</v>
      </c>
      <c r="AY113" s="20" t="s">
        <v>519</v>
      </c>
      <c r="BE113" s="168">
        <f t="shared" si="4"/>
        <v>0</v>
      </c>
      <c r="BF113" s="168">
        <f t="shared" si="5"/>
        <v>0</v>
      </c>
      <c r="BG113" s="168">
        <f t="shared" si="6"/>
        <v>0</v>
      </c>
      <c r="BH113" s="168">
        <f t="shared" si="7"/>
        <v>0</v>
      </c>
      <c r="BI113" s="168">
        <f t="shared" si="8"/>
        <v>0</v>
      </c>
      <c r="BJ113" s="20" t="s">
        <v>414</v>
      </c>
      <c r="BK113" s="168">
        <f t="shared" si="9"/>
        <v>0</v>
      </c>
      <c r="BL113" s="20" t="s">
        <v>536</v>
      </c>
      <c r="BM113" s="20" t="s">
        <v>624</v>
      </c>
    </row>
    <row r="114" spans="2:65" s="1" customFormat="1" ht="13.5">
      <c r="B114" s="156"/>
      <c r="C114" s="157" t="s">
        <v>555</v>
      </c>
      <c r="D114" s="157" t="s">
        <v>521</v>
      </c>
      <c r="E114" s="158" t="s">
        <v>79</v>
      </c>
      <c r="F114" s="159" t="s">
        <v>80</v>
      </c>
      <c r="G114" s="160" t="s">
        <v>526</v>
      </c>
      <c r="H114" s="161">
        <v>2</v>
      </c>
      <c r="I114" s="162"/>
      <c r="J114" s="163">
        <f t="shared" si="0"/>
        <v>0</v>
      </c>
      <c r="K114" s="159" t="s">
        <v>408</v>
      </c>
      <c r="L114" s="36"/>
      <c r="M114" s="164" t="s">
        <v>408</v>
      </c>
      <c r="N114" s="165" t="s">
        <v>441</v>
      </c>
      <c r="O114" s="37"/>
      <c r="P114" s="166">
        <f t="shared" si="1"/>
        <v>0</v>
      </c>
      <c r="Q114" s="166">
        <v>0</v>
      </c>
      <c r="R114" s="166">
        <f t="shared" si="2"/>
        <v>0</v>
      </c>
      <c r="S114" s="166">
        <v>0</v>
      </c>
      <c r="T114" s="167">
        <f t="shared" si="3"/>
        <v>0</v>
      </c>
      <c r="AR114" s="20" t="s">
        <v>536</v>
      </c>
      <c r="AT114" s="20" t="s">
        <v>521</v>
      </c>
      <c r="AU114" s="20" t="s">
        <v>477</v>
      </c>
      <c r="AY114" s="20" t="s">
        <v>519</v>
      </c>
      <c r="BE114" s="168">
        <f t="shared" si="4"/>
        <v>0</v>
      </c>
      <c r="BF114" s="168">
        <f t="shared" si="5"/>
        <v>0</v>
      </c>
      <c r="BG114" s="168">
        <f t="shared" si="6"/>
        <v>0</v>
      </c>
      <c r="BH114" s="168">
        <f t="shared" si="7"/>
        <v>0</v>
      </c>
      <c r="BI114" s="168">
        <f t="shared" si="8"/>
        <v>0</v>
      </c>
      <c r="BJ114" s="20" t="s">
        <v>414</v>
      </c>
      <c r="BK114" s="168">
        <f t="shared" si="9"/>
        <v>0</v>
      </c>
      <c r="BL114" s="20" t="s">
        <v>536</v>
      </c>
      <c r="BM114" s="20" t="s">
        <v>625</v>
      </c>
    </row>
    <row r="115" spans="2:65" s="1" customFormat="1" ht="13.5">
      <c r="B115" s="156"/>
      <c r="C115" s="157" t="s">
        <v>556</v>
      </c>
      <c r="D115" s="157" t="s">
        <v>521</v>
      </c>
      <c r="E115" s="158" t="s">
        <v>81</v>
      </c>
      <c r="F115" s="159" t="s">
        <v>82</v>
      </c>
      <c r="G115" s="160" t="s">
        <v>526</v>
      </c>
      <c r="H115" s="161">
        <v>1</v>
      </c>
      <c r="I115" s="162"/>
      <c r="J115" s="163">
        <f t="shared" si="0"/>
        <v>0</v>
      </c>
      <c r="K115" s="159" t="s">
        <v>408</v>
      </c>
      <c r="L115" s="36"/>
      <c r="M115" s="164" t="s">
        <v>408</v>
      </c>
      <c r="N115" s="165" t="s">
        <v>441</v>
      </c>
      <c r="O115" s="37"/>
      <c r="P115" s="166">
        <f t="shared" si="1"/>
        <v>0</v>
      </c>
      <c r="Q115" s="166">
        <v>0</v>
      </c>
      <c r="R115" s="166">
        <f t="shared" si="2"/>
        <v>0</v>
      </c>
      <c r="S115" s="166">
        <v>0</v>
      </c>
      <c r="T115" s="167">
        <f t="shared" si="3"/>
        <v>0</v>
      </c>
      <c r="AR115" s="20" t="s">
        <v>536</v>
      </c>
      <c r="AT115" s="20" t="s">
        <v>521</v>
      </c>
      <c r="AU115" s="20" t="s">
        <v>477</v>
      </c>
      <c r="AY115" s="20" t="s">
        <v>519</v>
      </c>
      <c r="BE115" s="168">
        <f t="shared" si="4"/>
        <v>0</v>
      </c>
      <c r="BF115" s="168">
        <f t="shared" si="5"/>
        <v>0</v>
      </c>
      <c r="BG115" s="168">
        <f t="shared" si="6"/>
        <v>0</v>
      </c>
      <c r="BH115" s="168">
        <f t="shared" si="7"/>
        <v>0</v>
      </c>
      <c r="BI115" s="168">
        <f t="shared" si="8"/>
        <v>0</v>
      </c>
      <c r="BJ115" s="20" t="s">
        <v>414</v>
      </c>
      <c r="BK115" s="168">
        <f t="shared" si="9"/>
        <v>0</v>
      </c>
      <c r="BL115" s="20" t="s">
        <v>536</v>
      </c>
      <c r="BM115" s="20" t="s">
        <v>627</v>
      </c>
    </row>
    <row r="116" spans="2:65" s="1" customFormat="1" ht="13.5">
      <c r="B116" s="156"/>
      <c r="C116" s="157" t="s">
        <v>557</v>
      </c>
      <c r="D116" s="157" t="s">
        <v>521</v>
      </c>
      <c r="E116" s="158"/>
      <c r="F116" s="159" t="s">
        <v>83</v>
      </c>
      <c r="G116" s="160" t="s">
        <v>18</v>
      </c>
      <c r="H116" s="161">
        <v>1</v>
      </c>
      <c r="I116" s="162"/>
      <c r="J116" s="163">
        <f t="shared" si="0"/>
        <v>0</v>
      </c>
      <c r="K116" s="159" t="s">
        <v>408</v>
      </c>
      <c r="L116" s="36"/>
      <c r="M116" s="164" t="s">
        <v>408</v>
      </c>
      <c r="N116" s="165" t="s">
        <v>441</v>
      </c>
      <c r="O116" s="37"/>
      <c r="P116" s="166">
        <f t="shared" si="1"/>
        <v>0</v>
      </c>
      <c r="Q116" s="166">
        <v>0</v>
      </c>
      <c r="R116" s="166">
        <f t="shared" si="2"/>
        <v>0</v>
      </c>
      <c r="S116" s="166">
        <v>0</v>
      </c>
      <c r="T116" s="167">
        <f t="shared" si="3"/>
        <v>0</v>
      </c>
      <c r="AR116" s="20" t="s">
        <v>536</v>
      </c>
      <c r="AT116" s="20" t="s">
        <v>521</v>
      </c>
      <c r="AU116" s="20" t="s">
        <v>477</v>
      </c>
      <c r="AY116" s="20" t="s">
        <v>519</v>
      </c>
      <c r="BE116" s="168">
        <f t="shared" si="4"/>
        <v>0</v>
      </c>
      <c r="BF116" s="168">
        <f t="shared" si="5"/>
        <v>0</v>
      </c>
      <c r="BG116" s="168">
        <f t="shared" si="6"/>
        <v>0</v>
      </c>
      <c r="BH116" s="168">
        <f t="shared" si="7"/>
        <v>0</v>
      </c>
      <c r="BI116" s="168">
        <f t="shared" si="8"/>
        <v>0</v>
      </c>
      <c r="BJ116" s="20" t="s">
        <v>414</v>
      </c>
      <c r="BK116" s="168">
        <f t="shared" si="9"/>
        <v>0</v>
      </c>
      <c r="BL116" s="20" t="s">
        <v>536</v>
      </c>
      <c r="BM116" s="20" t="s">
        <v>628</v>
      </c>
    </row>
    <row r="117" spans="2:65" s="1" customFormat="1" ht="13.5">
      <c r="B117" s="156"/>
      <c r="C117" s="157" t="s">
        <v>558</v>
      </c>
      <c r="D117" s="157" t="s">
        <v>521</v>
      </c>
      <c r="E117" s="158"/>
      <c r="F117" s="159" t="s">
        <v>673</v>
      </c>
      <c r="G117" s="160" t="s">
        <v>18</v>
      </c>
      <c r="H117" s="161">
        <v>1</v>
      </c>
      <c r="I117" s="162"/>
      <c r="J117" s="163">
        <f t="shared" si="0"/>
        <v>0</v>
      </c>
      <c r="K117" s="159" t="s">
        <v>408</v>
      </c>
      <c r="L117" s="36"/>
      <c r="M117" s="164" t="s">
        <v>408</v>
      </c>
      <c r="N117" s="165" t="s">
        <v>441</v>
      </c>
      <c r="O117" s="37"/>
      <c r="P117" s="166">
        <f t="shared" si="1"/>
        <v>0</v>
      </c>
      <c r="Q117" s="166">
        <v>0</v>
      </c>
      <c r="R117" s="166">
        <f t="shared" si="2"/>
        <v>0</v>
      </c>
      <c r="S117" s="166">
        <v>0</v>
      </c>
      <c r="T117" s="167">
        <f t="shared" si="3"/>
        <v>0</v>
      </c>
      <c r="AR117" s="20" t="s">
        <v>536</v>
      </c>
      <c r="AT117" s="20" t="s">
        <v>521</v>
      </c>
      <c r="AU117" s="20" t="s">
        <v>477</v>
      </c>
      <c r="AY117" s="20" t="s">
        <v>519</v>
      </c>
      <c r="BE117" s="168">
        <f t="shared" si="4"/>
        <v>0</v>
      </c>
      <c r="BF117" s="168">
        <f t="shared" si="5"/>
        <v>0</v>
      </c>
      <c r="BG117" s="168">
        <f t="shared" si="6"/>
        <v>0</v>
      </c>
      <c r="BH117" s="168">
        <f t="shared" si="7"/>
        <v>0</v>
      </c>
      <c r="BI117" s="168">
        <f t="shared" si="8"/>
        <v>0</v>
      </c>
      <c r="BJ117" s="20" t="s">
        <v>414</v>
      </c>
      <c r="BK117" s="168">
        <f t="shared" si="9"/>
        <v>0</v>
      </c>
      <c r="BL117" s="20" t="s">
        <v>536</v>
      </c>
      <c r="BM117" s="20" t="s">
        <v>629</v>
      </c>
    </row>
    <row r="118" spans="2:12" s="1" customFormat="1" ht="6.75" customHeight="1">
      <c r="B118" s="51"/>
      <c r="C118" s="52"/>
      <c r="D118" s="52"/>
      <c r="E118" s="52"/>
      <c r="F118" s="52"/>
      <c r="G118" s="52"/>
      <c r="H118" s="52"/>
      <c r="I118" s="111"/>
      <c r="J118" s="52"/>
      <c r="K118" s="52"/>
      <c r="L118" s="36"/>
    </row>
  </sheetData>
  <sheetProtection/>
  <autoFilter ref="C77:K117"/>
  <mergeCells count="10">
    <mergeCell ref="E70:H70"/>
    <mergeCell ref="G1:H1"/>
    <mergeCell ref="E45:H45"/>
    <mergeCell ref="E47:H47"/>
    <mergeCell ref="L2:V2"/>
    <mergeCell ref="E7:H7"/>
    <mergeCell ref="E9:H9"/>
    <mergeCell ref="E24:H24"/>
    <mergeCell ref="J51:J52"/>
    <mergeCell ref="E68:H68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9"/>
  <sheetViews>
    <sheetView showGridLines="0" tabSelected="1" zoomScalePageLayoutView="0" workbookViewId="0" topLeftCell="A1">
      <pane ySplit="1" topLeftCell="A59" activePane="bottomLeft" state="frozen"/>
      <selection pane="topLeft" activeCell="C3" sqref="C3"/>
      <selection pane="bottomLeft" activeCell="C3" sqref="C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56" width="9.33203125" style="0" hidden="1" customWidth="1"/>
    <col min="57" max="57" width="11.83203125" style="0" hidden="1" customWidth="1"/>
    <col min="58" max="65" width="9.33203125" style="0" hidden="1" customWidth="1"/>
    <col min="66" max="97" width="0" style="0" hidden="1" customWidth="1"/>
  </cols>
  <sheetData>
    <row r="1" spans="1:70" ht="21.75" customHeight="1">
      <c r="A1" s="17"/>
      <c r="B1" s="87"/>
      <c r="C1" s="87"/>
      <c r="D1" s="88" t="s">
        <v>404</v>
      </c>
      <c r="E1" s="87"/>
      <c r="F1" s="89" t="s">
        <v>489</v>
      </c>
      <c r="G1" s="341" t="s">
        <v>490</v>
      </c>
      <c r="H1" s="341"/>
      <c r="I1" s="90"/>
      <c r="J1" s="89" t="s">
        <v>491</v>
      </c>
      <c r="K1" s="88" t="s">
        <v>492</v>
      </c>
      <c r="L1" s="89" t="s">
        <v>493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03" t="s">
        <v>411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0" t="s">
        <v>485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477</v>
      </c>
    </row>
    <row r="4" spans="2:46" ht="36.75" customHeight="1">
      <c r="B4" s="24"/>
      <c r="C4" s="25"/>
      <c r="D4" s="26" t="s">
        <v>494</v>
      </c>
      <c r="E4" s="25"/>
      <c r="F4" s="25"/>
      <c r="G4" s="25"/>
      <c r="H4" s="25"/>
      <c r="I4" s="92"/>
      <c r="J4" s="25"/>
      <c r="K4" s="27"/>
      <c r="M4" s="28" t="s">
        <v>417</v>
      </c>
      <c r="AT4" s="20" t="s">
        <v>409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423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2" t="s">
        <v>294</v>
      </c>
      <c r="F7" s="343"/>
      <c r="G7" s="343"/>
      <c r="H7" s="343"/>
      <c r="I7" s="92"/>
      <c r="J7" s="25"/>
      <c r="K7" s="27"/>
    </row>
    <row r="8" spans="2:11" s="1" customFormat="1" ht="15">
      <c r="B8" s="36"/>
      <c r="C8" s="37"/>
      <c r="D8" s="33" t="s">
        <v>495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39" t="s">
        <v>293</v>
      </c>
      <c r="F9" s="340"/>
      <c r="G9" s="340"/>
      <c r="H9" s="340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424</v>
      </c>
      <c r="E11" s="37"/>
      <c r="F11" s="31" t="s">
        <v>408</v>
      </c>
      <c r="G11" s="37"/>
      <c r="H11" s="37"/>
      <c r="I11" s="94" t="s">
        <v>425</v>
      </c>
      <c r="J11" s="31" t="s">
        <v>408</v>
      </c>
      <c r="K11" s="40"/>
    </row>
    <row r="12" spans="2:11" s="1" customFormat="1" ht="14.25" customHeight="1">
      <c r="B12" s="36"/>
      <c r="C12" s="37"/>
      <c r="D12" s="33" t="s">
        <v>426</v>
      </c>
      <c r="E12" s="37"/>
      <c r="F12" s="31" t="s">
        <v>295</v>
      </c>
      <c r="G12" s="37"/>
      <c r="H12" s="37"/>
      <c r="I12" s="94" t="s">
        <v>428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429</v>
      </c>
      <c r="E14" s="37"/>
      <c r="F14" s="37"/>
      <c r="G14" s="37"/>
      <c r="H14" s="37"/>
      <c r="I14" s="94" t="s">
        <v>430</v>
      </c>
      <c r="J14" s="31" t="s">
        <v>408</v>
      </c>
      <c r="K14" s="40"/>
    </row>
    <row r="15" spans="2:11" s="1" customFormat="1" ht="18" customHeight="1">
      <c r="B15" s="36"/>
      <c r="C15" s="37"/>
      <c r="D15" s="37"/>
      <c r="E15" s="31" t="s">
        <v>296</v>
      </c>
      <c r="F15" s="37"/>
      <c r="G15" s="37"/>
      <c r="H15" s="37"/>
      <c r="I15" s="94" t="s">
        <v>431</v>
      </c>
      <c r="J15" s="31" t="s">
        <v>408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432</v>
      </c>
      <c r="E17" s="37"/>
      <c r="F17" s="37"/>
      <c r="G17" s="37"/>
      <c r="H17" s="37"/>
      <c r="I17" s="94" t="s">
        <v>430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431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433</v>
      </c>
      <c r="E20" s="37"/>
      <c r="F20" s="37"/>
      <c r="G20" s="37"/>
      <c r="H20" s="37"/>
      <c r="I20" s="94" t="s">
        <v>430</v>
      </c>
      <c r="J20" s="31" t="s">
        <v>408</v>
      </c>
      <c r="K20" s="40"/>
    </row>
    <row r="21" spans="2:11" s="1" customFormat="1" ht="18" customHeight="1">
      <c r="B21" s="36"/>
      <c r="C21" s="37"/>
      <c r="D21" s="37"/>
      <c r="E21" s="31" t="s">
        <v>308</v>
      </c>
      <c r="F21" s="37"/>
      <c r="G21" s="37"/>
      <c r="H21" s="37"/>
      <c r="I21" s="94" t="s">
        <v>431</v>
      </c>
      <c r="J21" s="31" t="s">
        <v>408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435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35" t="s">
        <v>408</v>
      </c>
      <c r="F24" s="335"/>
      <c r="G24" s="335"/>
      <c r="H24" s="335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436</v>
      </c>
      <c r="E27" s="37"/>
      <c r="F27" s="37"/>
      <c r="G27" s="37"/>
      <c r="H27" s="37"/>
      <c r="I27" s="93"/>
      <c r="J27" s="103">
        <f>ROUND(J83,0)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438</v>
      </c>
      <c r="G29" s="37"/>
      <c r="H29" s="37"/>
      <c r="I29" s="104" t="s">
        <v>437</v>
      </c>
      <c r="J29" s="41" t="s">
        <v>439</v>
      </c>
      <c r="K29" s="40"/>
    </row>
    <row r="30" spans="2:11" s="1" customFormat="1" ht="14.25" customHeight="1">
      <c r="B30" s="36"/>
      <c r="C30" s="37"/>
      <c r="D30" s="44" t="s">
        <v>440</v>
      </c>
      <c r="E30" s="44" t="s">
        <v>441</v>
      </c>
      <c r="F30" s="105">
        <f>ROUND(SUM(BE83:BE208),0)</f>
        <v>0</v>
      </c>
      <c r="G30" s="37"/>
      <c r="H30" s="37"/>
      <c r="I30" s="106">
        <v>0.21</v>
      </c>
      <c r="J30" s="105">
        <f>ROUND(ROUND((SUM(BE83:BE208)),0)*I30,0)</f>
        <v>0</v>
      </c>
      <c r="K30" s="40"/>
    </row>
    <row r="31" spans="2:11" s="1" customFormat="1" ht="14.25" customHeight="1">
      <c r="B31" s="36"/>
      <c r="C31" s="37"/>
      <c r="D31" s="37"/>
      <c r="E31" s="44" t="s">
        <v>442</v>
      </c>
      <c r="F31" s="105">
        <f>ROUND(SUM(BF83:BF208),0)</f>
        <v>0</v>
      </c>
      <c r="G31" s="37"/>
      <c r="H31" s="37"/>
      <c r="I31" s="106">
        <v>0.15</v>
      </c>
      <c r="J31" s="105">
        <f>ROUND(ROUND((SUM(BF83:BF208)),0)*I31,0)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443</v>
      </c>
      <c r="F32" s="105">
        <f>ROUND(SUM(BG83:BG208),0)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444</v>
      </c>
      <c r="F33" s="105">
        <f>ROUND(SUM(BH83:BH208),0)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445</v>
      </c>
      <c r="F34" s="105">
        <f>ROUND(SUM(BI83:BI208),0)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446</v>
      </c>
      <c r="E36" s="48"/>
      <c r="F36" s="48"/>
      <c r="G36" s="107" t="s">
        <v>447</v>
      </c>
      <c r="H36" s="49" t="s">
        <v>448</v>
      </c>
      <c r="I36" s="108"/>
      <c r="J36" s="109">
        <f>SUM(J27:J34)</f>
        <v>0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496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423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2" t="str">
        <f>E7</f>
        <v>Střední odborná škola a Střední odborné učiliště Horky nad Jizerou</v>
      </c>
      <c r="F45" s="343"/>
      <c r="G45" s="343"/>
      <c r="H45" s="343"/>
      <c r="I45" s="93"/>
      <c r="J45" s="37"/>
      <c r="K45" s="40"/>
    </row>
    <row r="46" spans="2:11" s="1" customFormat="1" ht="14.25" customHeight="1">
      <c r="B46" s="36"/>
      <c r="C46" s="33" t="s">
        <v>495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39" t="str">
        <f>E9</f>
        <v>003 - Stavební objekt - Vytápění </v>
      </c>
      <c r="F47" s="340"/>
      <c r="G47" s="340"/>
      <c r="H47" s="340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426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428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429</v>
      </c>
      <c r="D51" s="37"/>
      <c r="E51" s="37"/>
      <c r="F51" s="31" t="str">
        <f>E15</f>
        <v>SOŠ a SOU Horky nad Jizerou</v>
      </c>
      <c r="G51" s="37"/>
      <c r="H51" s="37"/>
      <c r="I51" s="94" t="s">
        <v>433</v>
      </c>
      <c r="J51" s="335" t="str">
        <f>E21</f>
        <v>Ing. Václav Kopecký</v>
      </c>
      <c r="K51" s="40"/>
    </row>
    <row r="52" spans="2:11" s="1" customFormat="1" ht="14.25" customHeight="1">
      <c r="B52" s="36"/>
      <c r="C52" s="33" t="s">
        <v>432</v>
      </c>
      <c r="D52" s="37"/>
      <c r="E52" s="37"/>
      <c r="F52" s="31">
        <f>IF(E18="","",E18)</f>
      </c>
      <c r="G52" s="37"/>
      <c r="H52" s="37"/>
      <c r="I52" s="93"/>
      <c r="J52" s="344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497</v>
      </c>
      <c r="D54" s="46"/>
      <c r="E54" s="46"/>
      <c r="F54" s="46"/>
      <c r="G54" s="46"/>
      <c r="H54" s="46"/>
      <c r="I54" s="115"/>
      <c r="J54" s="116" t="s">
        <v>498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499</v>
      </c>
      <c r="D56" s="37"/>
      <c r="E56" s="37"/>
      <c r="F56" s="37"/>
      <c r="G56" s="37"/>
      <c r="H56" s="37"/>
      <c r="I56" s="93"/>
      <c r="J56" s="103">
        <f>J83</f>
        <v>0</v>
      </c>
      <c r="K56" s="40"/>
      <c r="AU56" s="20" t="s">
        <v>500</v>
      </c>
    </row>
    <row r="57" spans="2:11" s="7" customFormat="1" ht="24.75" customHeight="1">
      <c r="B57" s="118"/>
      <c r="C57" s="119"/>
      <c r="D57" s="120" t="s">
        <v>502</v>
      </c>
      <c r="E57" s="121"/>
      <c r="F57" s="121"/>
      <c r="G57" s="121"/>
      <c r="H57" s="121"/>
      <c r="I57" s="122"/>
      <c r="J57" s="123">
        <f>SUM(J58:J63)</f>
        <v>0</v>
      </c>
      <c r="K57" s="124"/>
    </row>
    <row r="58" spans="2:11" s="8" customFormat="1" ht="19.5" customHeight="1">
      <c r="B58" s="125"/>
      <c r="C58" s="126"/>
      <c r="D58" s="127" t="s">
        <v>239</v>
      </c>
      <c r="E58" s="128"/>
      <c r="F58" s="128"/>
      <c r="G58" s="128"/>
      <c r="H58" s="128"/>
      <c r="I58" s="129"/>
      <c r="J58" s="130">
        <f>J85</f>
        <v>0</v>
      </c>
      <c r="K58" s="131"/>
    </row>
    <row r="59" spans="2:11" s="8" customFormat="1" ht="14.25" customHeight="1">
      <c r="B59" s="125"/>
      <c r="C59" s="126"/>
      <c r="D59" s="127" t="s">
        <v>631</v>
      </c>
      <c r="E59" s="128"/>
      <c r="F59" s="128"/>
      <c r="G59" s="128"/>
      <c r="H59" s="128"/>
      <c r="I59" s="129"/>
      <c r="J59" s="130">
        <f>J106</f>
        <v>0</v>
      </c>
      <c r="K59" s="131"/>
    </row>
    <row r="60" spans="2:11" s="8" customFormat="1" ht="14.25" customHeight="1">
      <c r="B60" s="125"/>
      <c r="C60" s="126"/>
      <c r="D60" s="127" t="s">
        <v>632</v>
      </c>
      <c r="E60" s="128"/>
      <c r="F60" s="128"/>
      <c r="G60" s="128"/>
      <c r="H60" s="128"/>
      <c r="I60" s="129"/>
      <c r="J60" s="130">
        <f>J120</f>
        <v>0</v>
      </c>
      <c r="K60" s="131"/>
    </row>
    <row r="61" spans="2:11" s="8" customFormat="1" ht="14.25" customHeight="1">
      <c r="B61" s="125"/>
      <c r="C61" s="126"/>
      <c r="D61" s="127" t="s">
        <v>633</v>
      </c>
      <c r="E61" s="128"/>
      <c r="F61" s="128"/>
      <c r="G61" s="128"/>
      <c r="H61" s="128"/>
      <c r="I61" s="129"/>
      <c r="J61" s="130">
        <f>J138</f>
        <v>0</v>
      </c>
      <c r="K61" s="131"/>
    </row>
    <row r="62" spans="2:11" s="8" customFormat="1" ht="14.25" customHeight="1">
      <c r="B62" s="125"/>
      <c r="C62" s="126"/>
      <c r="D62" s="127" t="s">
        <v>241</v>
      </c>
      <c r="E62" s="128"/>
      <c r="F62" s="128"/>
      <c r="G62" s="128"/>
      <c r="H62" s="128"/>
      <c r="I62" s="129"/>
      <c r="J62" s="130">
        <f>J173</f>
        <v>0</v>
      </c>
      <c r="K62" s="131"/>
    </row>
    <row r="63" spans="2:11" s="8" customFormat="1" ht="14.25" customHeight="1">
      <c r="B63" s="125"/>
      <c r="C63" s="126"/>
      <c r="D63" s="127" t="s">
        <v>240</v>
      </c>
      <c r="E63" s="128"/>
      <c r="F63" s="128"/>
      <c r="G63" s="128"/>
      <c r="H63" s="128"/>
      <c r="I63" s="129"/>
      <c r="J63" s="130">
        <f>J206</f>
        <v>0</v>
      </c>
      <c r="K63" s="131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93"/>
      <c r="J64" s="37"/>
      <c r="K64" s="40"/>
    </row>
    <row r="65" spans="2:11" s="1" customFormat="1" ht="6.75" customHeight="1">
      <c r="B65" s="51"/>
      <c r="C65" s="52"/>
      <c r="D65" s="52"/>
      <c r="E65" s="52"/>
      <c r="F65" s="52"/>
      <c r="G65" s="52"/>
      <c r="H65" s="52"/>
      <c r="I65" s="111"/>
      <c r="J65" s="52"/>
      <c r="K65" s="53"/>
    </row>
    <row r="69" spans="2:12" s="1" customFormat="1" ht="6.75" customHeight="1">
      <c r="B69" s="54"/>
      <c r="C69" s="55"/>
      <c r="D69" s="55"/>
      <c r="E69" s="55"/>
      <c r="F69" s="55"/>
      <c r="G69" s="55"/>
      <c r="H69" s="55"/>
      <c r="I69" s="112"/>
      <c r="J69" s="55"/>
      <c r="K69" s="55"/>
      <c r="L69" s="36"/>
    </row>
    <row r="70" spans="2:12" s="1" customFormat="1" ht="36.75" customHeight="1">
      <c r="B70" s="36"/>
      <c r="C70" s="56" t="s">
        <v>503</v>
      </c>
      <c r="L70" s="36"/>
    </row>
    <row r="71" spans="2:12" s="1" customFormat="1" ht="6.75" customHeight="1">
      <c r="B71" s="36"/>
      <c r="L71" s="36"/>
    </row>
    <row r="72" spans="2:12" s="1" customFormat="1" ht="14.25" customHeight="1">
      <c r="B72" s="36"/>
      <c r="C72" s="58" t="s">
        <v>423</v>
      </c>
      <c r="L72" s="36"/>
    </row>
    <row r="73" spans="2:12" s="1" customFormat="1" ht="16.5" customHeight="1">
      <c r="B73" s="36"/>
      <c r="E73" s="346" t="str">
        <f>E7</f>
        <v>Střední odborná škola a Střední odborné učiliště Horky nad Jizerou</v>
      </c>
      <c r="F73" s="347"/>
      <c r="G73" s="347"/>
      <c r="H73" s="347"/>
      <c r="L73" s="36"/>
    </row>
    <row r="74" spans="2:12" s="1" customFormat="1" ht="14.25" customHeight="1">
      <c r="B74" s="36"/>
      <c r="C74" s="58" t="s">
        <v>495</v>
      </c>
      <c r="L74" s="36"/>
    </row>
    <row r="75" spans="2:12" s="1" customFormat="1" ht="17.25" customHeight="1">
      <c r="B75" s="36"/>
      <c r="E75" s="306" t="str">
        <f>E9</f>
        <v>003 - Stavební objekt - Vytápění </v>
      </c>
      <c r="F75" s="345"/>
      <c r="G75" s="345"/>
      <c r="H75" s="345"/>
      <c r="L75" s="36"/>
    </row>
    <row r="76" spans="2:12" s="1" customFormat="1" ht="6.75" customHeight="1">
      <c r="B76" s="36"/>
      <c r="L76" s="36"/>
    </row>
    <row r="77" spans="2:12" s="1" customFormat="1" ht="18" customHeight="1">
      <c r="B77" s="36"/>
      <c r="C77" s="58" t="s">
        <v>426</v>
      </c>
      <c r="F77" s="132" t="str">
        <f>F12</f>
        <v>Horky nad Jizerou 35, 294 73 Horky nad Jizerou</v>
      </c>
      <c r="I77" s="133" t="s">
        <v>428</v>
      </c>
      <c r="J77" s="62">
        <f>IF(J12="","",J12)</f>
        <v>43427</v>
      </c>
      <c r="L77" s="36"/>
    </row>
    <row r="78" spans="2:12" s="1" customFormat="1" ht="6.75" customHeight="1">
      <c r="B78" s="36"/>
      <c r="L78" s="36"/>
    </row>
    <row r="79" spans="2:12" s="1" customFormat="1" ht="15">
      <c r="B79" s="36"/>
      <c r="C79" s="58" t="s">
        <v>429</v>
      </c>
      <c r="F79" s="132" t="str">
        <f>E15</f>
        <v>SOŠ a SOU Horky nad Jizerou</v>
      </c>
      <c r="I79" s="133"/>
      <c r="J79" s="132" t="str">
        <f>E21</f>
        <v>Ing. Václav Kopecký</v>
      </c>
      <c r="L79" s="36"/>
    </row>
    <row r="80" spans="2:12" s="1" customFormat="1" ht="14.25" customHeight="1">
      <c r="B80" s="36"/>
      <c r="C80" s="58" t="s">
        <v>432</v>
      </c>
      <c r="F80" s="132">
        <f>IF(E18="","",E18)</f>
      </c>
      <c r="L80" s="36"/>
    </row>
    <row r="81" spans="2:12" s="1" customFormat="1" ht="9.75" customHeight="1">
      <c r="B81" s="36"/>
      <c r="L81" s="36"/>
    </row>
    <row r="82" spans="2:20" s="9" customFormat="1" ht="29.25" customHeight="1">
      <c r="B82" s="134"/>
      <c r="C82" s="135" t="s">
        <v>504</v>
      </c>
      <c r="D82" s="136" t="s">
        <v>455</v>
      </c>
      <c r="E82" s="136" t="s">
        <v>451</v>
      </c>
      <c r="F82" s="136" t="s">
        <v>505</v>
      </c>
      <c r="G82" s="136" t="s">
        <v>506</v>
      </c>
      <c r="H82" s="136" t="s">
        <v>507</v>
      </c>
      <c r="I82" s="137" t="s">
        <v>508</v>
      </c>
      <c r="J82" s="136" t="s">
        <v>498</v>
      </c>
      <c r="K82" s="138" t="s">
        <v>509</v>
      </c>
      <c r="L82" s="134"/>
      <c r="M82" s="66" t="s">
        <v>510</v>
      </c>
      <c r="N82" s="67" t="s">
        <v>440</v>
      </c>
      <c r="O82" s="67" t="s">
        <v>511</v>
      </c>
      <c r="P82" s="67" t="s">
        <v>512</v>
      </c>
      <c r="Q82" s="67" t="s">
        <v>513</v>
      </c>
      <c r="R82" s="67" t="s">
        <v>514</v>
      </c>
      <c r="S82" s="67" t="s">
        <v>515</v>
      </c>
      <c r="T82" s="68" t="s">
        <v>516</v>
      </c>
    </row>
    <row r="83" spans="2:63" s="1" customFormat="1" ht="29.25" customHeight="1">
      <c r="B83" s="36"/>
      <c r="C83" s="70" t="s">
        <v>499</v>
      </c>
      <c r="J83" s="139">
        <f>J84</f>
        <v>0</v>
      </c>
      <c r="L83" s="36"/>
      <c r="M83" s="69"/>
      <c r="N83" s="63"/>
      <c r="O83" s="63"/>
      <c r="P83" s="140" t="e">
        <f>P84+P206</f>
        <v>#REF!</v>
      </c>
      <c r="Q83" s="63"/>
      <c r="R83" s="140" t="e">
        <f>R84+R206</f>
        <v>#REF!</v>
      </c>
      <c r="S83" s="63"/>
      <c r="T83" s="141" t="e">
        <f>T84+T206</f>
        <v>#REF!</v>
      </c>
      <c r="AT83" s="20" t="s">
        <v>469</v>
      </c>
      <c r="AU83" s="20" t="s">
        <v>500</v>
      </c>
      <c r="BK83" s="142" t="e">
        <f>BK84+BK206</f>
        <v>#REF!</v>
      </c>
    </row>
    <row r="84" spans="2:63" s="10" customFormat="1" ht="36.75" customHeight="1">
      <c r="B84" s="143"/>
      <c r="D84" s="144" t="s">
        <v>469</v>
      </c>
      <c r="E84" s="145" t="s">
        <v>562</v>
      </c>
      <c r="F84" s="145" t="s">
        <v>563</v>
      </c>
      <c r="I84" s="357"/>
      <c r="J84" s="147">
        <f>J85+J106+J120+J138+J173+J206</f>
        <v>0</v>
      </c>
      <c r="L84" s="143"/>
      <c r="M84" s="148"/>
      <c r="N84" s="149"/>
      <c r="O84" s="149"/>
      <c r="P84" s="150" t="e">
        <f>P85</f>
        <v>#REF!</v>
      </c>
      <c r="Q84" s="149"/>
      <c r="R84" s="150" t="e">
        <f>R85</f>
        <v>#REF!</v>
      </c>
      <c r="S84" s="149"/>
      <c r="T84" s="151" t="e">
        <f>T85</f>
        <v>#REF!</v>
      </c>
      <c r="AR84" s="144" t="s">
        <v>414</v>
      </c>
      <c r="AT84" s="152" t="s">
        <v>469</v>
      </c>
      <c r="AU84" s="152" t="s">
        <v>470</v>
      </c>
      <c r="AY84" s="144" t="s">
        <v>519</v>
      </c>
      <c r="BK84" s="153" t="e">
        <f>BK85</f>
        <v>#REF!</v>
      </c>
    </row>
    <row r="85" spans="2:63" s="10" customFormat="1" ht="19.5" customHeight="1">
      <c r="B85" s="143"/>
      <c r="D85" s="144" t="s">
        <v>469</v>
      </c>
      <c r="E85" s="154" t="s">
        <v>634</v>
      </c>
      <c r="F85" s="154" t="s">
        <v>84</v>
      </c>
      <c r="I85" s="146"/>
      <c r="J85" s="155">
        <f>SUM(J86:J105)</f>
        <v>0</v>
      </c>
      <c r="L85" s="143"/>
      <c r="M85" s="148"/>
      <c r="N85" s="149"/>
      <c r="O85" s="149"/>
      <c r="P85" s="150" t="e">
        <f>#REF!+P106+P120+P138+P173</f>
        <v>#REF!</v>
      </c>
      <c r="Q85" s="149"/>
      <c r="R85" s="150" t="e">
        <f>#REF!+R106+R120+R138+R173</f>
        <v>#REF!</v>
      </c>
      <c r="S85" s="149"/>
      <c r="T85" s="151" t="e">
        <f>#REF!+T106+T120+T138+T173</f>
        <v>#REF!</v>
      </c>
      <c r="AR85" s="144" t="s">
        <v>414</v>
      </c>
      <c r="AT85" s="152" t="s">
        <v>469</v>
      </c>
      <c r="AU85" s="152" t="s">
        <v>414</v>
      </c>
      <c r="AY85" s="144" t="s">
        <v>519</v>
      </c>
      <c r="BK85" s="153" t="e">
        <f>#REF!+BK106+BK120+BK138+BK173</f>
        <v>#REF!</v>
      </c>
    </row>
    <row r="86" spans="2:65" s="1" customFormat="1" ht="27">
      <c r="B86" s="156"/>
      <c r="C86" s="157" t="s">
        <v>414</v>
      </c>
      <c r="D86" s="157" t="s">
        <v>521</v>
      </c>
      <c r="E86" s="158" t="s">
        <v>85</v>
      </c>
      <c r="F86" s="159" t="s">
        <v>86</v>
      </c>
      <c r="G86" s="160" t="s">
        <v>18</v>
      </c>
      <c r="H86" s="161">
        <v>1</v>
      </c>
      <c r="I86" s="162"/>
      <c r="J86" s="163">
        <f aca="true" t="shared" si="0" ref="J86:J105">ROUND(I86*H86,0)</f>
        <v>0</v>
      </c>
      <c r="K86" s="159" t="s">
        <v>408</v>
      </c>
      <c r="L86" s="36"/>
      <c r="M86" s="164" t="s">
        <v>408</v>
      </c>
      <c r="N86" s="165" t="s">
        <v>441</v>
      </c>
      <c r="O86" s="37"/>
      <c r="P86" s="166">
        <f aca="true" t="shared" si="1" ref="P86:P105">O86*H86</f>
        <v>0</v>
      </c>
      <c r="Q86" s="166">
        <v>0</v>
      </c>
      <c r="R86" s="166">
        <f aca="true" t="shared" si="2" ref="R86:R105">Q86*H86</f>
        <v>0</v>
      </c>
      <c r="S86" s="166">
        <v>0</v>
      </c>
      <c r="T86" s="167">
        <f aca="true" t="shared" si="3" ref="T86:T105">S86*H86</f>
        <v>0</v>
      </c>
      <c r="AR86" s="20" t="s">
        <v>522</v>
      </c>
      <c r="AT86" s="20" t="s">
        <v>521</v>
      </c>
      <c r="AU86" s="20" t="s">
        <v>524</v>
      </c>
      <c r="AY86" s="20" t="s">
        <v>519</v>
      </c>
      <c r="BE86" s="168">
        <f aca="true" t="shared" si="4" ref="BE86:BE105">IF(N86="základní",J86,0)</f>
        <v>0</v>
      </c>
      <c r="BF86" s="168">
        <f aca="true" t="shared" si="5" ref="BF86:BF105">IF(N86="snížená",J86,0)</f>
        <v>0</v>
      </c>
      <c r="BG86" s="168">
        <f aca="true" t="shared" si="6" ref="BG86:BG105">IF(N86="zákl. přenesená",J86,0)</f>
        <v>0</v>
      </c>
      <c r="BH86" s="168">
        <f aca="true" t="shared" si="7" ref="BH86:BH105">IF(N86="sníž. přenesená",J86,0)</f>
        <v>0</v>
      </c>
      <c r="BI86" s="168">
        <f aca="true" t="shared" si="8" ref="BI86:BI105">IF(N86="nulová",J86,0)</f>
        <v>0</v>
      </c>
      <c r="BJ86" s="20" t="s">
        <v>414</v>
      </c>
      <c r="BK86" s="168">
        <f aca="true" t="shared" si="9" ref="BK86:BK105">ROUND(I86*H86,0)</f>
        <v>0</v>
      </c>
      <c r="BL86" s="20" t="s">
        <v>522</v>
      </c>
      <c r="BM86" s="20" t="s">
        <v>635</v>
      </c>
    </row>
    <row r="87" spans="2:65" s="1" customFormat="1" ht="13.5">
      <c r="B87" s="156"/>
      <c r="C87" s="157" t="s">
        <v>477</v>
      </c>
      <c r="D87" s="157" t="s">
        <v>521</v>
      </c>
      <c r="E87" s="158" t="s">
        <v>87</v>
      </c>
      <c r="F87" s="159" t="s">
        <v>88</v>
      </c>
      <c r="G87" s="160" t="s">
        <v>526</v>
      </c>
      <c r="H87" s="161">
        <v>1</v>
      </c>
      <c r="I87" s="162"/>
      <c r="J87" s="163">
        <f t="shared" si="0"/>
        <v>0</v>
      </c>
      <c r="K87" s="159" t="s">
        <v>408</v>
      </c>
      <c r="L87" s="36"/>
      <c r="M87" s="164" t="s">
        <v>408</v>
      </c>
      <c r="N87" s="165" t="s">
        <v>441</v>
      </c>
      <c r="O87" s="37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20" t="s">
        <v>522</v>
      </c>
      <c r="AT87" s="20" t="s">
        <v>521</v>
      </c>
      <c r="AU87" s="20" t="s">
        <v>524</v>
      </c>
      <c r="AY87" s="20" t="s">
        <v>519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20" t="s">
        <v>414</v>
      </c>
      <c r="BK87" s="168">
        <f t="shared" si="9"/>
        <v>0</v>
      </c>
      <c r="BL87" s="20" t="s">
        <v>522</v>
      </c>
      <c r="BM87" s="20" t="s">
        <v>636</v>
      </c>
    </row>
    <row r="88" spans="2:65" s="1" customFormat="1" ht="13.5">
      <c r="B88" s="156"/>
      <c r="C88" s="157" t="s">
        <v>524</v>
      </c>
      <c r="D88" s="157" t="s">
        <v>521</v>
      </c>
      <c r="E88" s="158" t="s">
        <v>89</v>
      </c>
      <c r="F88" s="159" t="s">
        <v>90</v>
      </c>
      <c r="G88" s="160" t="s">
        <v>526</v>
      </c>
      <c r="H88" s="161">
        <v>1</v>
      </c>
      <c r="I88" s="162"/>
      <c r="J88" s="163">
        <f t="shared" si="0"/>
        <v>0</v>
      </c>
      <c r="K88" s="159" t="s">
        <v>408</v>
      </c>
      <c r="L88" s="36"/>
      <c r="M88" s="164" t="s">
        <v>408</v>
      </c>
      <c r="N88" s="165" t="s">
        <v>441</v>
      </c>
      <c r="O88" s="37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0" t="s">
        <v>522</v>
      </c>
      <c r="AT88" s="20" t="s">
        <v>521</v>
      </c>
      <c r="AU88" s="20" t="s">
        <v>524</v>
      </c>
      <c r="AY88" s="20" t="s">
        <v>519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0" t="s">
        <v>414</v>
      </c>
      <c r="BK88" s="168">
        <f t="shared" si="9"/>
        <v>0</v>
      </c>
      <c r="BL88" s="20" t="s">
        <v>522</v>
      </c>
      <c r="BM88" s="20" t="s">
        <v>637</v>
      </c>
    </row>
    <row r="89" spans="2:65" s="1" customFormat="1" ht="13.5">
      <c r="B89" s="156"/>
      <c r="C89" s="157" t="s">
        <v>522</v>
      </c>
      <c r="D89" s="157" t="s">
        <v>521</v>
      </c>
      <c r="E89" s="158" t="s">
        <v>91</v>
      </c>
      <c r="F89" s="159" t="s">
        <v>92</v>
      </c>
      <c r="G89" s="160" t="s">
        <v>526</v>
      </c>
      <c r="H89" s="161">
        <v>1</v>
      </c>
      <c r="I89" s="162"/>
      <c r="J89" s="163">
        <f t="shared" si="0"/>
        <v>0</v>
      </c>
      <c r="K89" s="159" t="s">
        <v>408</v>
      </c>
      <c r="L89" s="36"/>
      <c r="M89" s="164" t="s">
        <v>408</v>
      </c>
      <c r="N89" s="165" t="s">
        <v>441</v>
      </c>
      <c r="O89" s="37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0" t="s">
        <v>522</v>
      </c>
      <c r="AT89" s="20" t="s">
        <v>521</v>
      </c>
      <c r="AU89" s="20" t="s">
        <v>524</v>
      </c>
      <c r="AY89" s="20" t="s">
        <v>519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0" t="s">
        <v>414</v>
      </c>
      <c r="BK89" s="168">
        <f t="shared" si="9"/>
        <v>0</v>
      </c>
      <c r="BL89" s="20" t="s">
        <v>522</v>
      </c>
      <c r="BM89" s="20" t="s">
        <v>638</v>
      </c>
    </row>
    <row r="90" spans="2:65" s="1" customFormat="1" ht="13.5">
      <c r="B90" s="156"/>
      <c r="C90" s="157" t="s">
        <v>527</v>
      </c>
      <c r="D90" s="157" t="s">
        <v>521</v>
      </c>
      <c r="E90" s="158" t="s">
        <v>93</v>
      </c>
      <c r="F90" s="159" t="s">
        <v>94</v>
      </c>
      <c r="G90" s="160" t="s">
        <v>526</v>
      </c>
      <c r="H90" s="161">
        <v>1</v>
      </c>
      <c r="I90" s="162"/>
      <c r="J90" s="163">
        <f t="shared" si="0"/>
        <v>0</v>
      </c>
      <c r="K90" s="159" t="s">
        <v>408</v>
      </c>
      <c r="L90" s="36"/>
      <c r="M90" s="164" t="s">
        <v>408</v>
      </c>
      <c r="N90" s="165" t="s">
        <v>441</v>
      </c>
      <c r="O90" s="37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0" t="s">
        <v>522</v>
      </c>
      <c r="AT90" s="20" t="s">
        <v>521</v>
      </c>
      <c r="AU90" s="20" t="s">
        <v>524</v>
      </c>
      <c r="AY90" s="20" t="s">
        <v>519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0" t="s">
        <v>414</v>
      </c>
      <c r="BK90" s="168">
        <f t="shared" si="9"/>
        <v>0</v>
      </c>
      <c r="BL90" s="20" t="s">
        <v>522</v>
      </c>
      <c r="BM90" s="20" t="s">
        <v>635</v>
      </c>
    </row>
    <row r="91" spans="2:65" s="1" customFormat="1" ht="13.5">
      <c r="B91" s="156"/>
      <c r="C91" s="157" t="s">
        <v>520</v>
      </c>
      <c r="D91" s="157" t="s">
        <v>521</v>
      </c>
      <c r="E91" s="158" t="s">
        <v>95</v>
      </c>
      <c r="F91" s="159" t="s">
        <v>96</v>
      </c>
      <c r="G91" s="160" t="s">
        <v>526</v>
      </c>
      <c r="H91" s="161">
        <v>1</v>
      </c>
      <c r="I91" s="162"/>
      <c r="J91" s="163">
        <f t="shared" si="0"/>
        <v>0</v>
      </c>
      <c r="K91" s="159" t="s">
        <v>408</v>
      </c>
      <c r="L91" s="36"/>
      <c r="M91" s="164" t="s">
        <v>408</v>
      </c>
      <c r="N91" s="165" t="s">
        <v>441</v>
      </c>
      <c r="O91" s="37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0" t="s">
        <v>522</v>
      </c>
      <c r="AT91" s="20" t="s">
        <v>521</v>
      </c>
      <c r="AU91" s="20" t="s">
        <v>524</v>
      </c>
      <c r="AY91" s="20" t="s">
        <v>519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0" t="s">
        <v>414</v>
      </c>
      <c r="BK91" s="168">
        <f t="shared" si="9"/>
        <v>0</v>
      </c>
      <c r="BL91" s="20" t="s">
        <v>522</v>
      </c>
      <c r="BM91" s="20" t="s">
        <v>636</v>
      </c>
    </row>
    <row r="92" spans="2:65" s="1" customFormat="1" ht="13.5">
      <c r="B92" s="156"/>
      <c r="C92" s="157" t="s">
        <v>529</v>
      </c>
      <c r="D92" s="157" t="s">
        <v>521</v>
      </c>
      <c r="E92" s="158" t="s">
        <v>97</v>
      </c>
      <c r="F92" s="282" t="s">
        <v>337</v>
      </c>
      <c r="G92" s="160" t="s">
        <v>18</v>
      </c>
      <c r="H92" s="161">
        <v>2</v>
      </c>
      <c r="I92" s="162"/>
      <c r="J92" s="163">
        <f t="shared" si="0"/>
        <v>0</v>
      </c>
      <c r="K92" s="159" t="s">
        <v>408</v>
      </c>
      <c r="L92" s="36"/>
      <c r="M92" s="164" t="s">
        <v>408</v>
      </c>
      <c r="N92" s="165" t="s">
        <v>441</v>
      </c>
      <c r="O92" s="37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0" t="s">
        <v>522</v>
      </c>
      <c r="AT92" s="20" t="s">
        <v>521</v>
      </c>
      <c r="AU92" s="20" t="s">
        <v>524</v>
      </c>
      <c r="AY92" s="20" t="s">
        <v>519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0" t="s">
        <v>414</v>
      </c>
      <c r="BK92" s="168">
        <f t="shared" si="9"/>
        <v>0</v>
      </c>
      <c r="BL92" s="20" t="s">
        <v>522</v>
      </c>
      <c r="BM92" s="20" t="s">
        <v>637</v>
      </c>
    </row>
    <row r="93" spans="2:65" s="1" customFormat="1" ht="13.5">
      <c r="B93" s="156"/>
      <c r="C93" s="157" t="s">
        <v>530</v>
      </c>
      <c r="D93" s="157" t="s">
        <v>521</v>
      </c>
      <c r="E93" s="158" t="s">
        <v>98</v>
      </c>
      <c r="F93" s="282" t="s">
        <v>338</v>
      </c>
      <c r="G93" s="160" t="s">
        <v>18</v>
      </c>
      <c r="H93" s="161">
        <v>2</v>
      </c>
      <c r="I93" s="162"/>
      <c r="J93" s="163">
        <f t="shared" si="0"/>
        <v>0</v>
      </c>
      <c r="K93" s="159" t="s">
        <v>408</v>
      </c>
      <c r="L93" s="36"/>
      <c r="M93" s="164" t="s">
        <v>408</v>
      </c>
      <c r="N93" s="165" t="s">
        <v>441</v>
      </c>
      <c r="O93" s="37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0" t="s">
        <v>522</v>
      </c>
      <c r="AT93" s="20" t="s">
        <v>521</v>
      </c>
      <c r="AU93" s="20" t="s">
        <v>524</v>
      </c>
      <c r="AY93" s="20" t="s">
        <v>519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0" t="s">
        <v>414</v>
      </c>
      <c r="BK93" s="168">
        <f t="shared" si="9"/>
        <v>0</v>
      </c>
      <c r="BL93" s="20" t="s">
        <v>522</v>
      </c>
      <c r="BM93" s="20" t="s">
        <v>638</v>
      </c>
    </row>
    <row r="94" spans="2:65" s="1" customFormat="1" ht="13.5">
      <c r="B94" s="156"/>
      <c r="C94" s="157" t="s">
        <v>525</v>
      </c>
      <c r="D94" s="157" t="s">
        <v>521</v>
      </c>
      <c r="E94" s="158" t="s">
        <v>99</v>
      </c>
      <c r="F94" s="282" t="s">
        <v>339</v>
      </c>
      <c r="G94" s="160" t="s">
        <v>580</v>
      </c>
      <c r="H94" s="161">
        <v>1</v>
      </c>
      <c r="I94" s="162"/>
      <c r="J94" s="163">
        <f t="shared" si="0"/>
        <v>0</v>
      </c>
      <c r="K94" s="159" t="s">
        <v>408</v>
      </c>
      <c r="L94" s="36"/>
      <c r="M94" s="164" t="s">
        <v>408</v>
      </c>
      <c r="N94" s="165" t="s">
        <v>441</v>
      </c>
      <c r="O94" s="37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0" t="s">
        <v>522</v>
      </c>
      <c r="AT94" s="20" t="s">
        <v>521</v>
      </c>
      <c r="AU94" s="20" t="s">
        <v>524</v>
      </c>
      <c r="AY94" s="20" t="s">
        <v>519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0" t="s">
        <v>414</v>
      </c>
      <c r="BK94" s="168">
        <f t="shared" si="9"/>
        <v>0</v>
      </c>
      <c r="BL94" s="20" t="s">
        <v>522</v>
      </c>
      <c r="BM94" s="20" t="s">
        <v>635</v>
      </c>
    </row>
    <row r="95" spans="2:65" s="1" customFormat="1" ht="13.5">
      <c r="B95" s="156"/>
      <c r="C95" s="157" t="s">
        <v>531</v>
      </c>
      <c r="D95" s="157" t="s">
        <v>521</v>
      </c>
      <c r="E95" s="158" t="s">
        <v>100</v>
      </c>
      <c r="F95" s="282" t="s">
        <v>344</v>
      </c>
      <c r="G95" s="160" t="s">
        <v>18</v>
      </c>
      <c r="H95" s="161">
        <v>1</v>
      </c>
      <c r="I95" s="162"/>
      <c r="J95" s="163">
        <f t="shared" si="0"/>
        <v>0</v>
      </c>
      <c r="K95" s="159" t="s">
        <v>408</v>
      </c>
      <c r="L95" s="36"/>
      <c r="M95" s="164" t="s">
        <v>408</v>
      </c>
      <c r="N95" s="165" t="s">
        <v>441</v>
      </c>
      <c r="O95" s="37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0" t="s">
        <v>522</v>
      </c>
      <c r="AT95" s="20" t="s">
        <v>521</v>
      </c>
      <c r="AU95" s="20" t="s">
        <v>524</v>
      </c>
      <c r="AY95" s="20" t="s">
        <v>519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0" t="s">
        <v>414</v>
      </c>
      <c r="BK95" s="168">
        <f t="shared" si="9"/>
        <v>0</v>
      </c>
      <c r="BL95" s="20" t="s">
        <v>522</v>
      </c>
      <c r="BM95" s="20" t="s">
        <v>636</v>
      </c>
    </row>
    <row r="96" spans="2:65" s="1" customFormat="1" ht="13.5">
      <c r="B96" s="156"/>
      <c r="C96" s="157" t="s">
        <v>532</v>
      </c>
      <c r="D96" s="157" t="s">
        <v>521</v>
      </c>
      <c r="E96" s="158" t="s">
        <v>101</v>
      </c>
      <c r="F96" s="159" t="s">
        <v>321</v>
      </c>
      <c r="G96" s="160" t="s">
        <v>18</v>
      </c>
      <c r="H96" s="161">
        <v>1</v>
      </c>
      <c r="I96" s="162"/>
      <c r="J96" s="163">
        <f t="shared" si="0"/>
        <v>0</v>
      </c>
      <c r="K96" s="159" t="s">
        <v>408</v>
      </c>
      <c r="L96" s="36"/>
      <c r="M96" s="164" t="s">
        <v>408</v>
      </c>
      <c r="N96" s="165" t="s">
        <v>441</v>
      </c>
      <c r="O96" s="37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0" t="s">
        <v>522</v>
      </c>
      <c r="AT96" s="20" t="s">
        <v>521</v>
      </c>
      <c r="AU96" s="20" t="s">
        <v>524</v>
      </c>
      <c r="AY96" s="20" t="s">
        <v>519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0" t="s">
        <v>414</v>
      </c>
      <c r="BK96" s="168">
        <f t="shared" si="9"/>
        <v>0</v>
      </c>
      <c r="BL96" s="20" t="s">
        <v>522</v>
      </c>
      <c r="BM96" s="20" t="s">
        <v>637</v>
      </c>
    </row>
    <row r="97" spans="2:65" s="1" customFormat="1" ht="13.5">
      <c r="B97" s="156"/>
      <c r="C97" s="157" t="s">
        <v>533</v>
      </c>
      <c r="D97" s="157" t="s">
        <v>521</v>
      </c>
      <c r="E97" s="158" t="s">
        <v>102</v>
      </c>
      <c r="F97" s="159" t="s">
        <v>320</v>
      </c>
      <c r="G97" s="160" t="s">
        <v>580</v>
      </c>
      <c r="H97" s="161">
        <v>2</v>
      </c>
      <c r="I97" s="162"/>
      <c r="J97" s="163">
        <f t="shared" si="0"/>
        <v>0</v>
      </c>
      <c r="K97" s="159" t="s">
        <v>408</v>
      </c>
      <c r="L97" s="36"/>
      <c r="M97" s="164" t="s">
        <v>408</v>
      </c>
      <c r="N97" s="165" t="s">
        <v>441</v>
      </c>
      <c r="O97" s="37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20" t="s">
        <v>522</v>
      </c>
      <c r="AT97" s="20" t="s">
        <v>521</v>
      </c>
      <c r="AU97" s="20" t="s">
        <v>524</v>
      </c>
      <c r="AY97" s="20" t="s">
        <v>519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20" t="s">
        <v>414</v>
      </c>
      <c r="BK97" s="168">
        <f t="shared" si="9"/>
        <v>0</v>
      </c>
      <c r="BL97" s="20" t="s">
        <v>522</v>
      </c>
      <c r="BM97" s="20" t="s">
        <v>638</v>
      </c>
    </row>
    <row r="98" spans="2:65" s="1" customFormat="1" ht="13.5">
      <c r="B98" s="156"/>
      <c r="C98" s="157" t="s">
        <v>534</v>
      </c>
      <c r="D98" s="157" t="s">
        <v>521</v>
      </c>
      <c r="E98" s="158" t="s">
        <v>103</v>
      </c>
      <c r="F98" s="159" t="s">
        <v>319</v>
      </c>
      <c r="G98" s="160" t="s">
        <v>526</v>
      </c>
      <c r="H98" s="161">
        <v>1</v>
      </c>
      <c r="I98" s="162"/>
      <c r="J98" s="163">
        <f t="shared" si="0"/>
        <v>0</v>
      </c>
      <c r="K98" s="159" t="s">
        <v>408</v>
      </c>
      <c r="L98" s="36"/>
      <c r="M98" s="164" t="s">
        <v>408</v>
      </c>
      <c r="N98" s="165" t="s">
        <v>441</v>
      </c>
      <c r="O98" s="37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20" t="s">
        <v>522</v>
      </c>
      <c r="AT98" s="20" t="s">
        <v>521</v>
      </c>
      <c r="AU98" s="20" t="s">
        <v>524</v>
      </c>
      <c r="AY98" s="20" t="s">
        <v>519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20" t="s">
        <v>414</v>
      </c>
      <c r="BK98" s="168">
        <f t="shared" si="9"/>
        <v>0</v>
      </c>
      <c r="BL98" s="20" t="s">
        <v>522</v>
      </c>
      <c r="BM98" s="20" t="s">
        <v>635</v>
      </c>
    </row>
    <row r="99" spans="2:65" s="1" customFormat="1" ht="13.5">
      <c r="B99" s="156"/>
      <c r="C99" s="157" t="s">
        <v>535</v>
      </c>
      <c r="D99" s="157" t="s">
        <v>521</v>
      </c>
      <c r="E99" s="158" t="s">
        <v>104</v>
      </c>
      <c r="F99" s="159" t="s">
        <v>318</v>
      </c>
      <c r="G99" s="160" t="s">
        <v>526</v>
      </c>
      <c r="H99" s="161">
        <v>1</v>
      </c>
      <c r="I99" s="162"/>
      <c r="J99" s="163">
        <f t="shared" si="0"/>
        <v>0</v>
      </c>
      <c r="K99" s="159" t="s">
        <v>408</v>
      </c>
      <c r="L99" s="36"/>
      <c r="M99" s="164" t="s">
        <v>408</v>
      </c>
      <c r="N99" s="165" t="s">
        <v>441</v>
      </c>
      <c r="O99" s="37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20" t="s">
        <v>522</v>
      </c>
      <c r="AT99" s="20" t="s">
        <v>521</v>
      </c>
      <c r="AU99" s="20" t="s">
        <v>524</v>
      </c>
      <c r="AY99" s="20" t="s">
        <v>519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20" t="s">
        <v>414</v>
      </c>
      <c r="BK99" s="168">
        <f t="shared" si="9"/>
        <v>0</v>
      </c>
      <c r="BL99" s="20" t="s">
        <v>522</v>
      </c>
      <c r="BM99" s="20" t="s">
        <v>636</v>
      </c>
    </row>
    <row r="100" spans="2:65" s="1" customFormat="1" ht="13.5">
      <c r="B100" s="156"/>
      <c r="C100" s="157" t="s">
        <v>415</v>
      </c>
      <c r="D100" s="157" t="s">
        <v>521</v>
      </c>
      <c r="E100" s="158" t="s">
        <v>105</v>
      </c>
      <c r="F100" s="159" t="s">
        <v>317</v>
      </c>
      <c r="G100" s="160" t="s">
        <v>526</v>
      </c>
      <c r="H100" s="161">
        <v>2</v>
      </c>
      <c r="I100" s="162"/>
      <c r="J100" s="163">
        <f t="shared" si="0"/>
        <v>0</v>
      </c>
      <c r="K100" s="159" t="s">
        <v>408</v>
      </c>
      <c r="L100" s="36"/>
      <c r="M100" s="164" t="s">
        <v>408</v>
      </c>
      <c r="N100" s="165" t="s">
        <v>441</v>
      </c>
      <c r="O100" s="37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20" t="s">
        <v>522</v>
      </c>
      <c r="AT100" s="20" t="s">
        <v>521</v>
      </c>
      <c r="AU100" s="20" t="s">
        <v>524</v>
      </c>
      <c r="AY100" s="20" t="s">
        <v>519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20" t="s">
        <v>414</v>
      </c>
      <c r="BK100" s="168">
        <f t="shared" si="9"/>
        <v>0</v>
      </c>
      <c r="BL100" s="20" t="s">
        <v>522</v>
      </c>
      <c r="BM100" s="20" t="s">
        <v>637</v>
      </c>
    </row>
    <row r="101" spans="2:65" s="1" customFormat="1" ht="13.5">
      <c r="B101" s="156"/>
      <c r="C101" s="157" t="s">
        <v>536</v>
      </c>
      <c r="D101" s="157" t="s">
        <v>521</v>
      </c>
      <c r="E101" s="158" t="s">
        <v>106</v>
      </c>
      <c r="F101" s="159" t="s">
        <v>107</v>
      </c>
      <c r="G101" s="160" t="s">
        <v>526</v>
      </c>
      <c r="H101" s="161">
        <v>1</v>
      </c>
      <c r="I101" s="162"/>
      <c r="J101" s="163">
        <f t="shared" si="0"/>
        <v>0</v>
      </c>
      <c r="K101" s="159" t="s">
        <v>408</v>
      </c>
      <c r="L101" s="36"/>
      <c r="M101" s="164" t="s">
        <v>408</v>
      </c>
      <c r="N101" s="165" t="s">
        <v>441</v>
      </c>
      <c r="O101" s="37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20" t="s">
        <v>522</v>
      </c>
      <c r="AT101" s="20" t="s">
        <v>521</v>
      </c>
      <c r="AU101" s="20" t="s">
        <v>524</v>
      </c>
      <c r="AY101" s="20" t="s">
        <v>519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20" t="s">
        <v>414</v>
      </c>
      <c r="BK101" s="168">
        <f t="shared" si="9"/>
        <v>0</v>
      </c>
      <c r="BL101" s="20" t="s">
        <v>522</v>
      </c>
      <c r="BM101" s="20" t="s">
        <v>638</v>
      </c>
    </row>
    <row r="102" spans="2:65" s="1" customFormat="1" ht="13.5">
      <c r="B102" s="156"/>
      <c r="C102" s="157" t="s">
        <v>537</v>
      </c>
      <c r="D102" s="157" t="s">
        <v>521</v>
      </c>
      <c r="E102" s="158" t="s">
        <v>108</v>
      </c>
      <c r="F102" s="159" t="s">
        <v>316</v>
      </c>
      <c r="G102" s="160" t="s">
        <v>526</v>
      </c>
      <c r="H102" s="161">
        <v>1</v>
      </c>
      <c r="I102" s="162"/>
      <c r="J102" s="163">
        <f t="shared" si="0"/>
        <v>0</v>
      </c>
      <c r="K102" s="159" t="s">
        <v>408</v>
      </c>
      <c r="L102" s="36"/>
      <c r="M102" s="164" t="s">
        <v>408</v>
      </c>
      <c r="N102" s="165" t="s">
        <v>441</v>
      </c>
      <c r="O102" s="37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20" t="s">
        <v>522</v>
      </c>
      <c r="AT102" s="20" t="s">
        <v>521</v>
      </c>
      <c r="AU102" s="20" t="s">
        <v>524</v>
      </c>
      <c r="AY102" s="20" t="s">
        <v>519</v>
      </c>
      <c r="BE102" s="168">
        <f t="shared" si="4"/>
        <v>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20" t="s">
        <v>414</v>
      </c>
      <c r="BK102" s="168">
        <f t="shared" si="9"/>
        <v>0</v>
      </c>
      <c r="BL102" s="20" t="s">
        <v>522</v>
      </c>
      <c r="BM102" s="20" t="s">
        <v>635</v>
      </c>
    </row>
    <row r="103" spans="2:65" s="1" customFormat="1" ht="13.5">
      <c r="B103" s="156"/>
      <c r="C103" s="157" t="s">
        <v>538</v>
      </c>
      <c r="D103" s="157" t="s">
        <v>521</v>
      </c>
      <c r="E103" s="158" t="s">
        <v>109</v>
      </c>
      <c r="F103" s="159" t="s">
        <v>315</v>
      </c>
      <c r="G103" s="160" t="s">
        <v>526</v>
      </c>
      <c r="H103" s="161">
        <v>1</v>
      </c>
      <c r="I103" s="162"/>
      <c r="J103" s="163">
        <f t="shared" si="0"/>
        <v>0</v>
      </c>
      <c r="K103" s="159" t="s">
        <v>408</v>
      </c>
      <c r="L103" s="36"/>
      <c r="M103" s="164" t="s">
        <v>408</v>
      </c>
      <c r="N103" s="165" t="s">
        <v>441</v>
      </c>
      <c r="O103" s="37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20" t="s">
        <v>522</v>
      </c>
      <c r="AT103" s="20" t="s">
        <v>521</v>
      </c>
      <c r="AU103" s="20" t="s">
        <v>524</v>
      </c>
      <c r="AY103" s="20" t="s">
        <v>519</v>
      </c>
      <c r="BE103" s="168">
        <f t="shared" si="4"/>
        <v>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20" t="s">
        <v>414</v>
      </c>
      <c r="BK103" s="168">
        <f t="shared" si="9"/>
        <v>0</v>
      </c>
      <c r="BL103" s="20" t="s">
        <v>522</v>
      </c>
      <c r="BM103" s="20" t="s">
        <v>636</v>
      </c>
    </row>
    <row r="104" spans="2:65" s="1" customFormat="1" ht="13.5">
      <c r="B104" s="156"/>
      <c r="C104" s="157" t="s">
        <v>539</v>
      </c>
      <c r="D104" s="157" t="s">
        <v>521</v>
      </c>
      <c r="E104" s="158" t="s">
        <v>110</v>
      </c>
      <c r="F104" s="159" t="s">
        <v>314</v>
      </c>
      <c r="G104" s="160" t="s">
        <v>526</v>
      </c>
      <c r="H104" s="161">
        <v>1</v>
      </c>
      <c r="I104" s="162"/>
      <c r="J104" s="163">
        <f t="shared" si="0"/>
        <v>0</v>
      </c>
      <c r="K104" s="159" t="s">
        <v>408</v>
      </c>
      <c r="L104" s="36"/>
      <c r="M104" s="164" t="s">
        <v>408</v>
      </c>
      <c r="N104" s="165" t="s">
        <v>441</v>
      </c>
      <c r="O104" s="37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20" t="s">
        <v>522</v>
      </c>
      <c r="AT104" s="20" t="s">
        <v>521</v>
      </c>
      <c r="AU104" s="20" t="s">
        <v>524</v>
      </c>
      <c r="AY104" s="20" t="s">
        <v>519</v>
      </c>
      <c r="BE104" s="168">
        <f t="shared" si="4"/>
        <v>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20" t="s">
        <v>414</v>
      </c>
      <c r="BK104" s="168">
        <f t="shared" si="9"/>
        <v>0</v>
      </c>
      <c r="BL104" s="20" t="s">
        <v>522</v>
      </c>
      <c r="BM104" s="20" t="s">
        <v>637</v>
      </c>
    </row>
    <row r="105" spans="2:65" s="1" customFormat="1" ht="13.5">
      <c r="B105" s="156"/>
      <c r="C105" s="157" t="s">
        <v>540</v>
      </c>
      <c r="D105" s="157" t="s">
        <v>521</v>
      </c>
      <c r="E105" s="158" t="s">
        <v>111</v>
      </c>
      <c r="F105" s="159" t="s">
        <v>112</v>
      </c>
      <c r="G105" s="160" t="s">
        <v>18</v>
      </c>
      <c r="H105" s="161">
        <v>2</v>
      </c>
      <c r="I105" s="162"/>
      <c r="J105" s="163">
        <f t="shared" si="0"/>
        <v>0</v>
      </c>
      <c r="K105" s="159" t="s">
        <v>408</v>
      </c>
      <c r="L105" s="36"/>
      <c r="M105" s="164" t="s">
        <v>408</v>
      </c>
      <c r="N105" s="165" t="s">
        <v>441</v>
      </c>
      <c r="O105" s="37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20" t="s">
        <v>522</v>
      </c>
      <c r="AT105" s="20" t="s">
        <v>521</v>
      </c>
      <c r="AU105" s="20" t="s">
        <v>524</v>
      </c>
      <c r="AY105" s="20" t="s">
        <v>519</v>
      </c>
      <c r="BE105" s="168">
        <f t="shared" si="4"/>
        <v>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20" t="s">
        <v>414</v>
      </c>
      <c r="BK105" s="168">
        <f t="shared" si="9"/>
        <v>0</v>
      </c>
      <c r="BL105" s="20" t="s">
        <v>522</v>
      </c>
      <c r="BM105" s="20" t="s">
        <v>638</v>
      </c>
    </row>
    <row r="106" spans="2:63" s="10" customFormat="1" ht="21.75" customHeight="1">
      <c r="B106" s="143"/>
      <c r="D106" s="144" t="s">
        <v>469</v>
      </c>
      <c r="E106" s="154" t="s">
        <v>605</v>
      </c>
      <c r="F106" s="154" t="s">
        <v>639</v>
      </c>
      <c r="I106" s="146"/>
      <c r="J106" s="155">
        <f>BK106</f>
        <v>0</v>
      </c>
      <c r="L106" s="143"/>
      <c r="M106" s="148"/>
      <c r="N106" s="149"/>
      <c r="O106" s="149"/>
      <c r="P106" s="150">
        <f>SUM(P107:P119)</f>
        <v>0</v>
      </c>
      <c r="Q106" s="149"/>
      <c r="R106" s="150">
        <f>SUM(R107:R119)</f>
        <v>0</v>
      </c>
      <c r="S106" s="149"/>
      <c r="T106" s="151">
        <f>SUM(T107:T119)</f>
        <v>0</v>
      </c>
      <c r="V106" s="1"/>
      <c r="AR106" s="144" t="s">
        <v>414</v>
      </c>
      <c r="AT106" s="152" t="s">
        <v>469</v>
      </c>
      <c r="AU106" s="152" t="s">
        <v>477</v>
      </c>
      <c r="AY106" s="144" t="s">
        <v>519</v>
      </c>
      <c r="BK106" s="153">
        <f>SUM(BK107:BK119)</f>
        <v>0</v>
      </c>
    </row>
    <row r="107" spans="2:65" s="1" customFormat="1" ht="16.5" customHeight="1">
      <c r="B107" s="156"/>
      <c r="C107" s="157">
        <v>21</v>
      </c>
      <c r="D107" s="157" t="s">
        <v>521</v>
      </c>
      <c r="E107" s="158" t="s">
        <v>113</v>
      </c>
      <c r="F107" s="159" t="s">
        <v>322</v>
      </c>
      <c r="G107" s="160" t="s">
        <v>526</v>
      </c>
      <c r="H107" s="161">
        <v>1</v>
      </c>
      <c r="I107" s="162"/>
      <c r="J107" s="163">
        <f aca="true" t="shared" si="10" ref="J107:J119">ROUND(I107*H107,0)</f>
        <v>0</v>
      </c>
      <c r="K107" s="159" t="s">
        <v>408</v>
      </c>
      <c r="L107" s="36"/>
      <c r="M107" s="164" t="s">
        <v>408</v>
      </c>
      <c r="N107" s="165" t="s">
        <v>441</v>
      </c>
      <c r="O107" s="37"/>
      <c r="P107" s="166">
        <f aca="true" t="shared" si="11" ref="P107:P119">O107*H107</f>
        <v>0</v>
      </c>
      <c r="Q107" s="166">
        <v>0</v>
      </c>
      <c r="R107" s="166">
        <f aca="true" t="shared" si="12" ref="R107:R119">Q107*H107</f>
        <v>0</v>
      </c>
      <c r="S107" s="166">
        <v>0</v>
      </c>
      <c r="T107" s="167">
        <f aca="true" t="shared" si="13" ref="T107:T119">S107*H107</f>
        <v>0</v>
      </c>
      <c r="AR107" s="20" t="s">
        <v>522</v>
      </c>
      <c r="AT107" s="20" t="s">
        <v>521</v>
      </c>
      <c r="AU107" s="20" t="s">
        <v>524</v>
      </c>
      <c r="AY107" s="20" t="s">
        <v>519</v>
      </c>
      <c r="BE107" s="168">
        <f aca="true" t="shared" si="14" ref="BE107:BE119">IF(N107="základní",J107,0)</f>
        <v>0</v>
      </c>
      <c r="BF107" s="168">
        <f aca="true" t="shared" si="15" ref="BF107:BF119">IF(N107="snížená",J107,0)</f>
        <v>0</v>
      </c>
      <c r="BG107" s="168">
        <f aca="true" t="shared" si="16" ref="BG107:BG119">IF(N107="zákl. přenesená",J107,0)</f>
        <v>0</v>
      </c>
      <c r="BH107" s="168">
        <f aca="true" t="shared" si="17" ref="BH107:BH119">IF(N107="sníž. přenesená",J107,0)</f>
        <v>0</v>
      </c>
      <c r="BI107" s="168">
        <f aca="true" t="shared" si="18" ref="BI107:BI119">IF(N107="nulová",J107,0)</f>
        <v>0</v>
      </c>
      <c r="BJ107" s="20" t="s">
        <v>414</v>
      </c>
      <c r="BK107" s="168">
        <f aca="true" t="shared" si="19" ref="BK107:BK119">ROUND(I107*H107,0)</f>
        <v>0</v>
      </c>
      <c r="BL107" s="20" t="s">
        <v>522</v>
      </c>
      <c r="BM107" s="20" t="s">
        <v>640</v>
      </c>
    </row>
    <row r="108" spans="2:65" s="1" customFormat="1" ht="16.5" customHeight="1">
      <c r="B108" s="156"/>
      <c r="C108" s="157">
        <v>22</v>
      </c>
      <c r="D108" s="157" t="s">
        <v>521</v>
      </c>
      <c r="E108" s="158" t="s">
        <v>114</v>
      </c>
      <c r="F108" s="159" t="s">
        <v>323</v>
      </c>
      <c r="G108" s="160" t="s">
        <v>526</v>
      </c>
      <c r="H108" s="161">
        <v>1</v>
      </c>
      <c r="I108" s="162"/>
      <c r="J108" s="163">
        <f t="shared" si="10"/>
        <v>0</v>
      </c>
      <c r="K108" s="159" t="s">
        <v>408</v>
      </c>
      <c r="L108" s="36"/>
      <c r="M108" s="164" t="s">
        <v>408</v>
      </c>
      <c r="N108" s="165" t="s">
        <v>441</v>
      </c>
      <c r="O108" s="37"/>
      <c r="P108" s="166">
        <f t="shared" si="11"/>
        <v>0</v>
      </c>
      <c r="Q108" s="166">
        <v>0</v>
      </c>
      <c r="R108" s="166">
        <f t="shared" si="12"/>
        <v>0</v>
      </c>
      <c r="S108" s="166">
        <v>0</v>
      </c>
      <c r="T108" s="167">
        <f t="shared" si="13"/>
        <v>0</v>
      </c>
      <c r="AR108" s="20" t="s">
        <v>522</v>
      </c>
      <c r="AT108" s="20" t="s">
        <v>521</v>
      </c>
      <c r="AU108" s="20" t="s">
        <v>524</v>
      </c>
      <c r="AY108" s="20" t="s">
        <v>519</v>
      </c>
      <c r="BE108" s="168">
        <f t="shared" si="14"/>
        <v>0</v>
      </c>
      <c r="BF108" s="168">
        <f t="shared" si="15"/>
        <v>0</v>
      </c>
      <c r="BG108" s="168">
        <f t="shared" si="16"/>
        <v>0</v>
      </c>
      <c r="BH108" s="168">
        <f t="shared" si="17"/>
        <v>0</v>
      </c>
      <c r="BI108" s="168">
        <f t="shared" si="18"/>
        <v>0</v>
      </c>
      <c r="BJ108" s="20" t="s">
        <v>414</v>
      </c>
      <c r="BK108" s="168">
        <f t="shared" si="19"/>
        <v>0</v>
      </c>
      <c r="BL108" s="20" t="s">
        <v>522</v>
      </c>
      <c r="BM108" s="20" t="s">
        <v>641</v>
      </c>
    </row>
    <row r="109" spans="2:65" s="1" customFormat="1" ht="16.5" customHeight="1">
      <c r="B109" s="156"/>
      <c r="C109" s="157">
        <v>23</v>
      </c>
      <c r="D109" s="157" t="s">
        <v>521</v>
      </c>
      <c r="E109" s="158" t="s">
        <v>115</v>
      </c>
      <c r="F109" s="159" t="s">
        <v>116</v>
      </c>
      <c r="G109" s="160" t="s">
        <v>526</v>
      </c>
      <c r="H109" s="161">
        <v>1</v>
      </c>
      <c r="I109" s="162"/>
      <c r="J109" s="163">
        <f t="shared" si="10"/>
        <v>0</v>
      </c>
      <c r="K109" s="159" t="s">
        <v>408</v>
      </c>
      <c r="L109" s="36"/>
      <c r="M109" s="164" t="s">
        <v>408</v>
      </c>
      <c r="N109" s="165" t="s">
        <v>441</v>
      </c>
      <c r="O109" s="37"/>
      <c r="P109" s="166">
        <f t="shared" si="11"/>
        <v>0</v>
      </c>
      <c r="Q109" s="166">
        <v>0</v>
      </c>
      <c r="R109" s="166">
        <f t="shared" si="12"/>
        <v>0</v>
      </c>
      <c r="S109" s="166">
        <v>0</v>
      </c>
      <c r="T109" s="167">
        <f t="shared" si="13"/>
        <v>0</v>
      </c>
      <c r="AR109" s="20" t="s">
        <v>522</v>
      </c>
      <c r="AT109" s="20" t="s">
        <v>521</v>
      </c>
      <c r="AU109" s="20" t="s">
        <v>524</v>
      </c>
      <c r="AY109" s="20" t="s">
        <v>519</v>
      </c>
      <c r="BE109" s="168">
        <f t="shared" si="14"/>
        <v>0</v>
      </c>
      <c r="BF109" s="168">
        <f t="shared" si="15"/>
        <v>0</v>
      </c>
      <c r="BG109" s="168">
        <f t="shared" si="16"/>
        <v>0</v>
      </c>
      <c r="BH109" s="168">
        <f t="shared" si="17"/>
        <v>0</v>
      </c>
      <c r="BI109" s="168">
        <f t="shared" si="18"/>
        <v>0</v>
      </c>
      <c r="BJ109" s="20" t="s">
        <v>414</v>
      </c>
      <c r="BK109" s="168">
        <f t="shared" si="19"/>
        <v>0</v>
      </c>
      <c r="BL109" s="20" t="s">
        <v>522</v>
      </c>
      <c r="BM109" s="20" t="s">
        <v>642</v>
      </c>
    </row>
    <row r="110" spans="2:65" s="1" customFormat="1" ht="16.5" customHeight="1">
      <c r="B110" s="156"/>
      <c r="C110" s="157">
        <v>24</v>
      </c>
      <c r="D110" s="157" t="s">
        <v>521</v>
      </c>
      <c r="E110" s="158" t="s">
        <v>117</v>
      </c>
      <c r="F110" s="159" t="s">
        <v>118</v>
      </c>
      <c r="G110" s="160" t="s">
        <v>18</v>
      </c>
      <c r="H110" s="161">
        <v>1</v>
      </c>
      <c r="I110" s="162"/>
      <c r="J110" s="163">
        <f t="shared" si="10"/>
        <v>0</v>
      </c>
      <c r="K110" s="159" t="s">
        <v>408</v>
      </c>
      <c r="L110" s="36"/>
      <c r="M110" s="164" t="s">
        <v>408</v>
      </c>
      <c r="N110" s="165" t="s">
        <v>441</v>
      </c>
      <c r="O110" s="37"/>
      <c r="P110" s="166">
        <f t="shared" si="11"/>
        <v>0</v>
      </c>
      <c r="Q110" s="166">
        <v>0</v>
      </c>
      <c r="R110" s="166">
        <f t="shared" si="12"/>
        <v>0</v>
      </c>
      <c r="S110" s="166">
        <v>0</v>
      </c>
      <c r="T110" s="167">
        <f t="shared" si="13"/>
        <v>0</v>
      </c>
      <c r="AR110" s="20" t="s">
        <v>522</v>
      </c>
      <c r="AT110" s="20" t="s">
        <v>521</v>
      </c>
      <c r="AU110" s="20" t="s">
        <v>524</v>
      </c>
      <c r="AY110" s="20" t="s">
        <v>519</v>
      </c>
      <c r="BE110" s="168">
        <f t="shared" si="14"/>
        <v>0</v>
      </c>
      <c r="BF110" s="168">
        <f t="shared" si="15"/>
        <v>0</v>
      </c>
      <c r="BG110" s="168">
        <f t="shared" si="16"/>
        <v>0</v>
      </c>
      <c r="BH110" s="168">
        <f t="shared" si="17"/>
        <v>0</v>
      </c>
      <c r="BI110" s="168">
        <f t="shared" si="18"/>
        <v>0</v>
      </c>
      <c r="BJ110" s="20" t="s">
        <v>414</v>
      </c>
      <c r="BK110" s="168">
        <f t="shared" si="19"/>
        <v>0</v>
      </c>
      <c r="BL110" s="20" t="s">
        <v>522</v>
      </c>
      <c r="BM110" s="20" t="s">
        <v>643</v>
      </c>
    </row>
    <row r="111" spans="2:65" s="1" customFormat="1" ht="16.5" customHeight="1">
      <c r="B111" s="156"/>
      <c r="C111" s="157">
        <v>25</v>
      </c>
      <c r="D111" s="157" t="s">
        <v>521</v>
      </c>
      <c r="E111" s="158" t="s">
        <v>119</v>
      </c>
      <c r="F111" s="282" t="s">
        <v>336</v>
      </c>
      <c r="G111" s="160" t="s">
        <v>18</v>
      </c>
      <c r="H111" s="161">
        <v>1</v>
      </c>
      <c r="I111" s="162"/>
      <c r="J111" s="163">
        <f t="shared" si="10"/>
        <v>0</v>
      </c>
      <c r="K111" s="159" t="s">
        <v>408</v>
      </c>
      <c r="L111" s="36"/>
      <c r="M111" s="164" t="s">
        <v>408</v>
      </c>
      <c r="N111" s="165" t="s">
        <v>441</v>
      </c>
      <c r="O111" s="37"/>
      <c r="P111" s="166">
        <f t="shared" si="11"/>
        <v>0</v>
      </c>
      <c r="Q111" s="166">
        <v>0</v>
      </c>
      <c r="R111" s="166">
        <f t="shared" si="12"/>
        <v>0</v>
      </c>
      <c r="S111" s="166">
        <v>0</v>
      </c>
      <c r="T111" s="167">
        <f t="shared" si="13"/>
        <v>0</v>
      </c>
      <c r="AR111" s="20" t="s">
        <v>522</v>
      </c>
      <c r="AT111" s="20" t="s">
        <v>521</v>
      </c>
      <c r="AU111" s="20" t="s">
        <v>524</v>
      </c>
      <c r="AY111" s="20" t="s">
        <v>519</v>
      </c>
      <c r="BE111" s="168">
        <f t="shared" si="14"/>
        <v>0</v>
      </c>
      <c r="BF111" s="168">
        <f t="shared" si="15"/>
        <v>0</v>
      </c>
      <c r="BG111" s="168">
        <f t="shared" si="16"/>
        <v>0</v>
      </c>
      <c r="BH111" s="168">
        <f t="shared" si="17"/>
        <v>0</v>
      </c>
      <c r="BI111" s="168">
        <f t="shared" si="18"/>
        <v>0</v>
      </c>
      <c r="BJ111" s="20" t="s">
        <v>414</v>
      </c>
      <c r="BK111" s="168">
        <f t="shared" si="19"/>
        <v>0</v>
      </c>
      <c r="BL111" s="20" t="s">
        <v>522</v>
      </c>
      <c r="BM111" s="20" t="s">
        <v>645</v>
      </c>
    </row>
    <row r="112" spans="2:65" s="1" customFormat="1" ht="16.5" customHeight="1">
      <c r="B112" s="156"/>
      <c r="C112" s="157">
        <v>26</v>
      </c>
      <c r="D112" s="157" t="s">
        <v>521</v>
      </c>
      <c r="E112" s="158" t="s">
        <v>120</v>
      </c>
      <c r="F112" s="159" t="s">
        <v>324</v>
      </c>
      <c r="G112" s="160" t="s">
        <v>18</v>
      </c>
      <c r="H112" s="161">
        <v>1</v>
      </c>
      <c r="I112" s="162"/>
      <c r="J112" s="163">
        <f t="shared" si="10"/>
        <v>0</v>
      </c>
      <c r="K112" s="159" t="s">
        <v>408</v>
      </c>
      <c r="L112" s="36"/>
      <c r="M112" s="164" t="s">
        <v>408</v>
      </c>
      <c r="N112" s="165" t="s">
        <v>441</v>
      </c>
      <c r="O112" s="37"/>
      <c r="P112" s="166">
        <f t="shared" si="11"/>
        <v>0</v>
      </c>
      <c r="Q112" s="166">
        <v>0</v>
      </c>
      <c r="R112" s="166">
        <f t="shared" si="12"/>
        <v>0</v>
      </c>
      <c r="S112" s="166">
        <v>0</v>
      </c>
      <c r="T112" s="167">
        <f t="shared" si="13"/>
        <v>0</v>
      </c>
      <c r="AR112" s="20" t="s">
        <v>522</v>
      </c>
      <c r="AT112" s="20" t="s">
        <v>521</v>
      </c>
      <c r="AU112" s="20" t="s">
        <v>524</v>
      </c>
      <c r="AY112" s="20" t="s">
        <v>519</v>
      </c>
      <c r="BE112" s="168">
        <f t="shared" si="14"/>
        <v>0</v>
      </c>
      <c r="BF112" s="168">
        <f t="shared" si="15"/>
        <v>0</v>
      </c>
      <c r="BG112" s="168">
        <f t="shared" si="16"/>
        <v>0</v>
      </c>
      <c r="BH112" s="168">
        <f t="shared" si="17"/>
        <v>0</v>
      </c>
      <c r="BI112" s="168">
        <f t="shared" si="18"/>
        <v>0</v>
      </c>
      <c r="BJ112" s="20" t="s">
        <v>414</v>
      </c>
      <c r="BK112" s="168">
        <f t="shared" si="19"/>
        <v>0</v>
      </c>
      <c r="BL112" s="20" t="s">
        <v>522</v>
      </c>
      <c r="BM112" s="20" t="s">
        <v>646</v>
      </c>
    </row>
    <row r="113" spans="2:65" s="1" customFormat="1" ht="16.5" customHeight="1">
      <c r="B113" s="156"/>
      <c r="C113" s="157">
        <v>27</v>
      </c>
      <c r="D113" s="157" t="s">
        <v>521</v>
      </c>
      <c r="E113" s="158" t="s">
        <v>121</v>
      </c>
      <c r="F113" s="159" t="s">
        <v>122</v>
      </c>
      <c r="G113" s="160" t="s">
        <v>526</v>
      </c>
      <c r="H113" s="161">
        <v>1</v>
      </c>
      <c r="I113" s="162"/>
      <c r="J113" s="163">
        <f t="shared" si="10"/>
        <v>0</v>
      </c>
      <c r="K113" s="159" t="s">
        <v>408</v>
      </c>
      <c r="L113" s="36"/>
      <c r="M113" s="164" t="s">
        <v>408</v>
      </c>
      <c r="N113" s="165" t="s">
        <v>441</v>
      </c>
      <c r="O113" s="37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20" t="s">
        <v>522</v>
      </c>
      <c r="AT113" s="20" t="s">
        <v>521</v>
      </c>
      <c r="AU113" s="20" t="s">
        <v>524</v>
      </c>
      <c r="AY113" s="20" t="s">
        <v>519</v>
      </c>
      <c r="BE113" s="168">
        <f t="shared" si="14"/>
        <v>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20" t="s">
        <v>414</v>
      </c>
      <c r="BK113" s="168">
        <f t="shared" si="19"/>
        <v>0</v>
      </c>
      <c r="BL113" s="20" t="s">
        <v>522</v>
      </c>
      <c r="BM113" s="20" t="s">
        <v>647</v>
      </c>
    </row>
    <row r="114" spans="2:65" s="1" customFormat="1" ht="16.5" customHeight="1">
      <c r="B114" s="156"/>
      <c r="C114" s="157">
        <v>28</v>
      </c>
      <c r="D114" s="157" t="s">
        <v>521</v>
      </c>
      <c r="E114" s="158" t="s">
        <v>123</v>
      </c>
      <c r="F114" s="159" t="s">
        <v>124</v>
      </c>
      <c r="G114" s="160" t="s">
        <v>526</v>
      </c>
      <c r="H114" s="161">
        <v>10</v>
      </c>
      <c r="I114" s="162"/>
      <c r="J114" s="163">
        <f t="shared" si="10"/>
        <v>0</v>
      </c>
      <c r="K114" s="159" t="s">
        <v>408</v>
      </c>
      <c r="L114" s="36"/>
      <c r="M114" s="164" t="s">
        <v>408</v>
      </c>
      <c r="N114" s="165" t="s">
        <v>441</v>
      </c>
      <c r="O114" s="37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20" t="s">
        <v>522</v>
      </c>
      <c r="AT114" s="20" t="s">
        <v>521</v>
      </c>
      <c r="AU114" s="20" t="s">
        <v>524</v>
      </c>
      <c r="AY114" s="20" t="s">
        <v>519</v>
      </c>
      <c r="BE114" s="168">
        <f t="shared" si="14"/>
        <v>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20" t="s">
        <v>414</v>
      </c>
      <c r="BK114" s="168">
        <f t="shared" si="19"/>
        <v>0</v>
      </c>
      <c r="BL114" s="20" t="s">
        <v>522</v>
      </c>
      <c r="BM114" s="20" t="s">
        <v>648</v>
      </c>
    </row>
    <row r="115" spans="2:65" s="1" customFormat="1" ht="13.5">
      <c r="B115" s="156"/>
      <c r="C115" s="157">
        <v>29</v>
      </c>
      <c r="D115" s="157" t="s">
        <v>521</v>
      </c>
      <c r="E115" s="158" t="s">
        <v>125</v>
      </c>
      <c r="F115" s="159" t="s">
        <v>126</v>
      </c>
      <c r="G115" s="160" t="s">
        <v>526</v>
      </c>
      <c r="H115" s="161">
        <v>1</v>
      </c>
      <c r="I115" s="162"/>
      <c r="J115" s="163">
        <f t="shared" si="10"/>
        <v>0</v>
      </c>
      <c r="K115" s="159" t="s">
        <v>408</v>
      </c>
      <c r="L115" s="36"/>
      <c r="M115" s="164" t="s">
        <v>408</v>
      </c>
      <c r="N115" s="165" t="s">
        <v>441</v>
      </c>
      <c r="O115" s="37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20" t="s">
        <v>522</v>
      </c>
      <c r="AT115" s="20" t="s">
        <v>521</v>
      </c>
      <c r="AU115" s="20" t="s">
        <v>524</v>
      </c>
      <c r="AY115" s="20" t="s">
        <v>519</v>
      </c>
      <c r="BE115" s="168">
        <f t="shared" si="14"/>
        <v>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20" t="s">
        <v>414</v>
      </c>
      <c r="BK115" s="168">
        <f t="shared" si="19"/>
        <v>0</v>
      </c>
      <c r="BL115" s="20" t="s">
        <v>522</v>
      </c>
      <c r="BM115" s="20" t="s">
        <v>649</v>
      </c>
    </row>
    <row r="116" spans="2:65" s="1" customFormat="1" ht="16.5" customHeight="1">
      <c r="B116" s="156"/>
      <c r="C116" s="157">
        <v>30</v>
      </c>
      <c r="D116" s="157" t="s">
        <v>521</v>
      </c>
      <c r="E116" s="158" t="s">
        <v>127</v>
      </c>
      <c r="F116" s="159" t="s">
        <v>128</v>
      </c>
      <c r="G116" s="160" t="s">
        <v>18</v>
      </c>
      <c r="H116" s="161">
        <v>4</v>
      </c>
      <c r="I116" s="162"/>
      <c r="J116" s="163">
        <f t="shared" si="10"/>
        <v>0</v>
      </c>
      <c r="K116" s="159" t="s">
        <v>408</v>
      </c>
      <c r="L116" s="36"/>
      <c r="M116" s="164" t="s">
        <v>408</v>
      </c>
      <c r="N116" s="165" t="s">
        <v>441</v>
      </c>
      <c r="O116" s="37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20" t="s">
        <v>522</v>
      </c>
      <c r="AT116" s="20" t="s">
        <v>521</v>
      </c>
      <c r="AU116" s="20" t="s">
        <v>524</v>
      </c>
      <c r="AY116" s="20" t="s">
        <v>519</v>
      </c>
      <c r="BE116" s="168">
        <f t="shared" si="14"/>
        <v>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20" t="s">
        <v>414</v>
      </c>
      <c r="BK116" s="168">
        <f t="shared" si="19"/>
        <v>0</v>
      </c>
      <c r="BL116" s="20" t="s">
        <v>522</v>
      </c>
      <c r="BM116" s="20" t="s">
        <v>650</v>
      </c>
    </row>
    <row r="117" spans="2:65" s="1" customFormat="1" ht="16.5" customHeight="1">
      <c r="B117" s="156"/>
      <c r="C117" s="157">
        <v>31</v>
      </c>
      <c r="D117" s="157" t="s">
        <v>521</v>
      </c>
      <c r="E117" s="158" t="s">
        <v>129</v>
      </c>
      <c r="F117" s="282" t="s">
        <v>335</v>
      </c>
      <c r="G117" s="160" t="s">
        <v>526</v>
      </c>
      <c r="H117" s="161">
        <v>3</v>
      </c>
      <c r="I117" s="162"/>
      <c r="J117" s="163">
        <f t="shared" si="10"/>
        <v>0</v>
      </c>
      <c r="K117" s="159" t="s">
        <v>408</v>
      </c>
      <c r="L117" s="36"/>
      <c r="M117" s="164" t="s">
        <v>408</v>
      </c>
      <c r="N117" s="165" t="s">
        <v>441</v>
      </c>
      <c r="O117" s="37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20" t="s">
        <v>522</v>
      </c>
      <c r="AT117" s="20" t="s">
        <v>521</v>
      </c>
      <c r="AU117" s="20" t="s">
        <v>524</v>
      </c>
      <c r="AY117" s="20" t="s">
        <v>519</v>
      </c>
      <c r="BE117" s="168">
        <f t="shared" si="14"/>
        <v>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20" t="s">
        <v>414</v>
      </c>
      <c r="BK117" s="168">
        <f t="shared" si="19"/>
        <v>0</v>
      </c>
      <c r="BL117" s="20" t="s">
        <v>522</v>
      </c>
      <c r="BM117" s="20" t="s">
        <v>648</v>
      </c>
    </row>
    <row r="118" spans="2:65" s="1" customFormat="1" ht="13.5">
      <c r="B118" s="156"/>
      <c r="C118" s="157">
        <v>32</v>
      </c>
      <c r="D118" s="157" t="s">
        <v>521</v>
      </c>
      <c r="E118" s="158" t="s">
        <v>130</v>
      </c>
      <c r="F118" s="282" t="s">
        <v>340</v>
      </c>
      <c r="G118" s="160" t="s">
        <v>526</v>
      </c>
      <c r="H118" s="161">
        <v>1</v>
      </c>
      <c r="I118" s="162"/>
      <c r="J118" s="163">
        <f t="shared" si="10"/>
        <v>0</v>
      </c>
      <c r="K118" s="159" t="s">
        <v>408</v>
      </c>
      <c r="L118" s="36"/>
      <c r="M118" s="164" t="s">
        <v>408</v>
      </c>
      <c r="N118" s="165" t="s">
        <v>441</v>
      </c>
      <c r="O118" s="37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20" t="s">
        <v>522</v>
      </c>
      <c r="AT118" s="20" t="s">
        <v>521</v>
      </c>
      <c r="AU118" s="20" t="s">
        <v>524</v>
      </c>
      <c r="AY118" s="20" t="s">
        <v>519</v>
      </c>
      <c r="BE118" s="168">
        <f t="shared" si="14"/>
        <v>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20" t="s">
        <v>414</v>
      </c>
      <c r="BK118" s="168">
        <f t="shared" si="19"/>
        <v>0</v>
      </c>
      <c r="BL118" s="20" t="s">
        <v>522</v>
      </c>
      <c r="BM118" s="20" t="s">
        <v>649</v>
      </c>
    </row>
    <row r="119" spans="2:65" s="1" customFormat="1" ht="16.5" customHeight="1">
      <c r="B119" s="156"/>
      <c r="C119" s="157">
        <v>33</v>
      </c>
      <c r="D119" s="157" t="s">
        <v>521</v>
      </c>
      <c r="E119" s="158" t="s">
        <v>131</v>
      </c>
      <c r="F119" s="282" t="s">
        <v>341</v>
      </c>
      <c r="G119" s="160" t="s">
        <v>526</v>
      </c>
      <c r="H119" s="161">
        <v>1</v>
      </c>
      <c r="I119" s="162"/>
      <c r="J119" s="163">
        <f t="shared" si="10"/>
        <v>0</v>
      </c>
      <c r="K119" s="159" t="s">
        <v>408</v>
      </c>
      <c r="L119" s="36"/>
      <c r="M119" s="164" t="s">
        <v>408</v>
      </c>
      <c r="N119" s="165" t="s">
        <v>441</v>
      </c>
      <c r="O119" s="37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20" t="s">
        <v>522</v>
      </c>
      <c r="AT119" s="20" t="s">
        <v>521</v>
      </c>
      <c r="AU119" s="20" t="s">
        <v>524</v>
      </c>
      <c r="AY119" s="20" t="s">
        <v>519</v>
      </c>
      <c r="BE119" s="168">
        <f t="shared" si="14"/>
        <v>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20" t="s">
        <v>414</v>
      </c>
      <c r="BK119" s="168">
        <f t="shared" si="19"/>
        <v>0</v>
      </c>
      <c r="BL119" s="20" t="s">
        <v>522</v>
      </c>
      <c r="BM119" s="20" t="s">
        <v>650</v>
      </c>
    </row>
    <row r="120" spans="2:63" s="10" customFormat="1" ht="21.75" customHeight="1">
      <c r="B120" s="143"/>
      <c r="D120" s="144" t="s">
        <v>469</v>
      </c>
      <c r="E120" s="154" t="s">
        <v>616</v>
      </c>
      <c r="F120" s="154" t="s">
        <v>651</v>
      </c>
      <c r="I120" s="146"/>
      <c r="J120" s="155">
        <f>SUM(J121:J137)</f>
        <v>0</v>
      </c>
      <c r="L120" s="143"/>
      <c r="M120" s="148"/>
      <c r="N120" s="149"/>
      <c r="O120" s="149"/>
      <c r="P120" s="150">
        <f>SUM(P121:P128)</f>
        <v>0</v>
      </c>
      <c r="Q120" s="149"/>
      <c r="R120" s="150">
        <f>SUM(R121:R128)</f>
        <v>0</v>
      </c>
      <c r="S120" s="149"/>
      <c r="T120" s="151">
        <f>SUM(T121:T128)</f>
        <v>0</v>
      </c>
      <c r="V120" s="1"/>
      <c r="AR120" s="144" t="s">
        <v>414</v>
      </c>
      <c r="AT120" s="152" t="s">
        <v>469</v>
      </c>
      <c r="AU120" s="152" t="s">
        <v>477</v>
      </c>
      <c r="AY120" s="144" t="s">
        <v>519</v>
      </c>
      <c r="BK120" s="153">
        <f>SUM(BK121:BK128)</f>
        <v>0</v>
      </c>
    </row>
    <row r="121" spans="2:65" s="1" customFormat="1" ht="16.5" customHeight="1">
      <c r="B121" s="156"/>
      <c r="C121" s="157">
        <v>34</v>
      </c>
      <c r="D121" s="157" t="s">
        <v>521</v>
      </c>
      <c r="E121" s="158" t="s">
        <v>132</v>
      </c>
      <c r="F121" s="159" t="s">
        <v>133</v>
      </c>
      <c r="G121" s="160" t="s">
        <v>545</v>
      </c>
      <c r="H121" s="161">
        <v>10</v>
      </c>
      <c r="I121" s="162"/>
      <c r="J121" s="163">
        <f aca="true" t="shared" si="20" ref="J121:J137">ROUND(I121*H121,0)</f>
        <v>0</v>
      </c>
      <c r="K121" s="159" t="s">
        <v>408</v>
      </c>
      <c r="L121" s="36"/>
      <c r="M121" s="164" t="s">
        <v>408</v>
      </c>
      <c r="N121" s="165" t="s">
        <v>441</v>
      </c>
      <c r="O121" s="37"/>
      <c r="P121" s="166">
        <f aca="true" t="shared" si="21" ref="P121:P137">O121*H121</f>
        <v>0</v>
      </c>
      <c r="Q121" s="166">
        <v>0</v>
      </c>
      <c r="R121" s="166">
        <f aca="true" t="shared" si="22" ref="R121:R137">Q121*H121</f>
        <v>0</v>
      </c>
      <c r="S121" s="166">
        <v>0</v>
      </c>
      <c r="T121" s="167">
        <f aca="true" t="shared" si="23" ref="T121:T137">S121*H121</f>
        <v>0</v>
      </c>
      <c r="AR121" s="20" t="s">
        <v>522</v>
      </c>
      <c r="AT121" s="20" t="s">
        <v>521</v>
      </c>
      <c r="AU121" s="20" t="s">
        <v>524</v>
      </c>
      <c r="AY121" s="20" t="s">
        <v>519</v>
      </c>
      <c r="BE121" s="168">
        <f aca="true" t="shared" si="24" ref="BE121:BE137">IF(N121="základní",J121,0)</f>
        <v>0</v>
      </c>
      <c r="BF121" s="168">
        <f aca="true" t="shared" si="25" ref="BF121:BF137">IF(N121="snížená",J121,0)</f>
        <v>0</v>
      </c>
      <c r="BG121" s="168">
        <f aca="true" t="shared" si="26" ref="BG121:BG137">IF(N121="zákl. přenesená",J121,0)</f>
        <v>0</v>
      </c>
      <c r="BH121" s="168">
        <f aca="true" t="shared" si="27" ref="BH121:BH137">IF(N121="sníž. přenesená",J121,0)</f>
        <v>0</v>
      </c>
      <c r="BI121" s="168">
        <f aca="true" t="shared" si="28" ref="BI121:BI137">IF(N121="nulová",J121,0)</f>
        <v>0</v>
      </c>
      <c r="BJ121" s="20" t="s">
        <v>414</v>
      </c>
      <c r="BK121" s="168">
        <f aca="true" t="shared" si="29" ref="BK121:BK137">ROUND(I121*H121,0)</f>
        <v>0</v>
      </c>
      <c r="BL121" s="20" t="s">
        <v>522</v>
      </c>
      <c r="BM121" s="20" t="s">
        <v>652</v>
      </c>
    </row>
    <row r="122" spans="2:65" s="1" customFormat="1" ht="16.5" customHeight="1">
      <c r="B122" s="156"/>
      <c r="C122" s="157">
        <v>35</v>
      </c>
      <c r="D122" s="157" t="s">
        <v>521</v>
      </c>
      <c r="E122" s="158" t="s">
        <v>134</v>
      </c>
      <c r="F122" s="159" t="s">
        <v>325</v>
      </c>
      <c r="G122" s="160" t="s">
        <v>545</v>
      </c>
      <c r="H122" s="161">
        <v>710</v>
      </c>
      <c r="I122" s="162"/>
      <c r="J122" s="163">
        <f t="shared" si="20"/>
        <v>0</v>
      </c>
      <c r="K122" s="159" t="s">
        <v>408</v>
      </c>
      <c r="L122" s="36"/>
      <c r="M122" s="164" t="s">
        <v>408</v>
      </c>
      <c r="N122" s="165" t="s">
        <v>441</v>
      </c>
      <c r="O122" s="37"/>
      <c r="P122" s="166">
        <f t="shared" si="21"/>
        <v>0</v>
      </c>
      <c r="Q122" s="166">
        <v>0</v>
      </c>
      <c r="R122" s="166">
        <f t="shared" si="22"/>
        <v>0</v>
      </c>
      <c r="S122" s="166">
        <v>0</v>
      </c>
      <c r="T122" s="167">
        <f t="shared" si="23"/>
        <v>0</v>
      </c>
      <c r="AR122" s="20" t="s">
        <v>522</v>
      </c>
      <c r="AT122" s="20" t="s">
        <v>521</v>
      </c>
      <c r="AU122" s="20" t="s">
        <v>524</v>
      </c>
      <c r="AY122" s="20" t="s">
        <v>519</v>
      </c>
      <c r="BE122" s="168">
        <f t="shared" si="24"/>
        <v>0</v>
      </c>
      <c r="BF122" s="168">
        <f t="shared" si="25"/>
        <v>0</v>
      </c>
      <c r="BG122" s="168">
        <f t="shared" si="26"/>
        <v>0</v>
      </c>
      <c r="BH122" s="168">
        <f t="shared" si="27"/>
        <v>0</v>
      </c>
      <c r="BI122" s="168">
        <f t="shared" si="28"/>
        <v>0</v>
      </c>
      <c r="BJ122" s="20" t="s">
        <v>414</v>
      </c>
      <c r="BK122" s="168">
        <f t="shared" si="29"/>
        <v>0</v>
      </c>
      <c r="BL122" s="20" t="s">
        <v>522</v>
      </c>
      <c r="BM122" s="20" t="s">
        <v>654</v>
      </c>
    </row>
    <row r="123" spans="2:65" s="1" customFormat="1" ht="16.5" customHeight="1">
      <c r="B123" s="156"/>
      <c r="C123" s="157">
        <v>36</v>
      </c>
      <c r="D123" s="157" t="s">
        <v>521</v>
      </c>
      <c r="E123" s="158" t="s">
        <v>135</v>
      </c>
      <c r="F123" s="159" t="s">
        <v>326</v>
      </c>
      <c r="G123" s="160" t="s">
        <v>545</v>
      </c>
      <c r="H123" s="161">
        <v>145</v>
      </c>
      <c r="I123" s="162"/>
      <c r="J123" s="163">
        <f t="shared" si="20"/>
        <v>0</v>
      </c>
      <c r="K123" s="159" t="s">
        <v>408</v>
      </c>
      <c r="L123" s="36"/>
      <c r="M123" s="164" t="s">
        <v>408</v>
      </c>
      <c r="N123" s="165" t="s">
        <v>441</v>
      </c>
      <c r="O123" s="37"/>
      <c r="P123" s="166">
        <f t="shared" si="21"/>
        <v>0</v>
      </c>
      <c r="Q123" s="166">
        <v>0</v>
      </c>
      <c r="R123" s="166">
        <f t="shared" si="22"/>
        <v>0</v>
      </c>
      <c r="S123" s="166">
        <v>0</v>
      </c>
      <c r="T123" s="167">
        <f t="shared" si="23"/>
        <v>0</v>
      </c>
      <c r="AR123" s="20" t="s">
        <v>522</v>
      </c>
      <c r="AT123" s="20" t="s">
        <v>521</v>
      </c>
      <c r="AU123" s="20" t="s">
        <v>524</v>
      </c>
      <c r="AY123" s="20" t="s">
        <v>519</v>
      </c>
      <c r="BE123" s="168">
        <f t="shared" si="24"/>
        <v>0</v>
      </c>
      <c r="BF123" s="168">
        <f t="shared" si="25"/>
        <v>0</v>
      </c>
      <c r="BG123" s="168">
        <f t="shared" si="26"/>
        <v>0</v>
      </c>
      <c r="BH123" s="168">
        <f t="shared" si="27"/>
        <v>0</v>
      </c>
      <c r="BI123" s="168">
        <f t="shared" si="28"/>
        <v>0</v>
      </c>
      <c r="BJ123" s="20" t="s">
        <v>414</v>
      </c>
      <c r="BK123" s="168">
        <f t="shared" si="29"/>
        <v>0</v>
      </c>
      <c r="BL123" s="20" t="s">
        <v>522</v>
      </c>
      <c r="BM123" s="20" t="s">
        <v>655</v>
      </c>
    </row>
    <row r="124" spans="2:65" s="1" customFormat="1" ht="16.5" customHeight="1">
      <c r="B124" s="156"/>
      <c r="C124" s="157">
        <v>37</v>
      </c>
      <c r="D124" s="157" t="s">
        <v>521</v>
      </c>
      <c r="E124" s="158" t="s">
        <v>136</v>
      </c>
      <c r="F124" s="159" t="s">
        <v>327</v>
      </c>
      <c r="G124" s="160" t="s">
        <v>545</v>
      </c>
      <c r="H124" s="161">
        <v>247</v>
      </c>
      <c r="I124" s="162"/>
      <c r="J124" s="163">
        <f t="shared" si="20"/>
        <v>0</v>
      </c>
      <c r="K124" s="159" t="s">
        <v>408</v>
      </c>
      <c r="L124" s="36"/>
      <c r="M124" s="164" t="s">
        <v>408</v>
      </c>
      <c r="N124" s="165" t="s">
        <v>441</v>
      </c>
      <c r="O124" s="37"/>
      <c r="P124" s="166">
        <f t="shared" si="21"/>
        <v>0</v>
      </c>
      <c r="Q124" s="166">
        <v>0</v>
      </c>
      <c r="R124" s="166">
        <f t="shared" si="22"/>
        <v>0</v>
      </c>
      <c r="S124" s="166">
        <v>0</v>
      </c>
      <c r="T124" s="167">
        <f t="shared" si="23"/>
        <v>0</v>
      </c>
      <c r="AR124" s="20" t="s">
        <v>522</v>
      </c>
      <c r="AT124" s="20" t="s">
        <v>521</v>
      </c>
      <c r="AU124" s="20" t="s">
        <v>524</v>
      </c>
      <c r="AY124" s="20" t="s">
        <v>519</v>
      </c>
      <c r="BE124" s="168">
        <f t="shared" si="24"/>
        <v>0</v>
      </c>
      <c r="BF124" s="168">
        <f t="shared" si="25"/>
        <v>0</v>
      </c>
      <c r="BG124" s="168">
        <f t="shared" si="26"/>
        <v>0</v>
      </c>
      <c r="BH124" s="168">
        <f t="shared" si="27"/>
        <v>0</v>
      </c>
      <c r="BI124" s="168">
        <f t="shared" si="28"/>
        <v>0</v>
      </c>
      <c r="BJ124" s="20" t="s">
        <v>414</v>
      </c>
      <c r="BK124" s="168">
        <f t="shared" si="29"/>
        <v>0</v>
      </c>
      <c r="BL124" s="20" t="s">
        <v>522</v>
      </c>
      <c r="BM124" s="20" t="s">
        <v>656</v>
      </c>
    </row>
    <row r="125" spans="2:65" s="1" customFormat="1" ht="16.5" customHeight="1">
      <c r="B125" s="156"/>
      <c r="C125" s="157">
        <v>38</v>
      </c>
      <c r="D125" s="157" t="s">
        <v>521</v>
      </c>
      <c r="E125" s="158" t="s">
        <v>137</v>
      </c>
      <c r="F125" s="159" t="s">
        <v>328</v>
      </c>
      <c r="G125" s="160" t="s">
        <v>545</v>
      </c>
      <c r="H125" s="161">
        <v>236</v>
      </c>
      <c r="I125" s="162"/>
      <c r="J125" s="163">
        <f t="shared" si="20"/>
        <v>0</v>
      </c>
      <c r="K125" s="159" t="s">
        <v>408</v>
      </c>
      <c r="L125" s="36"/>
      <c r="M125" s="164" t="s">
        <v>408</v>
      </c>
      <c r="N125" s="165" t="s">
        <v>441</v>
      </c>
      <c r="O125" s="37"/>
      <c r="P125" s="166">
        <f t="shared" si="21"/>
        <v>0</v>
      </c>
      <c r="Q125" s="166">
        <v>0</v>
      </c>
      <c r="R125" s="166">
        <f t="shared" si="22"/>
        <v>0</v>
      </c>
      <c r="S125" s="166">
        <v>0</v>
      </c>
      <c r="T125" s="167">
        <f t="shared" si="23"/>
        <v>0</v>
      </c>
      <c r="AR125" s="20" t="s">
        <v>522</v>
      </c>
      <c r="AT125" s="20" t="s">
        <v>521</v>
      </c>
      <c r="AU125" s="20" t="s">
        <v>524</v>
      </c>
      <c r="AY125" s="20" t="s">
        <v>519</v>
      </c>
      <c r="BE125" s="168">
        <f t="shared" si="24"/>
        <v>0</v>
      </c>
      <c r="BF125" s="168">
        <f t="shared" si="25"/>
        <v>0</v>
      </c>
      <c r="BG125" s="168">
        <f t="shared" si="26"/>
        <v>0</v>
      </c>
      <c r="BH125" s="168">
        <f t="shared" si="27"/>
        <v>0</v>
      </c>
      <c r="BI125" s="168">
        <f t="shared" si="28"/>
        <v>0</v>
      </c>
      <c r="BJ125" s="20" t="s">
        <v>414</v>
      </c>
      <c r="BK125" s="168">
        <f t="shared" si="29"/>
        <v>0</v>
      </c>
      <c r="BL125" s="20" t="s">
        <v>522</v>
      </c>
      <c r="BM125" s="20" t="s">
        <v>657</v>
      </c>
    </row>
    <row r="126" spans="2:65" s="1" customFormat="1" ht="16.5" customHeight="1">
      <c r="B126" s="156"/>
      <c r="C126" s="157">
        <v>39</v>
      </c>
      <c r="D126" s="157" t="s">
        <v>521</v>
      </c>
      <c r="E126" s="158" t="s">
        <v>138</v>
      </c>
      <c r="F126" s="159" t="s">
        <v>329</v>
      </c>
      <c r="G126" s="160" t="s">
        <v>545</v>
      </c>
      <c r="H126" s="161">
        <v>130</v>
      </c>
      <c r="I126" s="162"/>
      <c r="J126" s="163">
        <f t="shared" si="20"/>
        <v>0</v>
      </c>
      <c r="K126" s="159" t="s">
        <v>408</v>
      </c>
      <c r="L126" s="36"/>
      <c r="M126" s="164" t="s">
        <v>408</v>
      </c>
      <c r="N126" s="165" t="s">
        <v>441</v>
      </c>
      <c r="O126" s="37"/>
      <c r="P126" s="166">
        <f t="shared" si="21"/>
        <v>0</v>
      </c>
      <c r="Q126" s="166">
        <v>0</v>
      </c>
      <c r="R126" s="166">
        <f t="shared" si="22"/>
        <v>0</v>
      </c>
      <c r="S126" s="166">
        <v>0</v>
      </c>
      <c r="T126" s="167">
        <f t="shared" si="23"/>
        <v>0</v>
      </c>
      <c r="AR126" s="20" t="s">
        <v>522</v>
      </c>
      <c r="AT126" s="20" t="s">
        <v>521</v>
      </c>
      <c r="AU126" s="20" t="s">
        <v>524</v>
      </c>
      <c r="AY126" s="20" t="s">
        <v>519</v>
      </c>
      <c r="BE126" s="168">
        <f t="shared" si="24"/>
        <v>0</v>
      </c>
      <c r="BF126" s="168">
        <f t="shared" si="25"/>
        <v>0</v>
      </c>
      <c r="BG126" s="168">
        <f t="shared" si="26"/>
        <v>0</v>
      </c>
      <c r="BH126" s="168">
        <f t="shared" si="27"/>
        <v>0</v>
      </c>
      <c r="BI126" s="168">
        <f t="shared" si="28"/>
        <v>0</v>
      </c>
      <c r="BJ126" s="20" t="s">
        <v>414</v>
      </c>
      <c r="BK126" s="168">
        <f t="shared" si="29"/>
        <v>0</v>
      </c>
      <c r="BL126" s="20" t="s">
        <v>522</v>
      </c>
      <c r="BM126" s="20" t="s">
        <v>658</v>
      </c>
    </row>
    <row r="127" spans="2:65" s="1" customFormat="1" ht="16.5" customHeight="1">
      <c r="B127" s="156"/>
      <c r="C127" s="157">
        <v>40</v>
      </c>
      <c r="D127" s="157" t="s">
        <v>521</v>
      </c>
      <c r="E127" s="158" t="s">
        <v>139</v>
      </c>
      <c r="F127" s="159" t="s">
        <v>330</v>
      </c>
      <c r="G127" s="160" t="s">
        <v>545</v>
      </c>
      <c r="H127" s="161">
        <v>38</v>
      </c>
      <c r="I127" s="162"/>
      <c r="J127" s="163">
        <f t="shared" si="20"/>
        <v>0</v>
      </c>
      <c r="K127" s="159" t="s">
        <v>408</v>
      </c>
      <c r="L127" s="36"/>
      <c r="M127" s="164" t="s">
        <v>408</v>
      </c>
      <c r="N127" s="165" t="s">
        <v>441</v>
      </c>
      <c r="O127" s="37"/>
      <c r="P127" s="166">
        <f t="shared" si="21"/>
        <v>0</v>
      </c>
      <c r="Q127" s="166">
        <v>0</v>
      </c>
      <c r="R127" s="166">
        <f t="shared" si="22"/>
        <v>0</v>
      </c>
      <c r="S127" s="166">
        <v>0</v>
      </c>
      <c r="T127" s="167">
        <f t="shared" si="23"/>
        <v>0</v>
      </c>
      <c r="AR127" s="20" t="s">
        <v>522</v>
      </c>
      <c r="AT127" s="20" t="s">
        <v>521</v>
      </c>
      <c r="AU127" s="20" t="s">
        <v>524</v>
      </c>
      <c r="AY127" s="20" t="s">
        <v>519</v>
      </c>
      <c r="BE127" s="168">
        <f t="shared" si="24"/>
        <v>0</v>
      </c>
      <c r="BF127" s="168">
        <f t="shared" si="25"/>
        <v>0</v>
      </c>
      <c r="BG127" s="168">
        <f t="shared" si="26"/>
        <v>0</v>
      </c>
      <c r="BH127" s="168">
        <f t="shared" si="27"/>
        <v>0</v>
      </c>
      <c r="BI127" s="168">
        <f t="shared" si="28"/>
        <v>0</v>
      </c>
      <c r="BJ127" s="20" t="s">
        <v>414</v>
      </c>
      <c r="BK127" s="168">
        <f t="shared" si="29"/>
        <v>0</v>
      </c>
      <c r="BL127" s="20" t="s">
        <v>522</v>
      </c>
      <c r="BM127" s="20" t="s">
        <v>659</v>
      </c>
    </row>
    <row r="128" spans="2:65" s="1" customFormat="1" ht="16.5" customHeight="1">
      <c r="B128" s="156"/>
      <c r="C128" s="157">
        <v>41</v>
      </c>
      <c r="D128" s="157" t="s">
        <v>521</v>
      </c>
      <c r="E128" s="158" t="s">
        <v>140</v>
      </c>
      <c r="F128" s="159" t="s">
        <v>331</v>
      </c>
      <c r="G128" s="160" t="s">
        <v>545</v>
      </c>
      <c r="H128" s="161">
        <v>108</v>
      </c>
      <c r="I128" s="162"/>
      <c r="J128" s="163">
        <f t="shared" si="20"/>
        <v>0</v>
      </c>
      <c r="K128" s="159" t="s">
        <v>408</v>
      </c>
      <c r="L128" s="36"/>
      <c r="M128" s="164" t="s">
        <v>408</v>
      </c>
      <c r="N128" s="165" t="s">
        <v>441</v>
      </c>
      <c r="O128" s="37"/>
      <c r="P128" s="166">
        <f t="shared" si="21"/>
        <v>0</v>
      </c>
      <c r="Q128" s="166">
        <v>0</v>
      </c>
      <c r="R128" s="166">
        <f t="shared" si="22"/>
        <v>0</v>
      </c>
      <c r="S128" s="166">
        <v>0</v>
      </c>
      <c r="T128" s="167">
        <f t="shared" si="23"/>
        <v>0</v>
      </c>
      <c r="AR128" s="20" t="s">
        <v>522</v>
      </c>
      <c r="AT128" s="20" t="s">
        <v>521</v>
      </c>
      <c r="AU128" s="20" t="s">
        <v>524</v>
      </c>
      <c r="AY128" s="20" t="s">
        <v>519</v>
      </c>
      <c r="BE128" s="168">
        <f t="shared" si="24"/>
        <v>0</v>
      </c>
      <c r="BF128" s="168">
        <f t="shared" si="25"/>
        <v>0</v>
      </c>
      <c r="BG128" s="168">
        <f t="shared" si="26"/>
        <v>0</v>
      </c>
      <c r="BH128" s="168">
        <f t="shared" si="27"/>
        <v>0</v>
      </c>
      <c r="BI128" s="168">
        <f t="shared" si="28"/>
        <v>0</v>
      </c>
      <c r="BJ128" s="20" t="s">
        <v>414</v>
      </c>
      <c r="BK128" s="168">
        <f t="shared" si="29"/>
        <v>0</v>
      </c>
      <c r="BL128" s="20" t="s">
        <v>522</v>
      </c>
      <c r="BM128" s="20" t="s">
        <v>660</v>
      </c>
    </row>
    <row r="129" spans="2:65" s="1" customFormat="1" ht="16.5" customHeight="1">
      <c r="B129" s="156"/>
      <c r="C129" s="157">
        <v>42</v>
      </c>
      <c r="D129" s="157" t="s">
        <v>521</v>
      </c>
      <c r="E129" s="158" t="s">
        <v>141</v>
      </c>
      <c r="F129" s="283" t="s">
        <v>998</v>
      </c>
      <c r="G129" s="160" t="s">
        <v>545</v>
      </c>
      <c r="H129" s="161">
        <v>38</v>
      </c>
      <c r="I129" s="162"/>
      <c r="J129" s="163">
        <f t="shared" si="20"/>
        <v>0</v>
      </c>
      <c r="K129" s="159" t="s">
        <v>408</v>
      </c>
      <c r="L129" s="36"/>
      <c r="M129" s="164" t="s">
        <v>408</v>
      </c>
      <c r="N129" s="165" t="s">
        <v>441</v>
      </c>
      <c r="O129" s="37"/>
      <c r="P129" s="166">
        <f t="shared" si="21"/>
        <v>0</v>
      </c>
      <c r="Q129" s="166">
        <v>0</v>
      </c>
      <c r="R129" s="166">
        <f t="shared" si="22"/>
        <v>0</v>
      </c>
      <c r="S129" s="166">
        <v>0</v>
      </c>
      <c r="T129" s="167">
        <f t="shared" si="23"/>
        <v>0</v>
      </c>
      <c r="AR129" s="20" t="s">
        <v>522</v>
      </c>
      <c r="AT129" s="20" t="s">
        <v>521</v>
      </c>
      <c r="AU129" s="20" t="s">
        <v>524</v>
      </c>
      <c r="AY129" s="20" t="s">
        <v>519</v>
      </c>
      <c r="BE129" s="168">
        <f t="shared" si="24"/>
        <v>0</v>
      </c>
      <c r="BF129" s="168">
        <f t="shared" si="25"/>
        <v>0</v>
      </c>
      <c r="BG129" s="168">
        <f t="shared" si="26"/>
        <v>0</v>
      </c>
      <c r="BH129" s="168">
        <f t="shared" si="27"/>
        <v>0</v>
      </c>
      <c r="BI129" s="168">
        <f t="shared" si="28"/>
        <v>0</v>
      </c>
      <c r="BJ129" s="20" t="s">
        <v>414</v>
      </c>
      <c r="BK129" s="168">
        <f t="shared" si="29"/>
        <v>0</v>
      </c>
      <c r="BL129" s="20" t="s">
        <v>522</v>
      </c>
      <c r="BM129" s="20" t="s">
        <v>652</v>
      </c>
    </row>
    <row r="130" spans="2:65" s="1" customFormat="1" ht="16.5" customHeight="1">
      <c r="B130" s="156"/>
      <c r="C130" s="157">
        <v>43</v>
      </c>
      <c r="D130" s="157" t="s">
        <v>521</v>
      </c>
      <c r="E130" s="158" t="s">
        <v>142</v>
      </c>
      <c r="F130" s="159" t="s">
        <v>143</v>
      </c>
      <c r="G130" s="160" t="s">
        <v>545</v>
      </c>
      <c r="H130" s="161">
        <v>524.9</v>
      </c>
      <c r="I130" s="162"/>
      <c r="J130" s="163">
        <f t="shared" si="20"/>
        <v>0</v>
      </c>
      <c r="K130" s="159" t="s">
        <v>408</v>
      </c>
      <c r="L130" s="36"/>
      <c r="M130" s="164" t="s">
        <v>408</v>
      </c>
      <c r="N130" s="165" t="s">
        <v>441</v>
      </c>
      <c r="O130" s="37"/>
      <c r="P130" s="166">
        <f t="shared" si="21"/>
        <v>0</v>
      </c>
      <c r="Q130" s="166">
        <v>0</v>
      </c>
      <c r="R130" s="166">
        <f t="shared" si="22"/>
        <v>0</v>
      </c>
      <c r="S130" s="166">
        <v>0</v>
      </c>
      <c r="T130" s="167">
        <f t="shared" si="23"/>
        <v>0</v>
      </c>
      <c r="AR130" s="20" t="s">
        <v>522</v>
      </c>
      <c r="AT130" s="20" t="s">
        <v>521</v>
      </c>
      <c r="AU130" s="20" t="s">
        <v>524</v>
      </c>
      <c r="AY130" s="20" t="s">
        <v>519</v>
      </c>
      <c r="BE130" s="168">
        <f t="shared" si="24"/>
        <v>0</v>
      </c>
      <c r="BF130" s="168">
        <f t="shared" si="25"/>
        <v>0</v>
      </c>
      <c r="BG130" s="168">
        <f t="shared" si="26"/>
        <v>0</v>
      </c>
      <c r="BH130" s="168">
        <f t="shared" si="27"/>
        <v>0</v>
      </c>
      <c r="BI130" s="168">
        <f t="shared" si="28"/>
        <v>0</v>
      </c>
      <c r="BJ130" s="20" t="s">
        <v>414</v>
      </c>
      <c r="BK130" s="168">
        <f t="shared" si="29"/>
        <v>0</v>
      </c>
      <c r="BL130" s="20" t="s">
        <v>522</v>
      </c>
      <c r="BM130" s="20" t="s">
        <v>654</v>
      </c>
    </row>
    <row r="131" spans="2:65" s="1" customFormat="1" ht="16.5" customHeight="1">
      <c r="B131" s="156"/>
      <c r="C131" s="157">
        <v>44</v>
      </c>
      <c r="D131" s="157" t="s">
        <v>521</v>
      </c>
      <c r="E131" s="158" t="s">
        <v>142</v>
      </c>
      <c r="F131" s="283" t="s">
        <v>999</v>
      </c>
      <c r="G131" s="160" t="s">
        <v>545</v>
      </c>
      <c r="H131" s="161">
        <v>45</v>
      </c>
      <c r="I131" s="162"/>
      <c r="J131" s="163">
        <f>ROUND(I131*H131,0)</f>
        <v>0</v>
      </c>
      <c r="K131" s="159"/>
      <c r="L131" s="36"/>
      <c r="M131" s="164"/>
      <c r="N131" s="165" t="s">
        <v>441</v>
      </c>
      <c r="O131" s="37"/>
      <c r="P131" s="166"/>
      <c r="Q131" s="166"/>
      <c r="R131" s="166"/>
      <c r="S131" s="166"/>
      <c r="T131" s="167"/>
      <c r="AR131" s="20"/>
      <c r="AT131" s="20"/>
      <c r="AU131" s="20"/>
      <c r="AY131" s="20"/>
      <c r="BE131" s="168">
        <f t="shared" si="24"/>
        <v>0</v>
      </c>
      <c r="BF131" s="168"/>
      <c r="BG131" s="168"/>
      <c r="BH131" s="168"/>
      <c r="BI131" s="168"/>
      <c r="BJ131" s="20"/>
      <c r="BK131" s="168"/>
      <c r="BL131" s="20"/>
      <c r="BM131" s="20"/>
    </row>
    <row r="132" spans="2:65" s="1" customFormat="1" ht="16.5" customHeight="1">
      <c r="B132" s="156"/>
      <c r="C132" s="157">
        <v>45</v>
      </c>
      <c r="D132" s="157" t="s">
        <v>521</v>
      </c>
      <c r="E132" s="158" t="s">
        <v>144</v>
      </c>
      <c r="F132" s="283" t="s">
        <v>1000</v>
      </c>
      <c r="G132" s="160" t="s">
        <v>545</v>
      </c>
      <c r="H132" s="161">
        <v>117</v>
      </c>
      <c r="I132" s="162"/>
      <c r="J132" s="163">
        <f t="shared" si="20"/>
        <v>0</v>
      </c>
      <c r="K132" s="159" t="s">
        <v>408</v>
      </c>
      <c r="L132" s="36"/>
      <c r="M132" s="164" t="s">
        <v>408</v>
      </c>
      <c r="N132" s="165" t="s">
        <v>441</v>
      </c>
      <c r="O132" s="37"/>
      <c r="P132" s="166">
        <f t="shared" si="21"/>
        <v>0</v>
      </c>
      <c r="Q132" s="166">
        <v>0</v>
      </c>
      <c r="R132" s="166">
        <f t="shared" si="22"/>
        <v>0</v>
      </c>
      <c r="S132" s="166">
        <v>0</v>
      </c>
      <c r="T132" s="167">
        <f t="shared" si="23"/>
        <v>0</v>
      </c>
      <c r="AR132" s="20" t="s">
        <v>522</v>
      </c>
      <c r="AT132" s="20" t="s">
        <v>521</v>
      </c>
      <c r="AU132" s="20" t="s">
        <v>524</v>
      </c>
      <c r="AY132" s="20" t="s">
        <v>519</v>
      </c>
      <c r="BE132" s="168">
        <f t="shared" si="24"/>
        <v>0</v>
      </c>
      <c r="BF132" s="168">
        <f t="shared" si="25"/>
        <v>0</v>
      </c>
      <c r="BG132" s="168">
        <f t="shared" si="26"/>
        <v>0</v>
      </c>
      <c r="BH132" s="168">
        <f t="shared" si="27"/>
        <v>0</v>
      </c>
      <c r="BI132" s="168">
        <f t="shared" si="28"/>
        <v>0</v>
      </c>
      <c r="BJ132" s="20" t="s">
        <v>414</v>
      </c>
      <c r="BK132" s="168">
        <f t="shared" si="29"/>
        <v>0</v>
      </c>
      <c r="BL132" s="20" t="s">
        <v>522</v>
      </c>
      <c r="BM132" s="20" t="s">
        <v>655</v>
      </c>
    </row>
    <row r="133" spans="2:65" s="1" customFormat="1" ht="16.5" customHeight="1">
      <c r="B133" s="156"/>
      <c r="C133" s="157">
        <v>46</v>
      </c>
      <c r="D133" s="157" t="s">
        <v>521</v>
      </c>
      <c r="E133" s="158" t="s">
        <v>145</v>
      </c>
      <c r="F133" s="283" t="s">
        <v>1001</v>
      </c>
      <c r="G133" s="160" t="s">
        <v>545</v>
      </c>
      <c r="H133" s="161">
        <v>167</v>
      </c>
      <c r="I133" s="162"/>
      <c r="J133" s="163">
        <f t="shared" si="20"/>
        <v>0</v>
      </c>
      <c r="K133" s="159" t="s">
        <v>408</v>
      </c>
      <c r="L133" s="36"/>
      <c r="M133" s="164" t="s">
        <v>408</v>
      </c>
      <c r="N133" s="165" t="s">
        <v>441</v>
      </c>
      <c r="O133" s="37"/>
      <c r="P133" s="166">
        <f t="shared" si="21"/>
        <v>0</v>
      </c>
      <c r="Q133" s="166">
        <v>0</v>
      </c>
      <c r="R133" s="166">
        <f t="shared" si="22"/>
        <v>0</v>
      </c>
      <c r="S133" s="166">
        <v>0</v>
      </c>
      <c r="T133" s="167">
        <f t="shared" si="23"/>
        <v>0</v>
      </c>
      <c r="AR133" s="20" t="s">
        <v>522</v>
      </c>
      <c r="AT133" s="20" t="s">
        <v>521</v>
      </c>
      <c r="AU133" s="20" t="s">
        <v>524</v>
      </c>
      <c r="AY133" s="20" t="s">
        <v>519</v>
      </c>
      <c r="BE133" s="168">
        <f t="shared" si="24"/>
        <v>0</v>
      </c>
      <c r="BF133" s="168">
        <f t="shared" si="25"/>
        <v>0</v>
      </c>
      <c r="BG133" s="168">
        <f t="shared" si="26"/>
        <v>0</v>
      </c>
      <c r="BH133" s="168">
        <f t="shared" si="27"/>
        <v>0</v>
      </c>
      <c r="BI133" s="168">
        <f t="shared" si="28"/>
        <v>0</v>
      </c>
      <c r="BJ133" s="20" t="s">
        <v>414</v>
      </c>
      <c r="BK133" s="168">
        <f t="shared" si="29"/>
        <v>0</v>
      </c>
      <c r="BL133" s="20" t="s">
        <v>522</v>
      </c>
      <c r="BM133" s="20" t="s">
        <v>656</v>
      </c>
    </row>
    <row r="134" spans="2:65" s="1" customFormat="1" ht="16.5" customHeight="1">
      <c r="B134" s="156"/>
      <c r="C134" s="157">
        <v>47</v>
      </c>
      <c r="D134" s="157" t="s">
        <v>521</v>
      </c>
      <c r="E134" s="158" t="s">
        <v>146</v>
      </c>
      <c r="F134" s="283" t="s">
        <v>1002</v>
      </c>
      <c r="G134" s="160" t="s">
        <v>545</v>
      </c>
      <c r="H134" s="161">
        <v>121</v>
      </c>
      <c r="I134" s="162"/>
      <c r="J134" s="163">
        <f t="shared" si="20"/>
        <v>0</v>
      </c>
      <c r="K134" s="159" t="s">
        <v>408</v>
      </c>
      <c r="L134" s="36"/>
      <c r="M134" s="164" t="s">
        <v>408</v>
      </c>
      <c r="N134" s="165" t="s">
        <v>441</v>
      </c>
      <c r="O134" s="37"/>
      <c r="P134" s="166">
        <f t="shared" si="21"/>
        <v>0</v>
      </c>
      <c r="Q134" s="166">
        <v>0</v>
      </c>
      <c r="R134" s="166">
        <f t="shared" si="22"/>
        <v>0</v>
      </c>
      <c r="S134" s="166">
        <v>0</v>
      </c>
      <c r="T134" s="167">
        <f t="shared" si="23"/>
        <v>0</v>
      </c>
      <c r="AR134" s="20" t="s">
        <v>522</v>
      </c>
      <c r="AT134" s="20" t="s">
        <v>521</v>
      </c>
      <c r="AU134" s="20" t="s">
        <v>524</v>
      </c>
      <c r="AY134" s="20" t="s">
        <v>519</v>
      </c>
      <c r="BE134" s="168">
        <f t="shared" si="24"/>
        <v>0</v>
      </c>
      <c r="BF134" s="168">
        <f t="shared" si="25"/>
        <v>0</v>
      </c>
      <c r="BG134" s="168">
        <f t="shared" si="26"/>
        <v>0</v>
      </c>
      <c r="BH134" s="168">
        <f t="shared" si="27"/>
        <v>0</v>
      </c>
      <c r="BI134" s="168">
        <f t="shared" si="28"/>
        <v>0</v>
      </c>
      <c r="BJ134" s="20" t="s">
        <v>414</v>
      </c>
      <c r="BK134" s="168">
        <f t="shared" si="29"/>
        <v>0</v>
      </c>
      <c r="BL134" s="20" t="s">
        <v>522</v>
      </c>
      <c r="BM134" s="20" t="s">
        <v>657</v>
      </c>
    </row>
    <row r="135" spans="2:65" s="1" customFormat="1" ht="16.5" customHeight="1">
      <c r="B135" s="156"/>
      <c r="C135" s="157">
        <v>48</v>
      </c>
      <c r="D135" s="157" t="s">
        <v>521</v>
      </c>
      <c r="E135" s="158" t="s">
        <v>147</v>
      </c>
      <c r="F135" s="283" t="s">
        <v>1003</v>
      </c>
      <c r="G135" s="160" t="s">
        <v>545</v>
      </c>
      <c r="H135" s="161">
        <v>108</v>
      </c>
      <c r="I135" s="162"/>
      <c r="J135" s="163">
        <f t="shared" si="20"/>
        <v>0</v>
      </c>
      <c r="K135" s="159" t="s">
        <v>408</v>
      </c>
      <c r="L135" s="36"/>
      <c r="M135" s="164" t="s">
        <v>408</v>
      </c>
      <c r="N135" s="165" t="s">
        <v>441</v>
      </c>
      <c r="O135" s="37"/>
      <c r="P135" s="166">
        <f t="shared" si="21"/>
        <v>0</v>
      </c>
      <c r="Q135" s="166">
        <v>0</v>
      </c>
      <c r="R135" s="166">
        <f t="shared" si="22"/>
        <v>0</v>
      </c>
      <c r="S135" s="166">
        <v>0</v>
      </c>
      <c r="T135" s="167">
        <f t="shared" si="23"/>
        <v>0</v>
      </c>
      <c r="AR135" s="20" t="s">
        <v>522</v>
      </c>
      <c r="AT135" s="20" t="s">
        <v>521</v>
      </c>
      <c r="AU135" s="20" t="s">
        <v>524</v>
      </c>
      <c r="AY135" s="20" t="s">
        <v>519</v>
      </c>
      <c r="BE135" s="168">
        <f t="shared" si="24"/>
        <v>0</v>
      </c>
      <c r="BF135" s="168">
        <f t="shared" si="25"/>
        <v>0</v>
      </c>
      <c r="BG135" s="168">
        <f t="shared" si="26"/>
        <v>0</v>
      </c>
      <c r="BH135" s="168">
        <f t="shared" si="27"/>
        <v>0</v>
      </c>
      <c r="BI135" s="168">
        <f t="shared" si="28"/>
        <v>0</v>
      </c>
      <c r="BJ135" s="20" t="s">
        <v>414</v>
      </c>
      <c r="BK135" s="168">
        <f t="shared" si="29"/>
        <v>0</v>
      </c>
      <c r="BL135" s="20" t="s">
        <v>522</v>
      </c>
      <c r="BM135" s="20" t="s">
        <v>659</v>
      </c>
    </row>
    <row r="136" spans="2:65" s="1" customFormat="1" ht="16.5" customHeight="1">
      <c r="B136" s="156"/>
      <c r="C136" s="157">
        <v>49</v>
      </c>
      <c r="D136" s="157" t="s">
        <v>521</v>
      </c>
      <c r="E136" s="158" t="s">
        <v>148</v>
      </c>
      <c r="F136" s="159" t="s">
        <v>149</v>
      </c>
      <c r="G136" s="160" t="s">
        <v>545</v>
      </c>
      <c r="H136" s="161">
        <v>10</v>
      </c>
      <c r="I136" s="162"/>
      <c r="J136" s="163">
        <f t="shared" si="20"/>
        <v>0</v>
      </c>
      <c r="K136" s="159" t="s">
        <v>408</v>
      </c>
      <c r="L136" s="36"/>
      <c r="M136" s="164" t="s">
        <v>408</v>
      </c>
      <c r="N136" s="165" t="s">
        <v>441</v>
      </c>
      <c r="O136" s="37"/>
      <c r="P136" s="166">
        <f t="shared" si="21"/>
        <v>0</v>
      </c>
      <c r="Q136" s="166">
        <v>0</v>
      </c>
      <c r="R136" s="166">
        <f t="shared" si="22"/>
        <v>0</v>
      </c>
      <c r="S136" s="166">
        <v>0</v>
      </c>
      <c r="T136" s="167">
        <f t="shared" si="23"/>
        <v>0</v>
      </c>
      <c r="AR136" s="20" t="s">
        <v>522</v>
      </c>
      <c r="AT136" s="20" t="s">
        <v>521</v>
      </c>
      <c r="AU136" s="20" t="s">
        <v>524</v>
      </c>
      <c r="AY136" s="20" t="s">
        <v>519</v>
      </c>
      <c r="BE136" s="168">
        <f t="shared" si="24"/>
        <v>0</v>
      </c>
      <c r="BF136" s="168">
        <f t="shared" si="25"/>
        <v>0</v>
      </c>
      <c r="BG136" s="168">
        <f t="shared" si="26"/>
        <v>0</v>
      </c>
      <c r="BH136" s="168">
        <f t="shared" si="27"/>
        <v>0</v>
      </c>
      <c r="BI136" s="168">
        <f t="shared" si="28"/>
        <v>0</v>
      </c>
      <c r="BJ136" s="20" t="s">
        <v>414</v>
      </c>
      <c r="BK136" s="168">
        <f t="shared" si="29"/>
        <v>0</v>
      </c>
      <c r="BL136" s="20" t="s">
        <v>522</v>
      </c>
      <c r="BM136" s="20" t="s">
        <v>660</v>
      </c>
    </row>
    <row r="137" spans="2:65" s="1" customFormat="1" ht="16.5" customHeight="1">
      <c r="B137" s="156"/>
      <c r="C137" s="157">
        <v>50</v>
      </c>
      <c r="D137" s="157" t="s">
        <v>521</v>
      </c>
      <c r="E137" s="158" t="s">
        <v>150</v>
      </c>
      <c r="F137" s="159" t="s">
        <v>151</v>
      </c>
      <c r="G137" s="160" t="s">
        <v>565</v>
      </c>
      <c r="H137" s="161">
        <v>72</v>
      </c>
      <c r="I137" s="162"/>
      <c r="J137" s="163">
        <f t="shared" si="20"/>
        <v>0</v>
      </c>
      <c r="K137" s="159" t="s">
        <v>408</v>
      </c>
      <c r="L137" s="36"/>
      <c r="M137" s="164" t="s">
        <v>408</v>
      </c>
      <c r="N137" s="165" t="s">
        <v>441</v>
      </c>
      <c r="O137" s="37"/>
      <c r="P137" s="166">
        <f t="shared" si="21"/>
        <v>0</v>
      </c>
      <c r="Q137" s="166">
        <v>0</v>
      </c>
      <c r="R137" s="166">
        <f t="shared" si="22"/>
        <v>0</v>
      </c>
      <c r="S137" s="166">
        <v>0</v>
      </c>
      <c r="T137" s="167">
        <f t="shared" si="23"/>
        <v>0</v>
      </c>
      <c r="AR137" s="20" t="s">
        <v>522</v>
      </c>
      <c r="AT137" s="20" t="s">
        <v>521</v>
      </c>
      <c r="AU137" s="20" t="s">
        <v>524</v>
      </c>
      <c r="AY137" s="20" t="s">
        <v>519</v>
      </c>
      <c r="BE137" s="168">
        <f t="shared" si="24"/>
        <v>0</v>
      </c>
      <c r="BF137" s="168">
        <f t="shared" si="25"/>
        <v>0</v>
      </c>
      <c r="BG137" s="168">
        <f t="shared" si="26"/>
        <v>0</v>
      </c>
      <c r="BH137" s="168">
        <f t="shared" si="27"/>
        <v>0</v>
      </c>
      <c r="BI137" s="168">
        <f t="shared" si="28"/>
        <v>0</v>
      </c>
      <c r="BJ137" s="20" t="s">
        <v>414</v>
      </c>
      <c r="BK137" s="168">
        <f t="shared" si="29"/>
        <v>0</v>
      </c>
      <c r="BL137" s="20" t="s">
        <v>522</v>
      </c>
      <c r="BM137" s="20" t="s">
        <v>660</v>
      </c>
    </row>
    <row r="138" spans="2:63" s="10" customFormat="1" ht="21.75" customHeight="1">
      <c r="B138" s="143"/>
      <c r="D138" s="144" t="s">
        <v>469</v>
      </c>
      <c r="E138" s="154" t="s">
        <v>619</v>
      </c>
      <c r="F138" s="154" t="s">
        <v>661</v>
      </c>
      <c r="I138" s="146"/>
      <c r="J138" s="155">
        <f>SUM(J139:J172)</f>
        <v>0</v>
      </c>
      <c r="L138" s="143"/>
      <c r="M138" s="148"/>
      <c r="N138" s="149"/>
      <c r="O138" s="149"/>
      <c r="P138" s="150">
        <f>SUM(P139:P149)</f>
        <v>0</v>
      </c>
      <c r="Q138" s="149"/>
      <c r="R138" s="150">
        <f>SUM(R139:R149)</f>
        <v>0</v>
      </c>
      <c r="S138" s="149"/>
      <c r="T138" s="151">
        <f>SUM(T139:T149)</f>
        <v>0</v>
      </c>
      <c r="V138" s="1"/>
      <c r="AR138" s="144" t="s">
        <v>414</v>
      </c>
      <c r="AT138" s="152" t="s">
        <v>469</v>
      </c>
      <c r="AU138" s="152" t="s">
        <v>477</v>
      </c>
      <c r="AY138" s="144" t="s">
        <v>519</v>
      </c>
      <c r="BK138" s="153">
        <f>SUM(BK139:BK149)</f>
        <v>0</v>
      </c>
    </row>
    <row r="139" spans="2:65" s="1" customFormat="1" ht="16.5" customHeight="1">
      <c r="B139" s="156"/>
      <c r="C139" s="157">
        <v>51</v>
      </c>
      <c r="D139" s="157" t="s">
        <v>521</v>
      </c>
      <c r="E139" s="158" t="s">
        <v>152</v>
      </c>
      <c r="F139" s="294" t="s">
        <v>1004</v>
      </c>
      <c r="G139" s="160" t="s">
        <v>526</v>
      </c>
      <c r="H139" s="161">
        <v>107</v>
      </c>
      <c r="I139" s="162"/>
      <c r="J139" s="163">
        <f aca="true" t="shared" si="30" ref="J139:J172">ROUND(I139*H139,0)</f>
        <v>0</v>
      </c>
      <c r="K139" s="159" t="s">
        <v>408</v>
      </c>
      <c r="L139" s="36"/>
      <c r="M139" s="164" t="s">
        <v>408</v>
      </c>
      <c r="N139" s="165" t="s">
        <v>441</v>
      </c>
      <c r="O139" s="37"/>
      <c r="P139" s="166">
        <f aca="true" t="shared" si="31" ref="P139:P172">O139*H139</f>
        <v>0</v>
      </c>
      <c r="Q139" s="166">
        <v>0</v>
      </c>
      <c r="R139" s="166">
        <f aca="true" t="shared" si="32" ref="R139:R172">Q139*H139</f>
        <v>0</v>
      </c>
      <c r="S139" s="166">
        <v>0</v>
      </c>
      <c r="T139" s="167">
        <f aca="true" t="shared" si="33" ref="T139:T172">S139*H139</f>
        <v>0</v>
      </c>
      <c r="AR139" s="20" t="s">
        <v>522</v>
      </c>
      <c r="AT139" s="20" t="s">
        <v>521</v>
      </c>
      <c r="AU139" s="20" t="s">
        <v>524</v>
      </c>
      <c r="AY139" s="20" t="s">
        <v>519</v>
      </c>
      <c r="BE139" s="168">
        <f aca="true" t="shared" si="34" ref="BE139:BE172">IF(N139="základní",J139,0)</f>
        <v>0</v>
      </c>
      <c r="BF139" s="168">
        <f aca="true" t="shared" si="35" ref="BF139:BF172">IF(N139="snížená",J139,0)</f>
        <v>0</v>
      </c>
      <c r="BG139" s="168">
        <f aca="true" t="shared" si="36" ref="BG139:BG172">IF(N139="zákl. přenesená",J139,0)</f>
        <v>0</v>
      </c>
      <c r="BH139" s="168">
        <f aca="true" t="shared" si="37" ref="BH139:BH172">IF(N139="sníž. přenesená",J139,0)</f>
        <v>0</v>
      </c>
      <c r="BI139" s="168">
        <f aca="true" t="shared" si="38" ref="BI139:BI172">IF(N139="nulová",J139,0)</f>
        <v>0</v>
      </c>
      <c r="BJ139" s="20" t="s">
        <v>414</v>
      </c>
      <c r="BK139" s="168">
        <f aca="true" t="shared" si="39" ref="BK139:BK172">ROUND(I139*H139,0)</f>
        <v>0</v>
      </c>
      <c r="BL139" s="20" t="s">
        <v>522</v>
      </c>
      <c r="BM139" s="20" t="s">
        <v>662</v>
      </c>
    </row>
    <row r="140" spans="2:65" s="1" customFormat="1" ht="16.5" customHeight="1">
      <c r="B140" s="156"/>
      <c r="C140" s="157">
        <v>52</v>
      </c>
      <c r="D140" s="157" t="s">
        <v>521</v>
      </c>
      <c r="E140" s="158" t="s">
        <v>153</v>
      </c>
      <c r="F140" s="159" t="s">
        <v>154</v>
      </c>
      <c r="G140" s="160" t="s">
        <v>526</v>
      </c>
      <c r="H140" s="161">
        <v>1</v>
      </c>
      <c r="I140" s="162"/>
      <c r="J140" s="163">
        <f t="shared" si="30"/>
        <v>0</v>
      </c>
      <c r="K140" s="159" t="s">
        <v>408</v>
      </c>
      <c r="L140" s="36"/>
      <c r="M140" s="164" t="s">
        <v>408</v>
      </c>
      <c r="N140" s="165" t="s">
        <v>441</v>
      </c>
      <c r="O140" s="37"/>
      <c r="P140" s="166">
        <f t="shared" si="31"/>
        <v>0</v>
      </c>
      <c r="Q140" s="166">
        <v>0</v>
      </c>
      <c r="R140" s="166">
        <f t="shared" si="32"/>
        <v>0</v>
      </c>
      <c r="S140" s="166">
        <v>0</v>
      </c>
      <c r="T140" s="167">
        <f t="shared" si="33"/>
        <v>0</v>
      </c>
      <c r="AR140" s="20" t="s">
        <v>522</v>
      </c>
      <c r="AT140" s="20" t="s">
        <v>521</v>
      </c>
      <c r="AU140" s="20" t="s">
        <v>524</v>
      </c>
      <c r="AY140" s="20" t="s">
        <v>519</v>
      </c>
      <c r="BE140" s="168">
        <f t="shared" si="34"/>
        <v>0</v>
      </c>
      <c r="BF140" s="168">
        <f t="shared" si="35"/>
        <v>0</v>
      </c>
      <c r="BG140" s="168">
        <f t="shared" si="36"/>
        <v>0</v>
      </c>
      <c r="BH140" s="168">
        <f t="shared" si="37"/>
        <v>0</v>
      </c>
      <c r="BI140" s="168">
        <f t="shared" si="38"/>
        <v>0</v>
      </c>
      <c r="BJ140" s="20" t="s">
        <v>414</v>
      </c>
      <c r="BK140" s="168">
        <f t="shared" si="39"/>
        <v>0</v>
      </c>
      <c r="BL140" s="20" t="s">
        <v>522</v>
      </c>
      <c r="BM140" s="20" t="s">
        <v>663</v>
      </c>
    </row>
    <row r="141" spans="2:65" s="1" customFormat="1" ht="16.5" customHeight="1">
      <c r="B141" s="156"/>
      <c r="C141" s="157">
        <v>53</v>
      </c>
      <c r="D141" s="157" t="s">
        <v>521</v>
      </c>
      <c r="E141" s="158" t="s">
        <v>155</v>
      </c>
      <c r="F141" s="159" t="s">
        <v>156</v>
      </c>
      <c r="G141" s="160" t="s">
        <v>526</v>
      </c>
      <c r="H141" s="161">
        <v>40</v>
      </c>
      <c r="I141" s="162"/>
      <c r="J141" s="163">
        <f t="shared" si="30"/>
        <v>0</v>
      </c>
      <c r="K141" s="159" t="s">
        <v>408</v>
      </c>
      <c r="L141" s="36"/>
      <c r="M141" s="164" t="s">
        <v>408</v>
      </c>
      <c r="N141" s="165" t="s">
        <v>441</v>
      </c>
      <c r="O141" s="37"/>
      <c r="P141" s="166">
        <f t="shared" si="31"/>
        <v>0</v>
      </c>
      <c r="Q141" s="166">
        <v>0</v>
      </c>
      <c r="R141" s="166">
        <f t="shared" si="32"/>
        <v>0</v>
      </c>
      <c r="S141" s="166">
        <v>0</v>
      </c>
      <c r="T141" s="167">
        <f t="shared" si="33"/>
        <v>0</v>
      </c>
      <c r="AR141" s="20" t="s">
        <v>522</v>
      </c>
      <c r="AT141" s="20" t="s">
        <v>521</v>
      </c>
      <c r="AU141" s="20" t="s">
        <v>524</v>
      </c>
      <c r="AY141" s="20" t="s">
        <v>519</v>
      </c>
      <c r="BE141" s="168">
        <f t="shared" si="34"/>
        <v>0</v>
      </c>
      <c r="BF141" s="168">
        <f t="shared" si="35"/>
        <v>0</v>
      </c>
      <c r="BG141" s="168">
        <f t="shared" si="36"/>
        <v>0</v>
      </c>
      <c r="BH141" s="168">
        <f t="shared" si="37"/>
        <v>0</v>
      </c>
      <c r="BI141" s="168">
        <f t="shared" si="38"/>
        <v>0</v>
      </c>
      <c r="BJ141" s="20" t="s">
        <v>414</v>
      </c>
      <c r="BK141" s="168">
        <f t="shared" si="39"/>
        <v>0</v>
      </c>
      <c r="BL141" s="20" t="s">
        <v>522</v>
      </c>
      <c r="BM141" s="20" t="s">
        <v>664</v>
      </c>
    </row>
    <row r="142" spans="2:65" s="1" customFormat="1" ht="16.5" customHeight="1">
      <c r="B142" s="156"/>
      <c r="C142" s="157">
        <v>54</v>
      </c>
      <c r="D142" s="157" t="s">
        <v>521</v>
      </c>
      <c r="E142" s="158" t="s">
        <v>157</v>
      </c>
      <c r="F142" s="159" t="s">
        <v>158</v>
      </c>
      <c r="G142" s="160" t="s">
        <v>526</v>
      </c>
      <c r="H142" s="161">
        <v>88</v>
      </c>
      <c r="I142" s="162"/>
      <c r="J142" s="163">
        <f t="shared" si="30"/>
        <v>0</v>
      </c>
      <c r="K142" s="159" t="s">
        <v>408</v>
      </c>
      <c r="L142" s="36"/>
      <c r="M142" s="164" t="s">
        <v>408</v>
      </c>
      <c r="N142" s="165" t="s">
        <v>441</v>
      </c>
      <c r="O142" s="37"/>
      <c r="P142" s="166">
        <f t="shared" si="31"/>
        <v>0</v>
      </c>
      <c r="Q142" s="166">
        <v>0</v>
      </c>
      <c r="R142" s="166">
        <f t="shared" si="32"/>
        <v>0</v>
      </c>
      <c r="S142" s="166">
        <v>0</v>
      </c>
      <c r="T142" s="167">
        <f t="shared" si="33"/>
        <v>0</v>
      </c>
      <c r="AR142" s="20" t="s">
        <v>522</v>
      </c>
      <c r="AT142" s="20" t="s">
        <v>521</v>
      </c>
      <c r="AU142" s="20" t="s">
        <v>524</v>
      </c>
      <c r="AY142" s="20" t="s">
        <v>519</v>
      </c>
      <c r="BE142" s="168">
        <f t="shared" si="34"/>
        <v>0</v>
      </c>
      <c r="BF142" s="168">
        <f t="shared" si="35"/>
        <v>0</v>
      </c>
      <c r="BG142" s="168">
        <f t="shared" si="36"/>
        <v>0</v>
      </c>
      <c r="BH142" s="168">
        <f t="shared" si="37"/>
        <v>0</v>
      </c>
      <c r="BI142" s="168">
        <f t="shared" si="38"/>
        <v>0</v>
      </c>
      <c r="BJ142" s="20" t="s">
        <v>414</v>
      </c>
      <c r="BK142" s="168">
        <f t="shared" si="39"/>
        <v>0</v>
      </c>
      <c r="BL142" s="20" t="s">
        <v>522</v>
      </c>
      <c r="BM142" s="20" t="s">
        <v>665</v>
      </c>
    </row>
    <row r="143" spans="2:65" s="1" customFormat="1" ht="16.5" customHeight="1">
      <c r="B143" s="156"/>
      <c r="C143" s="157">
        <v>55</v>
      </c>
      <c r="D143" s="157" t="s">
        <v>521</v>
      </c>
      <c r="E143" s="158" t="s">
        <v>159</v>
      </c>
      <c r="F143" s="159" t="s">
        <v>160</v>
      </c>
      <c r="G143" s="160" t="s">
        <v>526</v>
      </c>
      <c r="H143" s="161">
        <v>1</v>
      </c>
      <c r="I143" s="162"/>
      <c r="J143" s="163">
        <f t="shared" si="30"/>
        <v>0</v>
      </c>
      <c r="K143" s="159" t="s">
        <v>408</v>
      </c>
      <c r="L143" s="36"/>
      <c r="M143" s="164" t="s">
        <v>408</v>
      </c>
      <c r="N143" s="165" t="s">
        <v>441</v>
      </c>
      <c r="O143" s="37"/>
      <c r="P143" s="166">
        <f t="shared" si="31"/>
        <v>0</v>
      </c>
      <c r="Q143" s="166">
        <v>0</v>
      </c>
      <c r="R143" s="166">
        <f t="shared" si="32"/>
        <v>0</v>
      </c>
      <c r="S143" s="166">
        <v>0</v>
      </c>
      <c r="T143" s="167">
        <f t="shared" si="33"/>
        <v>0</v>
      </c>
      <c r="AR143" s="20" t="s">
        <v>522</v>
      </c>
      <c r="AT143" s="20" t="s">
        <v>521</v>
      </c>
      <c r="AU143" s="20" t="s">
        <v>524</v>
      </c>
      <c r="AY143" s="20" t="s">
        <v>519</v>
      </c>
      <c r="BE143" s="168">
        <f t="shared" si="34"/>
        <v>0</v>
      </c>
      <c r="BF143" s="168">
        <f t="shared" si="35"/>
        <v>0</v>
      </c>
      <c r="BG143" s="168">
        <f t="shared" si="36"/>
        <v>0</v>
      </c>
      <c r="BH143" s="168">
        <f t="shared" si="37"/>
        <v>0</v>
      </c>
      <c r="BI143" s="168">
        <f t="shared" si="38"/>
        <v>0</v>
      </c>
      <c r="BJ143" s="20" t="s">
        <v>414</v>
      </c>
      <c r="BK143" s="168">
        <f t="shared" si="39"/>
        <v>0</v>
      </c>
      <c r="BL143" s="20" t="s">
        <v>522</v>
      </c>
      <c r="BM143" s="20" t="s">
        <v>666</v>
      </c>
    </row>
    <row r="144" spans="2:65" s="1" customFormat="1" ht="16.5" customHeight="1">
      <c r="B144" s="156"/>
      <c r="C144" s="157">
        <v>56</v>
      </c>
      <c r="D144" s="157" t="s">
        <v>521</v>
      </c>
      <c r="E144" s="158" t="s">
        <v>161</v>
      </c>
      <c r="F144" s="159" t="s">
        <v>162</v>
      </c>
      <c r="G144" s="160" t="s">
        <v>526</v>
      </c>
      <c r="H144" s="161">
        <v>2</v>
      </c>
      <c r="I144" s="162"/>
      <c r="J144" s="163">
        <f t="shared" si="30"/>
        <v>0</v>
      </c>
      <c r="K144" s="159" t="s">
        <v>408</v>
      </c>
      <c r="L144" s="36"/>
      <c r="M144" s="164" t="s">
        <v>408</v>
      </c>
      <c r="N144" s="165" t="s">
        <v>441</v>
      </c>
      <c r="O144" s="37"/>
      <c r="P144" s="166">
        <f t="shared" si="31"/>
        <v>0</v>
      </c>
      <c r="Q144" s="166">
        <v>0</v>
      </c>
      <c r="R144" s="166">
        <f t="shared" si="32"/>
        <v>0</v>
      </c>
      <c r="S144" s="166">
        <v>0</v>
      </c>
      <c r="T144" s="167">
        <f t="shared" si="33"/>
        <v>0</v>
      </c>
      <c r="AR144" s="20" t="s">
        <v>522</v>
      </c>
      <c r="AT144" s="20" t="s">
        <v>521</v>
      </c>
      <c r="AU144" s="20" t="s">
        <v>524</v>
      </c>
      <c r="AY144" s="20" t="s">
        <v>519</v>
      </c>
      <c r="BE144" s="168">
        <f t="shared" si="34"/>
        <v>0</v>
      </c>
      <c r="BF144" s="168">
        <f t="shared" si="35"/>
        <v>0</v>
      </c>
      <c r="BG144" s="168">
        <f t="shared" si="36"/>
        <v>0</v>
      </c>
      <c r="BH144" s="168">
        <f t="shared" si="37"/>
        <v>0</v>
      </c>
      <c r="BI144" s="168">
        <f t="shared" si="38"/>
        <v>0</v>
      </c>
      <c r="BJ144" s="20" t="s">
        <v>414</v>
      </c>
      <c r="BK144" s="168">
        <f t="shared" si="39"/>
        <v>0</v>
      </c>
      <c r="BL144" s="20" t="s">
        <v>522</v>
      </c>
      <c r="BM144" s="20" t="s">
        <v>667</v>
      </c>
    </row>
    <row r="145" spans="2:65" s="1" customFormat="1" ht="16.5" customHeight="1">
      <c r="B145" s="156"/>
      <c r="C145" s="157">
        <v>57</v>
      </c>
      <c r="D145" s="157" t="s">
        <v>521</v>
      </c>
      <c r="E145" s="158" t="s">
        <v>163</v>
      </c>
      <c r="F145" s="159" t="s">
        <v>164</v>
      </c>
      <c r="G145" s="160" t="s">
        <v>526</v>
      </c>
      <c r="H145" s="161">
        <v>1</v>
      </c>
      <c r="I145" s="162"/>
      <c r="J145" s="163">
        <f t="shared" si="30"/>
        <v>0</v>
      </c>
      <c r="K145" s="159" t="s">
        <v>408</v>
      </c>
      <c r="L145" s="36"/>
      <c r="M145" s="164" t="s">
        <v>408</v>
      </c>
      <c r="N145" s="165" t="s">
        <v>441</v>
      </c>
      <c r="O145" s="37"/>
      <c r="P145" s="166">
        <f t="shared" si="31"/>
        <v>0</v>
      </c>
      <c r="Q145" s="166">
        <v>0</v>
      </c>
      <c r="R145" s="166">
        <f t="shared" si="32"/>
        <v>0</v>
      </c>
      <c r="S145" s="166">
        <v>0</v>
      </c>
      <c r="T145" s="167">
        <f t="shared" si="33"/>
        <v>0</v>
      </c>
      <c r="AR145" s="20" t="s">
        <v>522</v>
      </c>
      <c r="AT145" s="20" t="s">
        <v>521</v>
      </c>
      <c r="AU145" s="20" t="s">
        <v>524</v>
      </c>
      <c r="AY145" s="20" t="s">
        <v>519</v>
      </c>
      <c r="BE145" s="168">
        <f t="shared" si="34"/>
        <v>0</v>
      </c>
      <c r="BF145" s="168">
        <f t="shared" si="35"/>
        <v>0</v>
      </c>
      <c r="BG145" s="168">
        <f t="shared" si="36"/>
        <v>0</v>
      </c>
      <c r="BH145" s="168">
        <f t="shared" si="37"/>
        <v>0</v>
      </c>
      <c r="BI145" s="168">
        <f t="shared" si="38"/>
        <v>0</v>
      </c>
      <c r="BJ145" s="20" t="s">
        <v>414</v>
      </c>
      <c r="BK145" s="168">
        <f t="shared" si="39"/>
        <v>0</v>
      </c>
      <c r="BL145" s="20" t="s">
        <v>522</v>
      </c>
      <c r="BM145" s="20" t="s">
        <v>668</v>
      </c>
    </row>
    <row r="146" spans="2:65" s="1" customFormat="1" ht="16.5" customHeight="1">
      <c r="B146" s="156"/>
      <c r="C146" s="157">
        <v>58</v>
      </c>
      <c r="D146" s="157" t="s">
        <v>521</v>
      </c>
      <c r="E146" s="158" t="s">
        <v>165</v>
      </c>
      <c r="F146" s="159" t="s">
        <v>166</v>
      </c>
      <c r="G146" s="160" t="s">
        <v>526</v>
      </c>
      <c r="H146" s="161">
        <v>3</v>
      </c>
      <c r="I146" s="162"/>
      <c r="J146" s="163">
        <f t="shared" si="30"/>
        <v>0</v>
      </c>
      <c r="K146" s="159" t="s">
        <v>408</v>
      </c>
      <c r="L146" s="36"/>
      <c r="M146" s="164" t="s">
        <v>408</v>
      </c>
      <c r="N146" s="165" t="s">
        <v>441</v>
      </c>
      <c r="O146" s="37"/>
      <c r="P146" s="166">
        <f t="shared" si="31"/>
        <v>0</v>
      </c>
      <c r="Q146" s="166">
        <v>0</v>
      </c>
      <c r="R146" s="166">
        <f t="shared" si="32"/>
        <v>0</v>
      </c>
      <c r="S146" s="166">
        <v>0</v>
      </c>
      <c r="T146" s="167">
        <f t="shared" si="33"/>
        <v>0</v>
      </c>
      <c r="AR146" s="20" t="s">
        <v>522</v>
      </c>
      <c r="AT146" s="20" t="s">
        <v>521</v>
      </c>
      <c r="AU146" s="20" t="s">
        <v>524</v>
      </c>
      <c r="AY146" s="20" t="s">
        <v>519</v>
      </c>
      <c r="BE146" s="168">
        <f t="shared" si="34"/>
        <v>0</v>
      </c>
      <c r="BF146" s="168">
        <f t="shared" si="35"/>
        <v>0</v>
      </c>
      <c r="BG146" s="168">
        <f t="shared" si="36"/>
        <v>0</v>
      </c>
      <c r="BH146" s="168">
        <f t="shared" si="37"/>
        <v>0</v>
      </c>
      <c r="BI146" s="168">
        <f t="shared" si="38"/>
        <v>0</v>
      </c>
      <c r="BJ146" s="20" t="s">
        <v>414</v>
      </c>
      <c r="BK146" s="168">
        <f t="shared" si="39"/>
        <v>0</v>
      </c>
      <c r="BL146" s="20" t="s">
        <v>522</v>
      </c>
      <c r="BM146" s="20" t="s">
        <v>669</v>
      </c>
    </row>
    <row r="147" spans="2:65" s="1" customFormat="1" ht="16.5" customHeight="1">
      <c r="B147" s="156"/>
      <c r="C147" s="157">
        <v>59</v>
      </c>
      <c r="D147" s="157" t="s">
        <v>521</v>
      </c>
      <c r="E147" s="158" t="s">
        <v>167</v>
      </c>
      <c r="F147" s="159" t="s">
        <v>168</v>
      </c>
      <c r="G147" s="160" t="s">
        <v>526</v>
      </c>
      <c r="H147" s="161">
        <v>1</v>
      </c>
      <c r="I147" s="162"/>
      <c r="J147" s="163">
        <f t="shared" si="30"/>
        <v>0</v>
      </c>
      <c r="K147" s="159" t="s">
        <v>408</v>
      </c>
      <c r="L147" s="36"/>
      <c r="M147" s="164" t="s">
        <v>408</v>
      </c>
      <c r="N147" s="165" t="s">
        <v>441</v>
      </c>
      <c r="O147" s="37"/>
      <c r="P147" s="166">
        <f t="shared" si="31"/>
        <v>0</v>
      </c>
      <c r="Q147" s="166">
        <v>0</v>
      </c>
      <c r="R147" s="166">
        <f t="shared" si="32"/>
        <v>0</v>
      </c>
      <c r="S147" s="166">
        <v>0</v>
      </c>
      <c r="T147" s="167">
        <f t="shared" si="33"/>
        <v>0</v>
      </c>
      <c r="AR147" s="20" t="s">
        <v>522</v>
      </c>
      <c r="AT147" s="20" t="s">
        <v>521</v>
      </c>
      <c r="AU147" s="20" t="s">
        <v>524</v>
      </c>
      <c r="AY147" s="20" t="s">
        <v>519</v>
      </c>
      <c r="BE147" s="168">
        <f t="shared" si="34"/>
        <v>0</v>
      </c>
      <c r="BF147" s="168">
        <f t="shared" si="35"/>
        <v>0</v>
      </c>
      <c r="BG147" s="168">
        <f t="shared" si="36"/>
        <v>0</v>
      </c>
      <c r="BH147" s="168">
        <f t="shared" si="37"/>
        <v>0</v>
      </c>
      <c r="BI147" s="168">
        <f t="shared" si="38"/>
        <v>0</v>
      </c>
      <c r="BJ147" s="20" t="s">
        <v>414</v>
      </c>
      <c r="BK147" s="168">
        <f t="shared" si="39"/>
        <v>0</v>
      </c>
      <c r="BL147" s="20" t="s">
        <v>522</v>
      </c>
      <c r="BM147" s="20" t="s">
        <v>670</v>
      </c>
    </row>
    <row r="148" spans="2:65" s="1" customFormat="1" ht="16.5" customHeight="1">
      <c r="B148" s="156"/>
      <c r="C148" s="157">
        <v>60</v>
      </c>
      <c r="D148" s="157" t="s">
        <v>521</v>
      </c>
      <c r="E148" s="158" t="s">
        <v>169</v>
      </c>
      <c r="F148" s="159" t="s">
        <v>170</v>
      </c>
      <c r="G148" s="160" t="s">
        <v>526</v>
      </c>
      <c r="H148" s="161">
        <v>1</v>
      </c>
      <c r="I148" s="162"/>
      <c r="J148" s="163">
        <f t="shared" si="30"/>
        <v>0</v>
      </c>
      <c r="K148" s="159" t="s">
        <v>408</v>
      </c>
      <c r="L148" s="36"/>
      <c r="M148" s="164" t="s">
        <v>408</v>
      </c>
      <c r="N148" s="165" t="s">
        <v>441</v>
      </c>
      <c r="O148" s="37"/>
      <c r="P148" s="166">
        <f t="shared" si="31"/>
        <v>0</v>
      </c>
      <c r="Q148" s="166">
        <v>0</v>
      </c>
      <c r="R148" s="166">
        <f t="shared" si="32"/>
        <v>0</v>
      </c>
      <c r="S148" s="166">
        <v>0</v>
      </c>
      <c r="T148" s="167">
        <f t="shared" si="33"/>
        <v>0</v>
      </c>
      <c r="AR148" s="20" t="s">
        <v>522</v>
      </c>
      <c r="AT148" s="20" t="s">
        <v>521</v>
      </c>
      <c r="AU148" s="20" t="s">
        <v>524</v>
      </c>
      <c r="AY148" s="20" t="s">
        <v>519</v>
      </c>
      <c r="BE148" s="168">
        <f t="shared" si="34"/>
        <v>0</v>
      </c>
      <c r="BF148" s="168">
        <f t="shared" si="35"/>
        <v>0</v>
      </c>
      <c r="BG148" s="168">
        <f t="shared" si="36"/>
        <v>0</v>
      </c>
      <c r="BH148" s="168">
        <f t="shared" si="37"/>
        <v>0</v>
      </c>
      <c r="BI148" s="168">
        <f t="shared" si="38"/>
        <v>0</v>
      </c>
      <c r="BJ148" s="20" t="s">
        <v>414</v>
      </c>
      <c r="BK148" s="168">
        <f t="shared" si="39"/>
        <v>0</v>
      </c>
      <c r="BL148" s="20" t="s">
        <v>522</v>
      </c>
      <c r="BM148" s="20" t="s">
        <v>671</v>
      </c>
    </row>
    <row r="149" spans="2:65" s="1" customFormat="1" ht="13.5">
      <c r="B149" s="156"/>
      <c r="C149" s="157">
        <v>61</v>
      </c>
      <c r="D149" s="157" t="s">
        <v>521</v>
      </c>
      <c r="E149" s="158" t="s">
        <v>171</v>
      </c>
      <c r="F149" s="159" t="s">
        <v>172</v>
      </c>
      <c r="G149" s="160" t="s">
        <v>526</v>
      </c>
      <c r="H149" s="161">
        <v>2</v>
      </c>
      <c r="I149" s="162"/>
      <c r="J149" s="163">
        <f t="shared" si="30"/>
        <v>0</v>
      </c>
      <c r="K149" s="159" t="s">
        <v>408</v>
      </c>
      <c r="L149" s="36"/>
      <c r="M149" s="164" t="s">
        <v>408</v>
      </c>
      <c r="N149" s="165" t="s">
        <v>441</v>
      </c>
      <c r="O149" s="37"/>
      <c r="P149" s="166">
        <f t="shared" si="31"/>
        <v>0</v>
      </c>
      <c r="Q149" s="166">
        <v>0</v>
      </c>
      <c r="R149" s="166">
        <f t="shared" si="32"/>
        <v>0</v>
      </c>
      <c r="S149" s="166">
        <v>0</v>
      </c>
      <c r="T149" s="167">
        <f t="shared" si="33"/>
        <v>0</v>
      </c>
      <c r="AR149" s="20" t="s">
        <v>522</v>
      </c>
      <c r="AT149" s="20" t="s">
        <v>521</v>
      </c>
      <c r="AU149" s="20" t="s">
        <v>524</v>
      </c>
      <c r="AY149" s="20" t="s">
        <v>519</v>
      </c>
      <c r="BE149" s="168">
        <f t="shared" si="34"/>
        <v>0</v>
      </c>
      <c r="BF149" s="168">
        <f t="shared" si="35"/>
        <v>0</v>
      </c>
      <c r="BG149" s="168">
        <f t="shared" si="36"/>
        <v>0</v>
      </c>
      <c r="BH149" s="168">
        <f t="shared" si="37"/>
        <v>0</v>
      </c>
      <c r="BI149" s="168">
        <f t="shared" si="38"/>
        <v>0</v>
      </c>
      <c r="BJ149" s="20" t="s">
        <v>414</v>
      </c>
      <c r="BK149" s="168">
        <f t="shared" si="39"/>
        <v>0</v>
      </c>
      <c r="BL149" s="20" t="s">
        <v>522</v>
      </c>
      <c r="BM149" s="20" t="s">
        <v>672</v>
      </c>
    </row>
    <row r="150" spans="2:65" s="1" customFormat="1" ht="16.5" customHeight="1">
      <c r="B150" s="156"/>
      <c r="C150" s="157">
        <v>62</v>
      </c>
      <c r="D150" s="157" t="s">
        <v>521</v>
      </c>
      <c r="E150" s="158" t="s">
        <v>173</v>
      </c>
      <c r="F150" s="159" t="s">
        <v>174</v>
      </c>
      <c r="G150" s="160" t="s">
        <v>526</v>
      </c>
      <c r="H150" s="161">
        <v>6</v>
      </c>
      <c r="I150" s="162"/>
      <c r="J150" s="163">
        <f t="shared" si="30"/>
        <v>0</v>
      </c>
      <c r="K150" s="159" t="s">
        <v>408</v>
      </c>
      <c r="L150" s="36"/>
      <c r="M150" s="164" t="s">
        <v>408</v>
      </c>
      <c r="N150" s="165" t="s">
        <v>441</v>
      </c>
      <c r="O150" s="37"/>
      <c r="P150" s="166">
        <f t="shared" si="31"/>
        <v>0</v>
      </c>
      <c r="Q150" s="166">
        <v>0</v>
      </c>
      <c r="R150" s="166">
        <f t="shared" si="32"/>
        <v>0</v>
      </c>
      <c r="S150" s="166">
        <v>0</v>
      </c>
      <c r="T150" s="167">
        <f t="shared" si="33"/>
        <v>0</v>
      </c>
      <c r="AR150" s="20" t="s">
        <v>522</v>
      </c>
      <c r="AT150" s="20" t="s">
        <v>521</v>
      </c>
      <c r="AU150" s="20" t="s">
        <v>524</v>
      </c>
      <c r="AY150" s="20" t="s">
        <v>519</v>
      </c>
      <c r="BE150" s="168">
        <f t="shared" si="34"/>
        <v>0</v>
      </c>
      <c r="BF150" s="168">
        <f t="shared" si="35"/>
        <v>0</v>
      </c>
      <c r="BG150" s="168">
        <f t="shared" si="36"/>
        <v>0</v>
      </c>
      <c r="BH150" s="168">
        <f t="shared" si="37"/>
        <v>0</v>
      </c>
      <c r="BI150" s="168">
        <f t="shared" si="38"/>
        <v>0</v>
      </c>
      <c r="BJ150" s="20" t="s">
        <v>414</v>
      </c>
      <c r="BK150" s="168">
        <f t="shared" si="39"/>
        <v>0</v>
      </c>
      <c r="BL150" s="20" t="s">
        <v>522</v>
      </c>
      <c r="BM150" s="20" t="s">
        <v>662</v>
      </c>
    </row>
    <row r="151" spans="2:65" s="1" customFormat="1" ht="16.5" customHeight="1">
      <c r="B151" s="156"/>
      <c r="C151" s="157">
        <v>63</v>
      </c>
      <c r="D151" s="157" t="s">
        <v>521</v>
      </c>
      <c r="E151" s="158" t="s">
        <v>175</v>
      </c>
      <c r="F151" s="159" t="s">
        <v>176</v>
      </c>
      <c r="G151" s="160" t="s">
        <v>526</v>
      </c>
      <c r="H151" s="161">
        <v>2</v>
      </c>
      <c r="I151" s="162"/>
      <c r="J151" s="163">
        <f t="shared" si="30"/>
        <v>0</v>
      </c>
      <c r="K151" s="159" t="s">
        <v>408</v>
      </c>
      <c r="L151" s="36"/>
      <c r="M151" s="164" t="s">
        <v>408</v>
      </c>
      <c r="N151" s="165" t="s">
        <v>441</v>
      </c>
      <c r="O151" s="37"/>
      <c r="P151" s="166">
        <f t="shared" si="31"/>
        <v>0</v>
      </c>
      <c r="Q151" s="166">
        <v>0</v>
      </c>
      <c r="R151" s="166">
        <f t="shared" si="32"/>
        <v>0</v>
      </c>
      <c r="S151" s="166">
        <v>0</v>
      </c>
      <c r="T151" s="167">
        <f t="shared" si="33"/>
        <v>0</v>
      </c>
      <c r="AR151" s="20" t="s">
        <v>522</v>
      </c>
      <c r="AT151" s="20" t="s">
        <v>521</v>
      </c>
      <c r="AU151" s="20" t="s">
        <v>524</v>
      </c>
      <c r="AY151" s="20" t="s">
        <v>519</v>
      </c>
      <c r="BE151" s="168">
        <f t="shared" si="34"/>
        <v>0</v>
      </c>
      <c r="BF151" s="168">
        <f t="shared" si="35"/>
        <v>0</v>
      </c>
      <c r="BG151" s="168">
        <f t="shared" si="36"/>
        <v>0</v>
      </c>
      <c r="BH151" s="168">
        <f t="shared" si="37"/>
        <v>0</v>
      </c>
      <c r="BI151" s="168">
        <f t="shared" si="38"/>
        <v>0</v>
      </c>
      <c r="BJ151" s="20" t="s">
        <v>414</v>
      </c>
      <c r="BK151" s="168">
        <f t="shared" si="39"/>
        <v>0</v>
      </c>
      <c r="BL151" s="20" t="s">
        <v>522</v>
      </c>
      <c r="BM151" s="20" t="s">
        <v>663</v>
      </c>
    </row>
    <row r="152" spans="2:65" s="1" customFormat="1" ht="16.5" customHeight="1">
      <c r="B152" s="156"/>
      <c r="C152" s="157">
        <v>64</v>
      </c>
      <c r="D152" s="157" t="s">
        <v>521</v>
      </c>
      <c r="E152" s="158" t="s">
        <v>177</v>
      </c>
      <c r="F152" s="159" t="s">
        <v>178</v>
      </c>
      <c r="G152" s="160" t="s">
        <v>526</v>
      </c>
      <c r="H152" s="161">
        <v>1</v>
      </c>
      <c r="I152" s="162"/>
      <c r="J152" s="163">
        <f t="shared" si="30"/>
        <v>0</v>
      </c>
      <c r="K152" s="159" t="s">
        <v>408</v>
      </c>
      <c r="L152" s="36"/>
      <c r="M152" s="164" t="s">
        <v>408</v>
      </c>
      <c r="N152" s="165" t="s">
        <v>441</v>
      </c>
      <c r="O152" s="37"/>
      <c r="P152" s="166">
        <f t="shared" si="31"/>
        <v>0</v>
      </c>
      <c r="Q152" s="166">
        <v>0</v>
      </c>
      <c r="R152" s="166">
        <f t="shared" si="32"/>
        <v>0</v>
      </c>
      <c r="S152" s="166">
        <v>0</v>
      </c>
      <c r="T152" s="167">
        <f t="shared" si="33"/>
        <v>0</v>
      </c>
      <c r="AR152" s="20" t="s">
        <v>522</v>
      </c>
      <c r="AT152" s="20" t="s">
        <v>521</v>
      </c>
      <c r="AU152" s="20" t="s">
        <v>524</v>
      </c>
      <c r="AY152" s="20" t="s">
        <v>519</v>
      </c>
      <c r="BE152" s="168">
        <f t="shared" si="34"/>
        <v>0</v>
      </c>
      <c r="BF152" s="168">
        <f t="shared" si="35"/>
        <v>0</v>
      </c>
      <c r="BG152" s="168">
        <f t="shared" si="36"/>
        <v>0</v>
      </c>
      <c r="BH152" s="168">
        <f t="shared" si="37"/>
        <v>0</v>
      </c>
      <c r="BI152" s="168">
        <f t="shared" si="38"/>
        <v>0</v>
      </c>
      <c r="BJ152" s="20" t="s">
        <v>414</v>
      </c>
      <c r="BK152" s="168">
        <f t="shared" si="39"/>
        <v>0</v>
      </c>
      <c r="BL152" s="20" t="s">
        <v>522</v>
      </c>
      <c r="BM152" s="20" t="s">
        <v>664</v>
      </c>
    </row>
    <row r="153" spans="2:65" s="1" customFormat="1" ht="16.5" customHeight="1">
      <c r="B153" s="156"/>
      <c r="C153" s="157">
        <v>65</v>
      </c>
      <c r="D153" s="157" t="s">
        <v>521</v>
      </c>
      <c r="E153" s="158" t="s">
        <v>179</v>
      </c>
      <c r="F153" s="159" t="s">
        <v>180</v>
      </c>
      <c r="G153" s="160" t="s">
        <v>526</v>
      </c>
      <c r="H153" s="161">
        <v>1</v>
      </c>
      <c r="I153" s="162"/>
      <c r="J153" s="163">
        <f t="shared" si="30"/>
        <v>0</v>
      </c>
      <c r="K153" s="159" t="s">
        <v>408</v>
      </c>
      <c r="L153" s="36"/>
      <c r="M153" s="164" t="s">
        <v>408</v>
      </c>
      <c r="N153" s="165" t="s">
        <v>441</v>
      </c>
      <c r="O153" s="37"/>
      <c r="P153" s="166">
        <f t="shared" si="31"/>
        <v>0</v>
      </c>
      <c r="Q153" s="166">
        <v>0</v>
      </c>
      <c r="R153" s="166">
        <f t="shared" si="32"/>
        <v>0</v>
      </c>
      <c r="S153" s="166">
        <v>0</v>
      </c>
      <c r="T153" s="167">
        <f t="shared" si="33"/>
        <v>0</v>
      </c>
      <c r="AR153" s="20" t="s">
        <v>522</v>
      </c>
      <c r="AT153" s="20" t="s">
        <v>521</v>
      </c>
      <c r="AU153" s="20" t="s">
        <v>524</v>
      </c>
      <c r="AY153" s="20" t="s">
        <v>519</v>
      </c>
      <c r="BE153" s="168">
        <f t="shared" si="34"/>
        <v>0</v>
      </c>
      <c r="BF153" s="168">
        <f t="shared" si="35"/>
        <v>0</v>
      </c>
      <c r="BG153" s="168">
        <f t="shared" si="36"/>
        <v>0</v>
      </c>
      <c r="BH153" s="168">
        <f t="shared" si="37"/>
        <v>0</v>
      </c>
      <c r="BI153" s="168">
        <f t="shared" si="38"/>
        <v>0</v>
      </c>
      <c r="BJ153" s="20" t="s">
        <v>414</v>
      </c>
      <c r="BK153" s="168">
        <f t="shared" si="39"/>
        <v>0</v>
      </c>
      <c r="BL153" s="20" t="s">
        <v>522</v>
      </c>
      <c r="BM153" s="20" t="s">
        <v>665</v>
      </c>
    </row>
    <row r="154" spans="2:65" s="1" customFormat="1" ht="16.5" customHeight="1">
      <c r="B154" s="156"/>
      <c r="C154" s="157">
        <v>66</v>
      </c>
      <c r="D154" s="157" t="s">
        <v>521</v>
      </c>
      <c r="E154" s="158" t="s">
        <v>181</v>
      </c>
      <c r="F154" s="159" t="s">
        <v>182</v>
      </c>
      <c r="G154" s="160" t="s">
        <v>526</v>
      </c>
      <c r="H154" s="161">
        <v>3</v>
      </c>
      <c r="I154" s="162"/>
      <c r="J154" s="163">
        <f t="shared" si="30"/>
        <v>0</v>
      </c>
      <c r="K154" s="159" t="s">
        <v>408</v>
      </c>
      <c r="L154" s="36"/>
      <c r="M154" s="164" t="s">
        <v>408</v>
      </c>
      <c r="N154" s="165" t="s">
        <v>441</v>
      </c>
      <c r="O154" s="37"/>
      <c r="P154" s="166">
        <f t="shared" si="31"/>
        <v>0</v>
      </c>
      <c r="Q154" s="166">
        <v>0</v>
      </c>
      <c r="R154" s="166">
        <f t="shared" si="32"/>
        <v>0</v>
      </c>
      <c r="S154" s="166">
        <v>0</v>
      </c>
      <c r="T154" s="167">
        <f t="shared" si="33"/>
        <v>0</v>
      </c>
      <c r="AR154" s="20" t="s">
        <v>522</v>
      </c>
      <c r="AT154" s="20" t="s">
        <v>521</v>
      </c>
      <c r="AU154" s="20" t="s">
        <v>524</v>
      </c>
      <c r="AY154" s="20" t="s">
        <v>519</v>
      </c>
      <c r="BE154" s="168">
        <f t="shared" si="34"/>
        <v>0</v>
      </c>
      <c r="BF154" s="168">
        <f t="shared" si="35"/>
        <v>0</v>
      </c>
      <c r="BG154" s="168">
        <f t="shared" si="36"/>
        <v>0</v>
      </c>
      <c r="BH154" s="168">
        <f t="shared" si="37"/>
        <v>0</v>
      </c>
      <c r="BI154" s="168">
        <f t="shared" si="38"/>
        <v>0</v>
      </c>
      <c r="BJ154" s="20" t="s">
        <v>414</v>
      </c>
      <c r="BK154" s="168">
        <f t="shared" si="39"/>
        <v>0</v>
      </c>
      <c r="BL154" s="20" t="s">
        <v>522</v>
      </c>
      <c r="BM154" s="20" t="s">
        <v>666</v>
      </c>
    </row>
    <row r="155" spans="2:65" s="1" customFormat="1" ht="16.5" customHeight="1">
      <c r="B155" s="156"/>
      <c r="C155" s="157">
        <v>67</v>
      </c>
      <c r="D155" s="157" t="s">
        <v>521</v>
      </c>
      <c r="E155" s="158" t="s">
        <v>183</v>
      </c>
      <c r="F155" s="159" t="s">
        <v>184</v>
      </c>
      <c r="G155" s="160" t="s">
        <v>526</v>
      </c>
      <c r="H155" s="161">
        <v>1</v>
      </c>
      <c r="I155" s="162"/>
      <c r="J155" s="163">
        <f t="shared" si="30"/>
        <v>0</v>
      </c>
      <c r="K155" s="159" t="s">
        <v>408</v>
      </c>
      <c r="L155" s="36"/>
      <c r="M155" s="164" t="s">
        <v>408</v>
      </c>
      <c r="N155" s="165" t="s">
        <v>441</v>
      </c>
      <c r="O155" s="37"/>
      <c r="P155" s="166">
        <f t="shared" si="31"/>
        <v>0</v>
      </c>
      <c r="Q155" s="166">
        <v>0</v>
      </c>
      <c r="R155" s="166">
        <f t="shared" si="32"/>
        <v>0</v>
      </c>
      <c r="S155" s="166">
        <v>0</v>
      </c>
      <c r="T155" s="167">
        <f t="shared" si="33"/>
        <v>0</v>
      </c>
      <c r="AR155" s="20" t="s">
        <v>522</v>
      </c>
      <c r="AT155" s="20" t="s">
        <v>521</v>
      </c>
      <c r="AU155" s="20" t="s">
        <v>524</v>
      </c>
      <c r="AY155" s="20" t="s">
        <v>519</v>
      </c>
      <c r="BE155" s="168">
        <f t="shared" si="34"/>
        <v>0</v>
      </c>
      <c r="BF155" s="168">
        <f t="shared" si="35"/>
        <v>0</v>
      </c>
      <c r="BG155" s="168">
        <f t="shared" si="36"/>
        <v>0</v>
      </c>
      <c r="BH155" s="168">
        <f t="shared" si="37"/>
        <v>0</v>
      </c>
      <c r="BI155" s="168">
        <f t="shared" si="38"/>
        <v>0</v>
      </c>
      <c r="BJ155" s="20" t="s">
        <v>414</v>
      </c>
      <c r="BK155" s="168">
        <f t="shared" si="39"/>
        <v>0</v>
      </c>
      <c r="BL155" s="20" t="s">
        <v>522</v>
      </c>
      <c r="BM155" s="20" t="s">
        <v>667</v>
      </c>
    </row>
    <row r="156" spans="2:65" s="1" customFormat="1" ht="16.5" customHeight="1">
      <c r="B156" s="156"/>
      <c r="C156" s="157">
        <v>68</v>
      </c>
      <c r="D156" s="157" t="s">
        <v>521</v>
      </c>
      <c r="E156" s="158" t="s">
        <v>185</v>
      </c>
      <c r="F156" s="159" t="s">
        <v>186</v>
      </c>
      <c r="G156" s="160" t="s">
        <v>526</v>
      </c>
      <c r="H156" s="161">
        <v>1</v>
      </c>
      <c r="I156" s="162"/>
      <c r="J156" s="163">
        <f t="shared" si="30"/>
        <v>0</v>
      </c>
      <c r="K156" s="159" t="s">
        <v>408</v>
      </c>
      <c r="L156" s="36"/>
      <c r="M156" s="164" t="s">
        <v>408</v>
      </c>
      <c r="N156" s="165" t="s">
        <v>441</v>
      </c>
      <c r="O156" s="37"/>
      <c r="P156" s="166">
        <f t="shared" si="31"/>
        <v>0</v>
      </c>
      <c r="Q156" s="166">
        <v>0</v>
      </c>
      <c r="R156" s="166">
        <f t="shared" si="32"/>
        <v>0</v>
      </c>
      <c r="S156" s="166">
        <v>0</v>
      </c>
      <c r="T156" s="167">
        <f t="shared" si="33"/>
        <v>0</v>
      </c>
      <c r="AR156" s="20" t="s">
        <v>522</v>
      </c>
      <c r="AT156" s="20" t="s">
        <v>521</v>
      </c>
      <c r="AU156" s="20" t="s">
        <v>524</v>
      </c>
      <c r="AY156" s="20" t="s">
        <v>519</v>
      </c>
      <c r="BE156" s="168">
        <f t="shared" si="34"/>
        <v>0</v>
      </c>
      <c r="BF156" s="168">
        <f t="shared" si="35"/>
        <v>0</v>
      </c>
      <c r="BG156" s="168">
        <f t="shared" si="36"/>
        <v>0</v>
      </c>
      <c r="BH156" s="168">
        <f t="shared" si="37"/>
        <v>0</v>
      </c>
      <c r="BI156" s="168">
        <f t="shared" si="38"/>
        <v>0</v>
      </c>
      <c r="BJ156" s="20" t="s">
        <v>414</v>
      </c>
      <c r="BK156" s="168">
        <f t="shared" si="39"/>
        <v>0</v>
      </c>
      <c r="BL156" s="20" t="s">
        <v>522</v>
      </c>
      <c r="BM156" s="20" t="s">
        <v>668</v>
      </c>
    </row>
    <row r="157" spans="2:65" s="1" customFormat="1" ht="16.5" customHeight="1">
      <c r="B157" s="156"/>
      <c r="C157" s="157">
        <v>69</v>
      </c>
      <c r="D157" s="157" t="s">
        <v>521</v>
      </c>
      <c r="E157" s="158" t="s">
        <v>187</v>
      </c>
      <c r="F157" s="159" t="s">
        <v>188</v>
      </c>
      <c r="G157" s="160" t="s">
        <v>526</v>
      </c>
      <c r="H157" s="161">
        <v>3</v>
      </c>
      <c r="I157" s="162"/>
      <c r="J157" s="163">
        <f t="shared" si="30"/>
        <v>0</v>
      </c>
      <c r="K157" s="159" t="s">
        <v>408</v>
      </c>
      <c r="L157" s="36"/>
      <c r="M157" s="164" t="s">
        <v>408</v>
      </c>
      <c r="N157" s="165" t="s">
        <v>441</v>
      </c>
      <c r="O157" s="37"/>
      <c r="P157" s="166">
        <f t="shared" si="31"/>
        <v>0</v>
      </c>
      <c r="Q157" s="166">
        <v>0</v>
      </c>
      <c r="R157" s="166">
        <f t="shared" si="32"/>
        <v>0</v>
      </c>
      <c r="S157" s="166">
        <v>0</v>
      </c>
      <c r="T157" s="167">
        <f t="shared" si="33"/>
        <v>0</v>
      </c>
      <c r="AR157" s="20" t="s">
        <v>522</v>
      </c>
      <c r="AT157" s="20" t="s">
        <v>521</v>
      </c>
      <c r="AU157" s="20" t="s">
        <v>524</v>
      </c>
      <c r="AY157" s="20" t="s">
        <v>519</v>
      </c>
      <c r="BE157" s="168">
        <f t="shared" si="34"/>
        <v>0</v>
      </c>
      <c r="BF157" s="168">
        <f t="shared" si="35"/>
        <v>0</v>
      </c>
      <c r="BG157" s="168">
        <f t="shared" si="36"/>
        <v>0</v>
      </c>
      <c r="BH157" s="168">
        <f t="shared" si="37"/>
        <v>0</v>
      </c>
      <c r="BI157" s="168">
        <f t="shared" si="38"/>
        <v>0</v>
      </c>
      <c r="BJ157" s="20" t="s">
        <v>414</v>
      </c>
      <c r="BK157" s="168">
        <f t="shared" si="39"/>
        <v>0</v>
      </c>
      <c r="BL157" s="20" t="s">
        <v>522</v>
      </c>
      <c r="BM157" s="20" t="s">
        <v>669</v>
      </c>
    </row>
    <row r="158" spans="2:65" s="1" customFormat="1" ht="16.5" customHeight="1">
      <c r="B158" s="156"/>
      <c r="C158" s="157">
        <v>70</v>
      </c>
      <c r="D158" s="157" t="s">
        <v>521</v>
      </c>
      <c r="E158" s="158" t="s">
        <v>189</v>
      </c>
      <c r="F158" s="159" t="s">
        <v>190</v>
      </c>
      <c r="G158" s="160" t="s">
        <v>526</v>
      </c>
      <c r="H158" s="161">
        <v>1</v>
      </c>
      <c r="I158" s="162"/>
      <c r="J158" s="163">
        <f t="shared" si="30"/>
        <v>0</v>
      </c>
      <c r="K158" s="159" t="s">
        <v>408</v>
      </c>
      <c r="L158" s="36"/>
      <c r="M158" s="164" t="s">
        <v>408</v>
      </c>
      <c r="N158" s="165" t="s">
        <v>441</v>
      </c>
      <c r="O158" s="37"/>
      <c r="P158" s="166">
        <f t="shared" si="31"/>
        <v>0</v>
      </c>
      <c r="Q158" s="166">
        <v>0</v>
      </c>
      <c r="R158" s="166">
        <f t="shared" si="32"/>
        <v>0</v>
      </c>
      <c r="S158" s="166">
        <v>0</v>
      </c>
      <c r="T158" s="167">
        <f t="shared" si="33"/>
        <v>0</v>
      </c>
      <c r="AR158" s="20" t="s">
        <v>522</v>
      </c>
      <c r="AT158" s="20" t="s">
        <v>521</v>
      </c>
      <c r="AU158" s="20" t="s">
        <v>524</v>
      </c>
      <c r="AY158" s="20" t="s">
        <v>519</v>
      </c>
      <c r="BE158" s="168">
        <f t="shared" si="34"/>
        <v>0</v>
      </c>
      <c r="BF158" s="168">
        <f t="shared" si="35"/>
        <v>0</v>
      </c>
      <c r="BG158" s="168">
        <f t="shared" si="36"/>
        <v>0</v>
      </c>
      <c r="BH158" s="168">
        <f t="shared" si="37"/>
        <v>0</v>
      </c>
      <c r="BI158" s="168">
        <f t="shared" si="38"/>
        <v>0</v>
      </c>
      <c r="BJ158" s="20" t="s">
        <v>414</v>
      </c>
      <c r="BK158" s="168">
        <f t="shared" si="39"/>
        <v>0</v>
      </c>
      <c r="BL158" s="20" t="s">
        <v>522</v>
      </c>
      <c r="BM158" s="20" t="s">
        <v>670</v>
      </c>
    </row>
    <row r="159" spans="2:65" s="1" customFormat="1" ht="13.5">
      <c r="B159" s="156"/>
      <c r="C159" s="157">
        <v>71</v>
      </c>
      <c r="D159" s="157" t="s">
        <v>521</v>
      </c>
      <c r="E159" s="158" t="s">
        <v>191</v>
      </c>
      <c r="F159" s="159" t="s">
        <v>192</v>
      </c>
      <c r="G159" s="160" t="s">
        <v>526</v>
      </c>
      <c r="H159" s="161">
        <v>2</v>
      </c>
      <c r="I159" s="162"/>
      <c r="J159" s="163">
        <f t="shared" si="30"/>
        <v>0</v>
      </c>
      <c r="K159" s="159" t="s">
        <v>408</v>
      </c>
      <c r="L159" s="36"/>
      <c r="M159" s="164" t="s">
        <v>408</v>
      </c>
      <c r="N159" s="165" t="s">
        <v>441</v>
      </c>
      <c r="O159" s="37"/>
      <c r="P159" s="166">
        <f t="shared" si="31"/>
        <v>0</v>
      </c>
      <c r="Q159" s="166">
        <v>0</v>
      </c>
      <c r="R159" s="166">
        <f t="shared" si="32"/>
        <v>0</v>
      </c>
      <c r="S159" s="166">
        <v>0</v>
      </c>
      <c r="T159" s="167">
        <f t="shared" si="33"/>
        <v>0</v>
      </c>
      <c r="AR159" s="20" t="s">
        <v>522</v>
      </c>
      <c r="AT159" s="20" t="s">
        <v>521</v>
      </c>
      <c r="AU159" s="20" t="s">
        <v>524</v>
      </c>
      <c r="AY159" s="20" t="s">
        <v>519</v>
      </c>
      <c r="BE159" s="168">
        <f t="shared" si="34"/>
        <v>0</v>
      </c>
      <c r="BF159" s="168">
        <f t="shared" si="35"/>
        <v>0</v>
      </c>
      <c r="BG159" s="168">
        <f t="shared" si="36"/>
        <v>0</v>
      </c>
      <c r="BH159" s="168">
        <f t="shared" si="37"/>
        <v>0</v>
      </c>
      <c r="BI159" s="168">
        <f t="shared" si="38"/>
        <v>0</v>
      </c>
      <c r="BJ159" s="20" t="s">
        <v>414</v>
      </c>
      <c r="BK159" s="168">
        <f t="shared" si="39"/>
        <v>0</v>
      </c>
      <c r="BL159" s="20" t="s">
        <v>522</v>
      </c>
      <c r="BM159" s="20" t="s">
        <v>671</v>
      </c>
    </row>
    <row r="160" spans="2:65" s="1" customFormat="1" ht="13.5">
      <c r="B160" s="156"/>
      <c r="C160" s="157">
        <v>72</v>
      </c>
      <c r="D160" s="157" t="s">
        <v>521</v>
      </c>
      <c r="E160" s="158" t="s">
        <v>193</v>
      </c>
      <c r="F160" s="159" t="s">
        <v>194</v>
      </c>
      <c r="G160" s="160" t="s">
        <v>526</v>
      </c>
      <c r="H160" s="161">
        <v>107</v>
      </c>
      <c r="I160" s="162"/>
      <c r="J160" s="163">
        <f t="shared" si="30"/>
        <v>0</v>
      </c>
      <c r="K160" s="159" t="s">
        <v>408</v>
      </c>
      <c r="L160" s="36"/>
      <c r="M160" s="164" t="s">
        <v>408</v>
      </c>
      <c r="N160" s="165" t="s">
        <v>441</v>
      </c>
      <c r="O160" s="37"/>
      <c r="P160" s="166">
        <f t="shared" si="31"/>
        <v>0</v>
      </c>
      <c r="Q160" s="166">
        <v>0</v>
      </c>
      <c r="R160" s="166">
        <f t="shared" si="32"/>
        <v>0</v>
      </c>
      <c r="S160" s="166">
        <v>0</v>
      </c>
      <c r="T160" s="167">
        <f t="shared" si="33"/>
        <v>0</v>
      </c>
      <c r="AR160" s="20" t="s">
        <v>522</v>
      </c>
      <c r="AT160" s="20" t="s">
        <v>521</v>
      </c>
      <c r="AU160" s="20" t="s">
        <v>524</v>
      </c>
      <c r="AY160" s="20" t="s">
        <v>519</v>
      </c>
      <c r="BE160" s="168">
        <f t="shared" si="34"/>
        <v>0</v>
      </c>
      <c r="BF160" s="168">
        <f t="shared" si="35"/>
        <v>0</v>
      </c>
      <c r="BG160" s="168">
        <f t="shared" si="36"/>
        <v>0</v>
      </c>
      <c r="BH160" s="168">
        <f t="shared" si="37"/>
        <v>0</v>
      </c>
      <c r="BI160" s="168">
        <f t="shared" si="38"/>
        <v>0</v>
      </c>
      <c r="BJ160" s="20" t="s">
        <v>414</v>
      </c>
      <c r="BK160" s="168">
        <f t="shared" si="39"/>
        <v>0</v>
      </c>
      <c r="BL160" s="20" t="s">
        <v>522</v>
      </c>
      <c r="BM160" s="20" t="s">
        <v>672</v>
      </c>
    </row>
    <row r="161" spans="2:65" s="1" customFormat="1" ht="13.5">
      <c r="B161" s="156"/>
      <c r="C161" s="157">
        <v>73</v>
      </c>
      <c r="D161" s="157" t="s">
        <v>521</v>
      </c>
      <c r="E161" s="158" t="s">
        <v>195</v>
      </c>
      <c r="F161" s="282" t="s">
        <v>332</v>
      </c>
      <c r="G161" s="160" t="s">
        <v>526</v>
      </c>
      <c r="H161" s="161">
        <v>1</v>
      </c>
      <c r="I161" s="162"/>
      <c r="J161" s="163">
        <f t="shared" si="30"/>
        <v>0</v>
      </c>
      <c r="K161" s="159" t="s">
        <v>408</v>
      </c>
      <c r="L161" s="36"/>
      <c r="M161" s="164" t="s">
        <v>408</v>
      </c>
      <c r="N161" s="165" t="s">
        <v>441</v>
      </c>
      <c r="O161" s="37"/>
      <c r="P161" s="166">
        <f t="shared" si="31"/>
        <v>0</v>
      </c>
      <c r="Q161" s="166">
        <v>0</v>
      </c>
      <c r="R161" s="166">
        <f t="shared" si="32"/>
        <v>0</v>
      </c>
      <c r="S161" s="166">
        <v>0</v>
      </c>
      <c r="T161" s="167">
        <f t="shared" si="33"/>
        <v>0</v>
      </c>
      <c r="AR161" s="20" t="s">
        <v>522</v>
      </c>
      <c r="AT161" s="20" t="s">
        <v>521</v>
      </c>
      <c r="AU161" s="20" t="s">
        <v>524</v>
      </c>
      <c r="AY161" s="20" t="s">
        <v>519</v>
      </c>
      <c r="BE161" s="168">
        <f t="shared" si="34"/>
        <v>0</v>
      </c>
      <c r="BF161" s="168">
        <f t="shared" si="35"/>
        <v>0</v>
      </c>
      <c r="BG161" s="168">
        <f t="shared" si="36"/>
        <v>0</v>
      </c>
      <c r="BH161" s="168">
        <f t="shared" si="37"/>
        <v>0</v>
      </c>
      <c r="BI161" s="168">
        <f t="shared" si="38"/>
        <v>0</v>
      </c>
      <c r="BJ161" s="20" t="s">
        <v>414</v>
      </c>
      <c r="BK161" s="168">
        <f t="shared" si="39"/>
        <v>0</v>
      </c>
      <c r="BL161" s="20" t="s">
        <v>522</v>
      </c>
      <c r="BM161" s="20" t="s">
        <v>672</v>
      </c>
    </row>
    <row r="162" spans="2:65" s="1" customFormat="1" ht="16.5" customHeight="1">
      <c r="B162" s="156"/>
      <c r="C162" s="157">
        <v>74</v>
      </c>
      <c r="D162" s="157" t="s">
        <v>521</v>
      </c>
      <c r="E162" s="158" t="s">
        <v>196</v>
      </c>
      <c r="F162" s="282" t="s">
        <v>342</v>
      </c>
      <c r="G162" s="160" t="s">
        <v>526</v>
      </c>
      <c r="H162" s="161">
        <v>1</v>
      </c>
      <c r="I162" s="162"/>
      <c r="J162" s="163">
        <f t="shared" si="30"/>
        <v>0</v>
      </c>
      <c r="K162" s="159" t="s">
        <v>408</v>
      </c>
      <c r="L162" s="36"/>
      <c r="M162" s="164" t="s">
        <v>408</v>
      </c>
      <c r="N162" s="165" t="s">
        <v>441</v>
      </c>
      <c r="O162" s="37"/>
      <c r="P162" s="166">
        <f t="shared" si="31"/>
        <v>0</v>
      </c>
      <c r="Q162" s="166">
        <v>0</v>
      </c>
      <c r="R162" s="166">
        <f t="shared" si="32"/>
        <v>0</v>
      </c>
      <c r="S162" s="166">
        <v>0</v>
      </c>
      <c r="T162" s="167">
        <f t="shared" si="33"/>
        <v>0</v>
      </c>
      <c r="AR162" s="20" t="s">
        <v>522</v>
      </c>
      <c r="AT162" s="20" t="s">
        <v>521</v>
      </c>
      <c r="AU162" s="20" t="s">
        <v>524</v>
      </c>
      <c r="AY162" s="20" t="s">
        <v>519</v>
      </c>
      <c r="BE162" s="168">
        <f t="shared" si="34"/>
        <v>0</v>
      </c>
      <c r="BF162" s="168">
        <f t="shared" si="35"/>
        <v>0</v>
      </c>
      <c r="BG162" s="168">
        <f t="shared" si="36"/>
        <v>0</v>
      </c>
      <c r="BH162" s="168">
        <f t="shared" si="37"/>
        <v>0</v>
      </c>
      <c r="BI162" s="168">
        <f t="shared" si="38"/>
        <v>0</v>
      </c>
      <c r="BJ162" s="20" t="s">
        <v>414</v>
      </c>
      <c r="BK162" s="168">
        <f t="shared" si="39"/>
        <v>0</v>
      </c>
      <c r="BL162" s="20" t="s">
        <v>522</v>
      </c>
      <c r="BM162" s="20" t="s">
        <v>662</v>
      </c>
    </row>
    <row r="163" spans="2:65" s="1" customFormat="1" ht="16.5" customHeight="1">
      <c r="B163" s="156"/>
      <c r="C163" s="157">
        <v>75</v>
      </c>
      <c r="D163" s="157" t="s">
        <v>521</v>
      </c>
      <c r="E163" s="158" t="s">
        <v>197</v>
      </c>
      <c r="F163" s="282" t="s">
        <v>343</v>
      </c>
      <c r="G163" s="160" t="s">
        <v>526</v>
      </c>
      <c r="H163" s="161">
        <v>2</v>
      </c>
      <c r="I163" s="162"/>
      <c r="J163" s="163">
        <f t="shared" si="30"/>
        <v>0</v>
      </c>
      <c r="K163" s="159" t="s">
        <v>408</v>
      </c>
      <c r="L163" s="36"/>
      <c r="M163" s="164" t="s">
        <v>408</v>
      </c>
      <c r="N163" s="165" t="s">
        <v>441</v>
      </c>
      <c r="O163" s="37"/>
      <c r="P163" s="166">
        <f t="shared" si="31"/>
        <v>0</v>
      </c>
      <c r="Q163" s="166">
        <v>0</v>
      </c>
      <c r="R163" s="166">
        <f t="shared" si="32"/>
        <v>0</v>
      </c>
      <c r="S163" s="166">
        <v>0</v>
      </c>
      <c r="T163" s="167">
        <f t="shared" si="33"/>
        <v>0</v>
      </c>
      <c r="AR163" s="20" t="s">
        <v>522</v>
      </c>
      <c r="AT163" s="20" t="s">
        <v>521</v>
      </c>
      <c r="AU163" s="20" t="s">
        <v>524</v>
      </c>
      <c r="AY163" s="20" t="s">
        <v>519</v>
      </c>
      <c r="BE163" s="168">
        <f t="shared" si="34"/>
        <v>0</v>
      </c>
      <c r="BF163" s="168">
        <f t="shared" si="35"/>
        <v>0</v>
      </c>
      <c r="BG163" s="168">
        <f t="shared" si="36"/>
        <v>0</v>
      </c>
      <c r="BH163" s="168">
        <f t="shared" si="37"/>
        <v>0</v>
      </c>
      <c r="BI163" s="168">
        <f t="shared" si="38"/>
        <v>0</v>
      </c>
      <c r="BJ163" s="20" t="s">
        <v>414</v>
      </c>
      <c r="BK163" s="168">
        <f t="shared" si="39"/>
        <v>0</v>
      </c>
      <c r="BL163" s="20" t="s">
        <v>522</v>
      </c>
      <c r="BM163" s="20" t="s">
        <v>663</v>
      </c>
    </row>
    <row r="164" spans="2:65" s="1" customFormat="1" ht="16.5" customHeight="1">
      <c r="B164" s="156"/>
      <c r="C164" s="157">
        <v>76</v>
      </c>
      <c r="D164" s="157" t="s">
        <v>521</v>
      </c>
      <c r="E164" s="158" t="s">
        <v>198</v>
      </c>
      <c r="F164" s="282" t="s">
        <v>334</v>
      </c>
      <c r="G164" s="160" t="s">
        <v>526</v>
      </c>
      <c r="H164" s="161">
        <v>1</v>
      </c>
      <c r="I164" s="162"/>
      <c r="J164" s="163">
        <f t="shared" si="30"/>
        <v>0</v>
      </c>
      <c r="K164" s="159" t="s">
        <v>408</v>
      </c>
      <c r="L164" s="36"/>
      <c r="M164" s="164" t="s">
        <v>408</v>
      </c>
      <c r="N164" s="165" t="s">
        <v>441</v>
      </c>
      <c r="O164" s="37"/>
      <c r="P164" s="166">
        <f t="shared" si="31"/>
        <v>0</v>
      </c>
      <c r="Q164" s="166">
        <v>0</v>
      </c>
      <c r="R164" s="166">
        <f t="shared" si="32"/>
        <v>0</v>
      </c>
      <c r="S164" s="166">
        <v>0</v>
      </c>
      <c r="T164" s="167">
        <f t="shared" si="33"/>
        <v>0</v>
      </c>
      <c r="AR164" s="20" t="s">
        <v>522</v>
      </c>
      <c r="AT164" s="20" t="s">
        <v>521</v>
      </c>
      <c r="AU164" s="20" t="s">
        <v>524</v>
      </c>
      <c r="AY164" s="20" t="s">
        <v>519</v>
      </c>
      <c r="BE164" s="168">
        <f t="shared" si="34"/>
        <v>0</v>
      </c>
      <c r="BF164" s="168">
        <f t="shared" si="35"/>
        <v>0</v>
      </c>
      <c r="BG164" s="168">
        <f t="shared" si="36"/>
        <v>0</v>
      </c>
      <c r="BH164" s="168">
        <f t="shared" si="37"/>
        <v>0</v>
      </c>
      <c r="BI164" s="168">
        <f t="shared" si="38"/>
        <v>0</v>
      </c>
      <c r="BJ164" s="20" t="s">
        <v>414</v>
      </c>
      <c r="BK164" s="168">
        <f t="shared" si="39"/>
        <v>0</v>
      </c>
      <c r="BL164" s="20" t="s">
        <v>522</v>
      </c>
      <c r="BM164" s="20" t="s">
        <v>664</v>
      </c>
    </row>
    <row r="165" spans="2:65" s="1" customFormat="1" ht="16.5" customHeight="1">
      <c r="B165" s="156"/>
      <c r="C165" s="157">
        <v>77</v>
      </c>
      <c r="D165" s="157" t="s">
        <v>521</v>
      </c>
      <c r="E165" s="158" t="s">
        <v>199</v>
      </c>
      <c r="F165" s="159" t="s">
        <v>200</v>
      </c>
      <c r="G165" s="160" t="s">
        <v>526</v>
      </c>
      <c r="H165" s="161">
        <v>5</v>
      </c>
      <c r="I165" s="162"/>
      <c r="J165" s="163">
        <f t="shared" si="30"/>
        <v>0</v>
      </c>
      <c r="K165" s="159" t="s">
        <v>408</v>
      </c>
      <c r="L165" s="36"/>
      <c r="M165" s="164" t="s">
        <v>408</v>
      </c>
      <c r="N165" s="165" t="s">
        <v>441</v>
      </c>
      <c r="O165" s="37"/>
      <c r="P165" s="166">
        <f t="shared" si="31"/>
        <v>0</v>
      </c>
      <c r="Q165" s="166">
        <v>0</v>
      </c>
      <c r="R165" s="166">
        <f t="shared" si="32"/>
        <v>0</v>
      </c>
      <c r="S165" s="166">
        <v>0</v>
      </c>
      <c r="T165" s="167">
        <f t="shared" si="33"/>
        <v>0</v>
      </c>
      <c r="AR165" s="20" t="s">
        <v>522</v>
      </c>
      <c r="AT165" s="20" t="s">
        <v>521</v>
      </c>
      <c r="AU165" s="20" t="s">
        <v>524</v>
      </c>
      <c r="AY165" s="20" t="s">
        <v>519</v>
      </c>
      <c r="BE165" s="168">
        <f t="shared" si="34"/>
        <v>0</v>
      </c>
      <c r="BF165" s="168">
        <f t="shared" si="35"/>
        <v>0</v>
      </c>
      <c r="BG165" s="168">
        <f t="shared" si="36"/>
        <v>0</v>
      </c>
      <c r="BH165" s="168">
        <f t="shared" si="37"/>
        <v>0</v>
      </c>
      <c r="BI165" s="168">
        <f t="shared" si="38"/>
        <v>0</v>
      </c>
      <c r="BJ165" s="20" t="s">
        <v>414</v>
      </c>
      <c r="BK165" s="168">
        <f t="shared" si="39"/>
        <v>0</v>
      </c>
      <c r="BL165" s="20" t="s">
        <v>522</v>
      </c>
      <c r="BM165" s="20" t="s">
        <v>665</v>
      </c>
    </row>
    <row r="166" spans="2:65" s="1" customFormat="1" ht="16.5" customHeight="1">
      <c r="B166" s="156"/>
      <c r="C166" s="157">
        <v>78</v>
      </c>
      <c r="D166" s="157" t="s">
        <v>521</v>
      </c>
      <c r="E166" s="158" t="s">
        <v>201</v>
      </c>
      <c r="F166" s="282" t="s">
        <v>202</v>
      </c>
      <c r="G166" s="160" t="s">
        <v>526</v>
      </c>
      <c r="H166" s="161">
        <v>5</v>
      </c>
      <c r="I166" s="162"/>
      <c r="J166" s="163">
        <f t="shared" si="30"/>
        <v>0</v>
      </c>
      <c r="K166" s="159" t="s">
        <v>408</v>
      </c>
      <c r="L166" s="36"/>
      <c r="M166" s="164" t="s">
        <v>408</v>
      </c>
      <c r="N166" s="165" t="s">
        <v>441</v>
      </c>
      <c r="O166" s="37"/>
      <c r="P166" s="166">
        <f t="shared" si="31"/>
        <v>0</v>
      </c>
      <c r="Q166" s="166">
        <v>0</v>
      </c>
      <c r="R166" s="166">
        <f t="shared" si="32"/>
        <v>0</v>
      </c>
      <c r="S166" s="166">
        <v>0</v>
      </c>
      <c r="T166" s="167">
        <f t="shared" si="33"/>
        <v>0</v>
      </c>
      <c r="AR166" s="20" t="s">
        <v>522</v>
      </c>
      <c r="AT166" s="20" t="s">
        <v>521</v>
      </c>
      <c r="AU166" s="20" t="s">
        <v>524</v>
      </c>
      <c r="AY166" s="20" t="s">
        <v>519</v>
      </c>
      <c r="BE166" s="168">
        <f t="shared" si="34"/>
        <v>0</v>
      </c>
      <c r="BF166" s="168">
        <f t="shared" si="35"/>
        <v>0</v>
      </c>
      <c r="BG166" s="168">
        <f t="shared" si="36"/>
        <v>0</v>
      </c>
      <c r="BH166" s="168">
        <f t="shared" si="37"/>
        <v>0</v>
      </c>
      <c r="BI166" s="168">
        <f t="shared" si="38"/>
        <v>0</v>
      </c>
      <c r="BJ166" s="20" t="s">
        <v>414</v>
      </c>
      <c r="BK166" s="168">
        <f t="shared" si="39"/>
        <v>0</v>
      </c>
      <c r="BL166" s="20" t="s">
        <v>522</v>
      </c>
      <c r="BM166" s="20" t="s">
        <v>666</v>
      </c>
    </row>
    <row r="167" spans="2:65" s="1" customFormat="1" ht="16.5" customHeight="1">
      <c r="B167" s="156"/>
      <c r="C167" s="157">
        <v>79</v>
      </c>
      <c r="D167" s="157" t="s">
        <v>521</v>
      </c>
      <c r="E167" s="158" t="s">
        <v>203</v>
      </c>
      <c r="F167" s="282" t="s">
        <v>345</v>
      </c>
      <c r="G167" s="160" t="s">
        <v>526</v>
      </c>
      <c r="H167" s="161">
        <v>2</v>
      </c>
      <c r="I167" s="162"/>
      <c r="J167" s="163">
        <f t="shared" si="30"/>
        <v>0</v>
      </c>
      <c r="K167" s="159" t="s">
        <v>408</v>
      </c>
      <c r="L167" s="36"/>
      <c r="M167" s="164" t="s">
        <v>408</v>
      </c>
      <c r="N167" s="165" t="s">
        <v>441</v>
      </c>
      <c r="O167" s="37"/>
      <c r="P167" s="166">
        <f t="shared" si="31"/>
        <v>0</v>
      </c>
      <c r="Q167" s="166">
        <v>0</v>
      </c>
      <c r="R167" s="166">
        <f t="shared" si="32"/>
        <v>0</v>
      </c>
      <c r="S167" s="166">
        <v>0</v>
      </c>
      <c r="T167" s="167">
        <f t="shared" si="33"/>
        <v>0</v>
      </c>
      <c r="AR167" s="20" t="s">
        <v>522</v>
      </c>
      <c r="AT167" s="20" t="s">
        <v>521</v>
      </c>
      <c r="AU167" s="20" t="s">
        <v>524</v>
      </c>
      <c r="AY167" s="20" t="s">
        <v>519</v>
      </c>
      <c r="BE167" s="168">
        <f t="shared" si="34"/>
        <v>0</v>
      </c>
      <c r="BF167" s="168">
        <f t="shared" si="35"/>
        <v>0</v>
      </c>
      <c r="BG167" s="168">
        <f t="shared" si="36"/>
        <v>0</v>
      </c>
      <c r="BH167" s="168">
        <f t="shared" si="37"/>
        <v>0</v>
      </c>
      <c r="BI167" s="168">
        <f t="shared" si="38"/>
        <v>0</v>
      </c>
      <c r="BJ167" s="20" t="s">
        <v>414</v>
      </c>
      <c r="BK167" s="168">
        <f t="shared" si="39"/>
        <v>0</v>
      </c>
      <c r="BL167" s="20" t="s">
        <v>522</v>
      </c>
      <c r="BM167" s="20" t="s">
        <v>667</v>
      </c>
    </row>
    <row r="168" spans="2:65" s="1" customFormat="1" ht="16.5" customHeight="1">
      <c r="B168" s="156"/>
      <c r="C168" s="157">
        <v>80</v>
      </c>
      <c r="D168" s="157" t="s">
        <v>521</v>
      </c>
      <c r="E168" s="158" t="s">
        <v>204</v>
      </c>
      <c r="F168" s="282" t="s">
        <v>349</v>
      </c>
      <c r="G168" s="160" t="s">
        <v>526</v>
      </c>
      <c r="H168" s="161">
        <v>1</v>
      </c>
      <c r="I168" s="162"/>
      <c r="J168" s="163">
        <f t="shared" si="30"/>
        <v>0</v>
      </c>
      <c r="K168" s="159" t="s">
        <v>408</v>
      </c>
      <c r="L168" s="36"/>
      <c r="M168" s="164" t="s">
        <v>408</v>
      </c>
      <c r="N168" s="165" t="s">
        <v>441</v>
      </c>
      <c r="O168" s="37"/>
      <c r="P168" s="166">
        <f t="shared" si="31"/>
        <v>0</v>
      </c>
      <c r="Q168" s="166">
        <v>0</v>
      </c>
      <c r="R168" s="166">
        <f t="shared" si="32"/>
        <v>0</v>
      </c>
      <c r="S168" s="166">
        <v>0</v>
      </c>
      <c r="T168" s="167">
        <f t="shared" si="33"/>
        <v>0</v>
      </c>
      <c r="AR168" s="20" t="s">
        <v>522</v>
      </c>
      <c r="AT168" s="20" t="s">
        <v>521</v>
      </c>
      <c r="AU168" s="20" t="s">
        <v>524</v>
      </c>
      <c r="AY168" s="20" t="s">
        <v>519</v>
      </c>
      <c r="BE168" s="168">
        <f t="shared" si="34"/>
        <v>0</v>
      </c>
      <c r="BF168" s="168">
        <f t="shared" si="35"/>
        <v>0</v>
      </c>
      <c r="BG168" s="168">
        <f t="shared" si="36"/>
        <v>0</v>
      </c>
      <c r="BH168" s="168">
        <f t="shared" si="37"/>
        <v>0</v>
      </c>
      <c r="BI168" s="168">
        <f t="shared" si="38"/>
        <v>0</v>
      </c>
      <c r="BJ168" s="20" t="s">
        <v>414</v>
      </c>
      <c r="BK168" s="168">
        <f t="shared" si="39"/>
        <v>0</v>
      </c>
      <c r="BL168" s="20" t="s">
        <v>522</v>
      </c>
      <c r="BM168" s="20" t="s">
        <v>668</v>
      </c>
    </row>
    <row r="169" spans="2:65" s="1" customFormat="1" ht="16.5" customHeight="1">
      <c r="B169" s="156"/>
      <c r="C169" s="157">
        <v>81</v>
      </c>
      <c r="D169" s="157" t="s">
        <v>521</v>
      </c>
      <c r="E169" s="158" t="s">
        <v>205</v>
      </c>
      <c r="F169" s="282" t="s">
        <v>350</v>
      </c>
      <c r="G169" s="160" t="s">
        <v>526</v>
      </c>
      <c r="H169" s="161">
        <v>1</v>
      </c>
      <c r="I169" s="162"/>
      <c r="J169" s="163">
        <f t="shared" si="30"/>
        <v>0</v>
      </c>
      <c r="K169" s="159" t="s">
        <v>408</v>
      </c>
      <c r="L169" s="36"/>
      <c r="M169" s="164" t="s">
        <v>408</v>
      </c>
      <c r="N169" s="165" t="s">
        <v>441</v>
      </c>
      <c r="O169" s="37"/>
      <c r="P169" s="166">
        <f t="shared" si="31"/>
        <v>0</v>
      </c>
      <c r="Q169" s="166">
        <v>0</v>
      </c>
      <c r="R169" s="166">
        <f t="shared" si="32"/>
        <v>0</v>
      </c>
      <c r="S169" s="166">
        <v>0</v>
      </c>
      <c r="T169" s="167">
        <f t="shared" si="33"/>
        <v>0</v>
      </c>
      <c r="AR169" s="20" t="s">
        <v>522</v>
      </c>
      <c r="AT169" s="20" t="s">
        <v>521</v>
      </c>
      <c r="AU169" s="20" t="s">
        <v>524</v>
      </c>
      <c r="AY169" s="20" t="s">
        <v>519</v>
      </c>
      <c r="BE169" s="168">
        <f t="shared" si="34"/>
        <v>0</v>
      </c>
      <c r="BF169" s="168">
        <f t="shared" si="35"/>
        <v>0</v>
      </c>
      <c r="BG169" s="168">
        <f t="shared" si="36"/>
        <v>0</v>
      </c>
      <c r="BH169" s="168">
        <f t="shared" si="37"/>
        <v>0</v>
      </c>
      <c r="BI169" s="168">
        <f t="shared" si="38"/>
        <v>0</v>
      </c>
      <c r="BJ169" s="20" t="s">
        <v>414</v>
      </c>
      <c r="BK169" s="168">
        <f t="shared" si="39"/>
        <v>0</v>
      </c>
      <c r="BL169" s="20" t="s">
        <v>522</v>
      </c>
      <c r="BM169" s="20" t="s">
        <v>669</v>
      </c>
    </row>
    <row r="170" spans="2:65" s="1" customFormat="1" ht="16.5" customHeight="1">
      <c r="B170" s="156"/>
      <c r="C170" s="157">
        <v>82</v>
      </c>
      <c r="D170" s="157" t="s">
        <v>521</v>
      </c>
      <c r="E170" s="158" t="s">
        <v>206</v>
      </c>
      <c r="F170" s="282" t="s">
        <v>351</v>
      </c>
      <c r="G170" s="160" t="s">
        <v>526</v>
      </c>
      <c r="H170" s="161">
        <v>1</v>
      </c>
      <c r="I170" s="162"/>
      <c r="J170" s="163">
        <f t="shared" si="30"/>
        <v>0</v>
      </c>
      <c r="K170" s="159" t="s">
        <v>408</v>
      </c>
      <c r="L170" s="36"/>
      <c r="M170" s="164" t="s">
        <v>408</v>
      </c>
      <c r="N170" s="165" t="s">
        <v>441</v>
      </c>
      <c r="O170" s="37"/>
      <c r="P170" s="166">
        <f t="shared" si="31"/>
        <v>0</v>
      </c>
      <c r="Q170" s="166">
        <v>0</v>
      </c>
      <c r="R170" s="166">
        <f t="shared" si="32"/>
        <v>0</v>
      </c>
      <c r="S170" s="166">
        <v>0</v>
      </c>
      <c r="T170" s="167">
        <f t="shared" si="33"/>
        <v>0</v>
      </c>
      <c r="AR170" s="20" t="s">
        <v>522</v>
      </c>
      <c r="AT170" s="20" t="s">
        <v>521</v>
      </c>
      <c r="AU170" s="20" t="s">
        <v>524</v>
      </c>
      <c r="AY170" s="20" t="s">
        <v>519</v>
      </c>
      <c r="BE170" s="168">
        <f t="shared" si="34"/>
        <v>0</v>
      </c>
      <c r="BF170" s="168">
        <f t="shared" si="35"/>
        <v>0</v>
      </c>
      <c r="BG170" s="168">
        <f t="shared" si="36"/>
        <v>0</v>
      </c>
      <c r="BH170" s="168">
        <f t="shared" si="37"/>
        <v>0</v>
      </c>
      <c r="BI170" s="168">
        <f t="shared" si="38"/>
        <v>0</v>
      </c>
      <c r="BJ170" s="20" t="s">
        <v>414</v>
      </c>
      <c r="BK170" s="168">
        <f t="shared" si="39"/>
        <v>0</v>
      </c>
      <c r="BL170" s="20" t="s">
        <v>522</v>
      </c>
      <c r="BM170" s="20" t="s">
        <v>670</v>
      </c>
    </row>
    <row r="171" spans="2:65" s="1" customFormat="1" ht="16.5" customHeight="1">
      <c r="B171" s="156"/>
      <c r="C171" s="157">
        <v>83</v>
      </c>
      <c r="D171" s="157" t="s">
        <v>521</v>
      </c>
      <c r="E171" s="158" t="s">
        <v>207</v>
      </c>
      <c r="F171" s="159" t="s">
        <v>208</v>
      </c>
      <c r="G171" s="160" t="s">
        <v>526</v>
      </c>
      <c r="H171" s="161">
        <v>6</v>
      </c>
      <c r="I171" s="162"/>
      <c r="J171" s="163">
        <f t="shared" si="30"/>
        <v>0</v>
      </c>
      <c r="K171" s="159" t="s">
        <v>408</v>
      </c>
      <c r="L171" s="36"/>
      <c r="M171" s="164" t="s">
        <v>408</v>
      </c>
      <c r="N171" s="165" t="s">
        <v>441</v>
      </c>
      <c r="O171" s="37"/>
      <c r="P171" s="166">
        <f t="shared" si="31"/>
        <v>0</v>
      </c>
      <c r="Q171" s="166">
        <v>0</v>
      </c>
      <c r="R171" s="166">
        <f t="shared" si="32"/>
        <v>0</v>
      </c>
      <c r="S171" s="166">
        <v>0</v>
      </c>
      <c r="T171" s="167">
        <f t="shared" si="33"/>
        <v>0</v>
      </c>
      <c r="AR171" s="20" t="s">
        <v>522</v>
      </c>
      <c r="AT171" s="20" t="s">
        <v>521</v>
      </c>
      <c r="AU171" s="20" t="s">
        <v>524</v>
      </c>
      <c r="AY171" s="20" t="s">
        <v>519</v>
      </c>
      <c r="BE171" s="168">
        <f t="shared" si="34"/>
        <v>0</v>
      </c>
      <c r="BF171" s="168">
        <f t="shared" si="35"/>
        <v>0</v>
      </c>
      <c r="BG171" s="168">
        <f t="shared" si="36"/>
        <v>0</v>
      </c>
      <c r="BH171" s="168">
        <f t="shared" si="37"/>
        <v>0</v>
      </c>
      <c r="BI171" s="168">
        <f t="shared" si="38"/>
        <v>0</v>
      </c>
      <c r="BJ171" s="20" t="s">
        <v>414</v>
      </c>
      <c r="BK171" s="168">
        <f t="shared" si="39"/>
        <v>0</v>
      </c>
      <c r="BL171" s="20" t="s">
        <v>522</v>
      </c>
      <c r="BM171" s="20" t="s">
        <v>671</v>
      </c>
    </row>
    <row r="172" spans="2:65" s="1" customFormat="1" ht="13.5">
      <c r="B172" s="156"/>
      <c r="C172" s="157">
        <v>84</v>
      </c>
      <c r="D172" s="157" t="s">
        <v>521</v>
      </c>
      <c r="E172" s="158" t="s">
        <v>209</v>
      </c>
      <c r="F172" s="159" t="s">
        <v>210</v>
      </c>
      <c r="G172" s="160" t="s">
        <v>526</v>
      </c>
      <c r="H172" s="161">
        <v>6</v>
      </c>
      <c r="I172" s="162"/>
      <c r="J172" s="163">
        <f t="shared" si="30"/>
        <v>0</v>
      </c>
      <c r="K172" s="159" t="s">
        <v>408</v>
      </c>
      <c r="L172" s="36"/>
      <c r="M172" s="164" t="s">
        <v>408</v>
      </c>
      <c r="N172" s="165" t="s">
        <v>441</v>
      </c>
      <c r="O172" s="37"/>
      <c r="P172" s="166">
        <f t="shared" si="31"/>
        <v>0</v>
      </c>
      <c r="Q172" s="166">
        <v>0</v>
      </c>
      <c r="R172" s="166">
        <f t="shared" si="32"/>
        <v>0</v>
      </c>
      <c r="S172" s="166">
        <v>0</v>
      </c>
      <c r="T172" s="167">
        <f t="shared" si="33"/>
        <v>0</v>
      </c>
      <c r="AR172" s="20" t="s">
        <v>522</v>
      </c>
      <c r="AT172" s="20" t="s">
        <v>521</v>
      </c>
      <c r="AU172" s="20" t="s">
        <v>524</v>
      </c>
      <c r="AY172" s="20" t="s">
        <v>519</v>
      </c>
      <c r="BE172" s="168">
        <f t="shared" si="34"/>
        <v>0</v>
      </c>
      <c r="BF172" s="168">
        <f t="shared" si="35"/>
        <v>0</v>
      </c>
      <c r="BG172" s="168">
        <f t="shared" si="36"/>
        <v>0</v>
      </c>
      <c r="BH172" s="168">
        <f t="shared" si="37"/>
        <v>0</v>
      </c>
      <c r="BI172" s="168">
        <f t="shared" si="38"/>
        <v>0</v>
      </c>
      <c r="BJ172" s="20" t="s">
        <v>414</v>
      </c>
      <c r="BK172" s="168">
        <f t="shared" si="39"/>
        <v>0</v>
      </c>
      <c r="BL172" s="20" t="s">
        <v>522</v>
      </c>
      <c r="BM172" s="20" t="s">
        <v>672</v>
      </c>
    </row>
    <row r="173" spans="2:63" s="10" customFormat="1" ht="21.75" customHeight="1">
      <c r="B173" s="143"/>
      <c r="D173" s="144" t="s">
        <v>469</v>
      </c>
      <c r="E173" s="154" t="s">
        <v>626</v>
      </c>
      <c r="F173" s="154" t="s">
        <v>653</v>
      </c>
      <c r="I173" s="146"/>
      <c r="J173" s="155">
        <f>SUM(J174:J205)</f>
        <v>0</v>
      </c>
      <c r="L173" s="143"/>
      <c r="M173" s="148"/>
      <c r="N173" s="149"/>
      <c r="O173" s="149"/>
      <c r="P173" s="150">
        <f>SUM(P174:P183)</f>
        <v>0</v>
      </c>
      <c r="Q173" s="149"/>
      <c r="R173" s="150">
        <f>SUM(R174:R183)</f>
        <v>0</v>
      </c>
      <c r="S173" s="149"/>
      <c r="T173" s="151">
        <f>SUM(T174:T183)</f>
        <v>0</v>
      </c>
      <c r="V173" s="1"/>
      <c r="AR173" s="144" t="s">
        <v>414</v>
      </c>
      <c r="AT173" s="152" t="s">
        <v>469</v>
      </c>
      <c r="AU173" s="152" t="s">
        <v>477</v>
      </c>
      <c r="AY173" s="144" t="s">
        <v>519</v>
      </c>
      <c r="BK173" s="153">
        <f>SUM(BK174:BK183)</f>
        <v>0</v>
      </c>
    </row>
    <row r="174" spans="2:65" s="1" customFormat="1" ht="16.5" customHeight="1">
      <c r="B174" s="156"/>
      <c r="C174" s="157">
        <v>85</v>
      </c>
      <c r="D174" s="157" t="s">
        <v>521</v>
      </c>
      <c r="E174" s="158" t="s">
        <v>211</v>
      </c>
      <c r="F174" s="282" t="s">
        <v>333</v>
      </c>
      <c r="G174" s="160" t="s">
        <v>526</v>
      </c>
      <c r="H174" s="161">
        <v>1</v>
      </c>
      <c r="I174" s="162"/>
      <c r="J174" s="163">
        <f aca="true" t="shared" si="40" ref="J174:J205">ROUND(I174*H174,0)</f>
        <v>0</v>
      </c>
      <c r="K174" s="159" t="s">
        <v>408</v>
      </c>
      <c r="L174" s="36"/>
      <c r="M174" s="164" t="s">
        <v>408</v>
      </c>
      <c r="N174" s="165" t="s">
        <v>441</v>
      </c>
      <c r="O174" s="37"/>
      <c r="P174" s="166">
        <f aca="true" t="shared" si="41" ref="P174:P205">O174*H174</f>
        <v>0</v>
      </c>
      <c r="Q174" s="166">
        <v>0</v>
      </c>
      <c r="R174" s="166">
        <f aca="true" t="shared" si="42" ref="R174:R205">Q174*H174</f>
        <v>0</v>
      </c>
      <c r="S174" s="166">
        <v>0</v>
      </c>
      <c r="T174" s="167">
        <f aca="true" t="shared" si="43" ref="T174:T205">S174*H174</f>
        <v>0</v>
      </c>
      <c r="AR174" s="20" t="s">
        <v>522</v>
      </c>
      <c r="AT174" s="20" t="s">
        <v>521</v>
      </c>
      <c r="AU174" s="20" t="s">
        <v>524</v>
      </c>
      <c r="AY174" s="20" t="s">
        <v>519</v>
      </c>
      <c r="BE174" s="168">
        <f aca="true" t="shared" si="44" ref="BE174:BE205">IF(N174="základní",J174,0)</f>
        <v>0</v>
      </c>
      <c r="BF174" s="168">
        <f aca="true" t="shared" si="45" ref="BF174:BF205">IF(N174="snížená",J174,0)</f>
        <v>0</v>
      </c>
      <c r="BG174" s="168">
        <f aca="true" t="shared" si="46" ref="BG174:BG205">IF(N174="zákl. přenesená",J174,0)</f>
        <v>0</v>
      </c>
      <c r="BH174" s="168">
        <f aca="true" t="shared" si="47" ref="BH174:BH205">IF(N174="sníž. přenesená",J174,0)</f>
        <v>0</v>
      </c>
      <c r="BI174" s="168">
        <f aca="true" t="shared" si="48" ref="BI174:BI205">IF(N174="nulová",J174,0)</f>
        <v>0</v>
      </c>
      <c r="BJ174" s="20" t="s">
        <v>414</v>
      </c>
      <c r="BK174" s="168">
        <f aca="true" t="shared" si="49" ref="BK174:BK205">ROUND(I174*H174,0)</f>
        <v>0</v>
      </c>
      <c r="BL174" s="20" t="s">
        <v>522</v>
      </c>
      <c r="BM174" s="20" t="s">
        <v>674</v>
      </c>
    </row>
    <row r="175" spans="2:65" s="1" customFormat="1" ht="16.5" customHeight="1">
      <c r="B175" s="156"/>
      <c r="C175" s="157">
        <v>86</v>
      </c>
      <c r="D175" s="157" t="s">
        <v>521</v>
      </c>
      <c r="E175" s="158" t="s">
        <v>212</v>
      </c>
      <c r="F175" s="282" t="s">
        <v>348</v>
      </c>
      <c r="G175" s="160" t="s">
        <v>526</v>
      </c>
      <c r="H175" s="161">
        <v>2</v>
      </c>
      <c r="I175" s="162"/>
      <c r="J175" s="163">
        <f t="shared" si="40"/>
        <v>0</v>
      </c>
      <c r="K175" s="159" t="s">
        <v>408</v>
      </c>
      <c r="L175" s="36"/>
      <c r="M175" s="164" t="s">
        <v>408</v>
      </c>
      <c r="N175" s="165" t="s">
        <v>441</v>
      </c>
      <c r="O175" s="37"/>
      <c r="P175" s="166">
        <f t="shared" si="41"/>
        <v>0</v>
      </c>
      <c r="Q175" s="166">
        <v>0</v>
      </c>
      <c r="R175" s="166">
        <f t="shared" si="42"/>
        <v>0</v>
      </c>
      <c r="S175" s="166">
        <v>0</v>
      </c>
      <c r="T175" s="167">
        <f t="shared" si="43"/>
        <v>0</v>
      </c>
      <c r="AR175" s="20" t="s">
        <v>522</v>
      </c>
      <c r="AT175" s="20" t="s">
        <v>521</v>
      </c>
      <c r="AU175" s="20" t="s">
        <v>524</v>
      </c>
      <c r="AY175" s="20" t="s">
        <v>519</v>
      </c>
      <c r="BE175" s="168">
        <f t="shared" si="44"/>
        <v>0</v>
      </c>
      <c r="BF175" s="168">
        <f t="shared" si="45"/>
        <v>0</v>
      </c>
      <c r="BG175" s="168">
        <f t="shared" si="46"/>
        <v>0</v>
      </c>
      <c r="BH175" s="168">
        <f t="shared" si="47"/>
        <v>0</v>
      </c>
      <c r="BI175" s="168">
        <f t="shared" si="48"/>
        <v>0</v>
      </c>
      <c r="BJ175" s="20" t="s">
        <v>414</v>
      </c>
      <c r="BK175" s="168">
        <f t="shared" si="49"/>
        <v>0</v>
      </c>
      <c r="BL175" s="20" t="s">
        <v>522</v>
      </c>
      <c r="BM175" s="20" t="s">
        <v>675</v>
      </c>
    </row>
    <row r="176" spans="2:65" s="1" customFormat="1" ht="16.5" customHeight="1">
      <c r="B176" s="156"/>
      <c r="C176" s="157">
        <v>87</v>
      </c>
      <c r="D176" s="157" t="s">
        <v>521</v>
      </c>
      <c r="E176" s="158" t="s">
        <v>213</v>
      </c>
      <c r="F176" s="282" t="s">
        <v>352</v>
      </c>
      <c r="G176" s="160" t="s">
        <v>526</v>
      </c>
      <c r="H176" s="161">
        <v>2</v>
      </c>
      <c r="I176" s="162"/>
      <c r="J176" s="163">
        <f t="shared" si="40"/>
        <v>0</v>
      </c>
      <c r="K176" s="159" t="s">
        <v>408</v>
      </c>
      <c r="L176" s="36"/>
      <c r="M176" s="164" t="s">
        <v>408</v>
      </c>
      <c r="N176" s="165" t="s">
        <v>441</v>
      </c>
      <c r="O176" s="37"/>
      <c r="P176" s="166">
        <f t="shared" si="41"/>
        <v>0</v>
      </c>
      <c r="Q176" s="166">
        <v>0</v>
      </c>
      <c r="R176" s="166">
        <f t="shared" si="42"/>
        <v>0</v>
      </c>
      <c r="S176" s="166">
        <v>0</v>
      </c>
      <c r="T176" s="167">
        <f t="shared" si="43"/>
        <v>0</v>
      </c>
      <c r="AR176" s="20" t="s">
        <v>522</v>
      </c>
      <c r="AT176" s="20" t="s">
        <v>521</v>
      </c>
      <c r="AU176" s="20" t="s">
        <v>524</v>
      </c>
      <c r="AY176" s="20" t="s">
        <v>519</v>
      </c>
      <c r="BE176" s="168">
        <f t="shared" si="44"/>
        <v>0</v>
      </c>
      <c r="BF176" s="168">
        <f t="shared" si="45"/>
        <v>0</v>
      </c>
      <c r="BG176" s="168">
        <f t="shared" si="46"/>
        <v>0</v>
      </c>
      <c r="BH176" s="168">
        <f t="shared" si="47"/>
        <v>0</v>
      </c>
      <c r="BI176" s="168">
        <f t="shared" si="48"/>
        <v>0</v>
      </c>
      <c r="BJ176" s="20" t="s">
        <v>414</v>
      </c>
      <c r="BK176" s="168">
        <f t="shared" si="49"/>
        <v>0</v>
      </c>
      <c r="BL176" s="20" t="s">
        <v>522</v>
      </c>
      <c r="BM176" s="20" t="s">
        <v>678</v>
      </c>
    </row>
    <row r="177" spans="2:65" s="1" customFormat="1" ht="16.5" customHeight="1">
      <c r="B177" s="156"/>
      <c r="C177" s="157">
        <v>88</v>
      </c>
      <c r="D177" s="157" t="s">
        <v>521</v>
      </c>
      <c r="E177" s="158" t="s">
        <v>214</v>
      </c>
      <c r="F177" s="294" t="s">
        <v>1006</v>
      </c>
      <c r="G177" s="160" t="s">
        <v>526</v>
      </c>
      <c r="H177" s="161">
        <v>1</v>
      </c>
      <c r="I177" s="162"/>
      <c r="J177" s="163">
        <f>ROUND(I177*H177,0)</f>
        <v>0</v>
      </c>
      <c r="K177" s="159" t="s">
        <v>408</v>
      </c>
      <c r="L177" s="36"/>
      <c r="M177" s="164"/>
      <c r="N177" s="165" t="s">
        <v>441</v>
      </c>
      <c r="O177" s="37"/>
      <c r="P177" s="166"/>
      <c r="Q177" s="166"/>
      <c r="R177" s="166"/>
      <c r="S177" s="166"/>
      <c r="T177" s="167"/>
      <c r="AR177" s="20"/>
      <c r="AT177" s="20"/>
      <c r="AU177" s="20"/>
      <c r="AY177" s="20"/>
      <c r="BE177" s="168">
        <f t="shared" si="44"/>
        <v>0</v>
      </c>
      <c r="BF177" s="168"/>
      <c r="BG177" s="168"/>
      <c r="BH177" s="168"/>
      <c r="BI177" s="168"/>
      <c r="BJ177" s="20"/>
      <c r="BK177" s="168"/>
      <c r="BL177" s="20"/>
      <c r="BM177" s="20"/>
    </row>
    <row r="178" spans="2:65" s="1" customFormat="1" ht="16.5" customHeight="1">
      <c r="B178" s="156"/>
      <c r="C178" s="157">
        <v>89</v>
      </c>
      <c r="D178" s="157" t="s">
        <v>521</v>
      </c>
      <c r="E178" s="158" t="s">
        <v>214</v>
      </c>
      <c r="F178" s="282" t="s">
        <v>353</v>
      </c>
      <c r="G178" s="160" t="s">
        <v>526</v>
      </c>
      <c r="H178" s="161">
        <v>1</v>
      </c>
      <c r="I178" s="162"/>
      <c r="J178" s="163">
        <f t="shared" si="40"/>
        <v>0</v>
      </c>
      <c r="K178" s="159" t="s">
        <v>408</v>
      </c>
      <c r="L178" s="36"/>
      <c r="M178" s="164" t="s">
        <v>408</v>
      </c>
      <c r="N178" s="165" t="s">
        <v>441</v>
      </c>
      <c r="O178" s="37"/>
      <c r="P178" s="166">
        <f t="shared" si="41"/>
        <v>0</v>
      </c>
      <c r="Q178" s="166">
        <v>0</v>
      </c>
      <c r="R178" s="166">
        <f t="shared" si="42"/>
        <v>0</v>
      </c>
      <c r="S178" s="166">
        <v>0</v>
      </c>
      <c r="T178" s="167">
        <f t="shared" si="43"/>
        <v>0</v>
      </c>
      <c r="AR178" s="20" t="s">
        <v>522</v>
      </c>
      <c r="AT178" s="20" t="s">
        <v>521</v>
      </c>
      <c r="AU178" s="20" t="s">
        <v>524</v>
      </c>
      <c r="AY178" s="20" t="s">
        <v>519</v>
      </c>
      <c r="BE178" s="168">
        <f t="shared" si="44"/>
        <v>0</v>
      </c>
      <c r="BF178" s="168">
        <f t="shared" si="45"/>
        <v>0</v>
      </c>
      <c r="BG178" s="168">
        <f t="shared" si="46"/>
        <v>0</v>
      </c>
      <c r="BH178" s="168">
        <f t="shared" si="47"/>
        <v>0</v>
      </c>
      <c r="BI178" s="168">
        <f t="shared" si="48"/>
        <v>0</v>
      </c>
      <c r="BJ178" s="20" t="s">
        <v>414</v>
      </c>
      <c r="BK178" s="168">
        <f t="shared" si="49"/>
        <v>0</v>
      </c>
      <c r="BL178" s="20" t="s">
        <v>522</v>
      </c>
      <c r="BM178" s="20" t="s">
        <v>679</v>
      </c>
    </row>
    <row r="179" spans="2:65" s="1" customFormat="1" ht="16.5" customHeight="1">
      <c r="B179" s="156"/>
      <c r="C179" s="157">
        <v>90</v>
      </c>
      <c r="D179" s="157" t="s">
        <v>521</v>
      </c>
      <c r="E179" s="158" t="s">
        <v>215</v>
      </c>
      <c r="F179" s="282" t="s">
        <v>354</v>
      </c>
      <c r="G179" s="160" t="s">
        <v>526</v>
      </c>
      <c r="H179" s="161">
        <v>1</v>
      </c>
      <c r="I179" s="162"/>
      <c r="J179" s="163">
        <f t="shared" si="40"/>
        <v>0</v>
      </c>
      <c r="K179" s="159" t="s">
        <v>408</v>
      </c>
      <c r="L179" s="36"/>
      <c r="M179" s="164" t="s">
        <v>408</v>
      </c>
      <c r="N179" s="165" t="s">
        <v>441</v>
      </c>
      <c r="O179" s="37"/>
      <c r="P179" s="166">
        <f t="shared" si="41"/>
        <v>0</v>
      </c>
      <c r="Q179" s="166">
        <v>0</v>
      </c>
      <c r="R179" s="166">
        <f t="shared" si="42"/>
        <v>0</v>
      </c>
      <c r="S179" s="166">
        <v>0</v>
      </c>
      <c r="T179" s="167">
        <f t="shared" si="43"/>
        <v>0</v>
      </c>
      <c r="AR179" s="20" t="s">
        <v>522</v>
      </c>
      <c r="AT179" s="20" t="s">
        <v>521</v>
      </c>
      <c r="AU179" s="20" t="s">
        <v>524</v>
      </c>
      <c r="AY179" s="20" t="s">
        <v>519</v>
      </c>
      <c r="BE179" s="168">
        <f t="shared" si="44"/>
        <v>0</v>
      </c>
      <c r="BF179" s="168">
        <f t="shared" si="45"/>
        <v>0</v>
      </c>
      <c r="BG179" s="168">
        <f t="shared" si="46"/>
        <v>0</v>
      </c>
      <c r="BH179" s="168">
        <f t="shared" si="47"/>
        <v>0</v>
      </c>
      <c r="BI179" s="168">
        <f t="shared" si="48"/>
        <v>0</v>
      </c>
      <c r="BJ179" s="20" t="s">
        <v>414</v>
      </c>
      <c r="BK179" s="168">
        <f t="shared" si="49"/>
        <v>0</v>
      </c>
      <c r="BL179" s="20" t="s">
        <v>522</v>
      </c>
      <c r="BM179" s="20" t="s">
        <v>680</v>
      </c>
    </row>
    <row r="180" spans="2:65" s="1" customFormat="1" ht="16.5" customHeight="1">
      <c r="B180" s="156"/>
      <c r="C180" s="157">
        <v>91</v>
      </c>
      <c r="D180" s="157" t="s">
        <v>521</v>
      </c>
      <c r="E180" s="158" t="s">
        <v>216</v>
      </c>
      <c r="F180" s="282" t="s">
        <v>355</v>
      </c>
      <c r="G180" s="160" t="s">
        <v>526</v>
      </c>
      <c r="H180" s="161">
        <v>1</v>
      </c>
      <c r="I180" s="162"/>
      <c r="J180" s="163">
        <f t="shared" si="40"/>
        <v>0</v>
      </c>
      <c r="K180" s="159" t="s">
        <v>408</v>
      </c>
      <c r="L180" s="36"/>
      <c r="M180" s="164" t="s">
        <v>408</v>
      </c>
      <c r="N180" s="165" t="s">
        <v>441</v>
      </c>
      <c r="O180" s="37"/>
      <c r="P180" s="166">
        <f t="shared" si="41"/>
        <v>0</v>
      </c>
      <c r="Q180" s="166">
        <v>0</v>
      </c>
      <c r="R180" s="166">
        <f t="shared" si="42"/>
        <v>0</v>
      </c>
      <c r="S180" s="166">
        <v>0</v>
      </c>
      <c r="T180" s="167">
        <f t="shared" si="43"/>
        <v>0</v>
      </c>
      <c r="AR180" s="20" t="s">
        <v>522</v>
      </c>
      <c r="AT180" s="20" t="s">
        <v>521</v>
      </c>
      <c r="AU180" s="20" t="s">
        <v>524</v>
      </c>
      <c r="AY180" s="20" t="s">
        <v>519</v>
      </c>
      <c r="BE180" s="168">
        <f t="shared" si="44"/>
        <v>0</v>
      </c>
      <c r="BF180" s="168">
        <f t="shared" si="45"/>
        <v>0</v>
      </c>
      <c r="BG180" s="168">
        <f t="shared" si="46"/>
        <v>0</v>
      </c>
      <c r="BH180" s="168">
        <f t="shared" si="47"/>
        <v>0</v>
      </c>
      <c r="BI180" s="168">
        <f t="shared" si="48"/>
        <v>0</v>
      </c>
      <c r="BJ180" s="20" t="s">
        <v>414</v>
      </c>
      <c r="BK180" s="168">
        <f t="shared" si="49"/>
        <v>0</v>
      </c>
      <c r="BL180" s="20" t="s">
        <v>522</v>
      </c>
      <c r="BM180" s="20" t="s">
        <v>681</v>
      </c>
    </row>
    <row r="181" spans="2:65" s="1" customFormat="1" ht="16.5" customHeight="1">
      <c r="B181" s="156"/>
      <c r="C181" s="157">
        <v>92</v>
      </c>
      <c r="D181" s="157" t="s">
        <v>521</v>
      </c>
      <c r="E181" s="158" t="s">
        <v>217</v>
      </c>
      <c r="F181" s="282" t="s">
        <v>356</v>
      </c>
      <c r="G181" s="160" t="s">
        <v>526</v>
      </c>
      <c r="H181" s="161">
        <v>5</v>
      </c>
      <c r="I181" s="162"/>
      <c r="J181" s="163">
        <f t="shared" si="40"/>
        <v>0</v>
      </c>
      <c r="K181" s="159" t="s">
        <v>408</v>
      </c>
      <c r="L181" s="36"/>
      <c r="M181" s="164" t="s">
        <v>408</v>
      </c>
      <c r="N181" s="165" t="s">
        <v>441</v>
      </c>
      <c r="O181" s="37"/>
      <c r="P181" s="166">
        <f t="shared" si="41"/>
        <v>0</v>
      </c>
      <c r="Q181" s="166">
        <v>0</v>
      </c>
      <c r="R181" s="166">
        <f t="shared" si="42"/>
        <v>0</v>
      </c>
      <c r="S181" s="166">
        <v>0</v>
      </c>
      <c r="T181" s="167">
        <f t="shared" si="43"/>
        <v>0</v>
      </c>
      <c r="AR181" s="20" t="s">
        <v>522</v>
      </c>
      <c r="AT181" s="20" t="s">
        <v>521</v>
      </c>
      <c r="AU181" s="20" t="s">
        <v>524</v>
      </c>
      <c r="AY181" s="20" t="s">
        <v>519</v>
      </c>
      <c r="BE181" s="168">
        <f t="shared" si="44"/>
        <v>0</v>
      </c>
      <c r="BF181" s="168">
        <f t="shared" si="45"/>
        <v>0</v>
      </c>
      <c r="BG181" s="168">
        <f t="shared" si="46"/>
        <v>0</v>
      </c>
      <c r="BH181" s="168">
        <f t="shared" si="47"/>
        <v>0</v>
      </c>
      <c r="BI181" s="168">
        <f t="shared" si="48"/>
        <v>0</v>
      </c>
      <c r="BJ181" s="20" t="s">
        <v>414</v>
      </c>
      <c r="BK181" s="168">
        <f t="shared" si="49"/>
        <v>0</v>
      </c>
      <c r="BL181" s="20" t="s">
        <v>522</v>
      </c>
      <c r="BM181" s="20" t="s">
        <v>682</v>
      </c>
    </row>
    <row r="182" spans="2:65" s="1" customFormat="1" ht="16.5" customHeight="1">
      <c r="B182" s="156"/>
      <c r="C182" s="157">
        <v>93</v>
      </c>
      <c r="D182" s="157" t="s">
        <v>521</v>
      </c>
      <c r="E182" s="158" t="s">
        <v>218</v>
      </c>
      <c r="F182" s="282" t="s">
        <v>357</v>
      </c>
      <c r="G182" s="160" t="s">
        <v>526</v>
      </c>
      <c r="H182" s="161">
        <v>1</v>
      </c>
      <c r="I182" s="162"/>
      <c r="J182" s="163">
        <f t="shared" si="40"/>
        <v>0</v>
      </c>
      <c r="K182" s="159" t="s">
        <v>408</v>
      </c>
      <c r="L182" s="36"/>
      <c r="M182" s="164" t="s">
        <v>408</v>
      </c>
      <c r="N182" s="165" t="s">
        <v>441</v>
      </c>
      <c r="O182" s="37"/>
      <c r="P182" s="166">
        <f t="shared" si="41"/>
        <v>0</v>
      </c>
      <c r="Q182" s="166">
        <v>0</v>
      </c>
      <c r="R182" s="166">
        <f t="shared" si="42"/>
        <v>0</v>
      </c>
      <c r="S182" s="166">
        <v>0</v>
      </c>
      <c r="T182" s="167">
        <f t="shared" si="43"/>
        <v>0</v>
      </c>
      <c r="AR182" s="20" t="s">
        <v>522</v>
      </c>
      <c r="AT182" s="20" t="s">
        <v>521</v>
      </c>
      <c r="AU182" s="20" t="s">
        <v>524</v>
      </c>
      <c r="AY182" s="20" t="s">
        <v>519</v>
      </c>
      <c r="BE182" s="168">
        <f t="shared" si="44"/>
        <v>0</v>
      </c>
      <c r="BF182" s="168">
        <f t="shared" si="45"/>
        <v>0</v>
      </c>
      <c r="BG182" s="168">
        <f t="shared" si="46"/>
        <v>0</v>
      </c>
      <c r="BH182" s="168">
        <f t="shared" si="47"/>
        <v>0</v>
      </c>
      <c r="BI182" s="168">
        <f t="shared" si="48"/>
        <v>0</v>
      </c>
      <c r="BJ182" s="20" t="s">
        <v>414</v>
      </c>
      <c r="BK182" s="168">
        <f t="shared" si="49"/>
        <v>0</v>
      </c>
      <c r="BL182" s="20" t="s">
        <v>522</v>
      </c>
      <c r="BM182" s="20" t="s">
        <v>683</v>
      </c>
    </row>
    <row r="183" spans="2:65" s="1" customFormat="1" ht="16.5" customHeight="1">
      <c r="B183" s="156"/>
      <c r="C183" s="157">
        <v>94</v>
      </c>
      <c r="D183" s="157" t="s">
        <v>521</v>
      </c>
      <c r="E183" s="158" t="s">
        <v>219</v>
      </c>
      <c r="F183" s="282" t="s">
        <v>358</v>
      </c>
      <c r="G183" s="160" t="s">
        <v>526</v>
      </c>
      <c r="H183" s="161">
        <v>11</v>
      </c>
      <c r="I183" s="162"/>
      <c r="J183" s="163">
        <f t="shared" si="40"/>
        <v>0</v>
      </c>
      <c r="K183" s="159" t="s">
        <v>408</v>
      </c>
      <c r="L183" s="36"/>
      <c r="M183" s="164" t="s">
        <v>408</v>
      </c>
      <c r="N183" s="165" t="s">
        <v>441</v>
      </c>
      <c r="O183" s="37"/>
      <c r="P183" s="166">
        <f t="shared" si="41"/>
        <v>0</v>
      </c>
      <c r="Q183" s="166">
        <v>0</v>
      </c>
      <c r="R183" s="166">
        <f t="shared" si="42"/>
        <v>0</v>
      </c>
      <c r="S183" s="166">
        <v>0</v>
      </c>
      <c r="T183" s="167">
        <f t="shared" si="43"/>
        <v>0</v>
      </c>
      <c r="AR183" s="20" t="s">
        <v>522</v>
      </c>
      <c r="AT183" s="20" t="s">
        <v>521</v>
      </c>
      <c r="AU183" s="20" t="s">
        <v>524</v>
      </c>
      <c r="AY183" s="20" t="s">
        <v>519</v>
      </c>
      <c r="BE183" s="168">
        <f t="shared" si="44"/>
        <v>0</v>
      </c>
      <c r="BF183" s="168">
        <f t="shared" si="45"/>
        <v>0</v>
      </c>
      <c r="BG183" s="168">
        <f t="shared" si="46"/>
        <v>0</v>
      </c>
      <c r="BH183" s="168">
        <f t="shared" si="47"/>
        <v>0</v>
      </c>
      <c r="BI183" s="168">
        <f t="shared" si="48"/>
        <v>0</v>
      </c>
      <c r="BJ183" s="20" t="s">
        <v>414</v>
      </c>
      <c r="BK183" s="168">
        <f t="shared" si="49"/>
        <v>0</v>
      </c>
      <c r="BL183" s="20" t="s">
        <v>522</v>
      </c>
      <c r="BM183" s="20" t="s">
        <v>684</v>
      </c>
    </row>
    <row r="184" spans="2:65" s="1" customFormat="1" ht="16.5" customHeight="1">
      <c r="B184" s="156"/>
      <c r="C184" s="157">
        <v>95</v>
      </c>
      <c r="D184" s="157" t="s">
        <v>521</v>
      </c>
      <c r="E184" s="158" t="s">
        <v>220</v>
      </c>
      <c r="F184" s="282" t="s">
        <v>359</v>
      </c>
      <c r="G184" s="160" t="s">
        <v>526</v>
      </c>
      <c r="H184" s="161">
        <v>7</v>
      </c>
      <c r="I184" s="162"/>
      <c r="J184" s="163">
        <f t="shared" si="40"/>
        <v>0</v>
      </c>
      <c r="K184" s="159" t="s">
        <v>408</v>
      </c>
      <c r="L184" s="36"/>
      <c r="M184" s="164" t="s">
        <v>408</v>
      </c>
      <c r="N184" s="165" t="s">
        <v>441</v>
      </c>
      <c r="O184" s="37"/>
      <c r="P184" s="166">
        <f t="shared" si="41"/>
        <v>0</v>
      </c>
      <c r="Q184" s="166">
        <v>0</v>
      </c>
      <c r="R184" s="166">
        <f t="shared" si="42"/>
        <v>0</v>
      </c>
      <c r="S184" s="166">
        <v>0</v>
      </c>
      <c r="T184" s="167">
        <f t="shared" si="43"/>
        <v>0</v>
      </c>
      <c r="AR184" s="20" t="s">
        <v>522</v>
      </c>
      <c r="AT184" s="20" t="s">
        <v>521</v>
      </c>
      <c r="AU184" s="20" t="s">
        <v>524</v>
      </c>
      <c r="AY184" s="20" t="s">
        <v>519</v>
      </c>
      <c r="BE184" s="168">
        <f t="shared" si="44"/>
        <v>0</v>
      </c>
      <c r="BF184" s="168">
        <f t="shared" si="45"/>
        <v>0</v>
      </c>
      <c r="BG184" s="168">
        <f t="shared" si="46"/>
        <v>0</v>
      </c>
      <c r="BH184" s="168">
        <f t="shared" si="47"/>
        <v>0</v>
      </c>
      <c r="BI184" s="168">
        <f t="shared" si="48"/>
        <v>0</v>
      </c>
      <c r="BJ184" s="20" t="s">
        <v>414</v>
      </c>
      <c r="BK184" s="168">
        <f t="shared" si="49"/>
        <v>0</v>
      </c>
      <c r="BL184" s="20" t="s">
        <v>522</v>
      </c>
      <c r="BM184" s="20" t="s">
        <v>674</v>
      </c>
    </row>
    <row r="185" spans="2:65" s="1" customFormat="1" ht="16.5" customHeight="1">
      <c r="B185" s="156"/>
      <c r="C185" s="157">
        <v>96</v>
      </c>
      <c r="D185" s="157" t="s">
        <v>521</v>
      </c>
      <c r="E185" s="158" t="s">
        <v>221</v>
      </c>
      <c r="F185" s="282" t="s">
        <v>360</v>
      </c>
      <c r="G185" s="160" t="s">
        <v>526</v>
      </c>
      <c r="H185" s="161">
        <v>14</v>
      </c>
      <c r="I185" s="162"/>
      <c r="J185" s="163">
        <f t="shared" si="40"/>
        <v>0</v>
      </c>
      <c r="K185" s="159" t="s">
        <v>408</v>
      </c>
      <c r="L185" s="36"/>
      <c r="M185" s="164" t="s">
        <v>408</v>
      </c>
      <c r="N185" s="165" t="s">
        <v>441</v>
      </c>
      <c r="O185" s="37"/>
      <c r="P185" s="166">
        <f t="shared" si="41"/>
        <v>0</v>
      </c>
      <c r="Q185" s="166">
        <v>0</v>
      </c>
      <c r="R185" s="166">
        <f t="shared" si="42"/>
        <v>0</v>
      </c>
      <c r="S185" s="166">
        <v>0</v>
      </c>
      <c r="T185" s="167">
        <f t="shared" si="43"/>
        <v>0</v>
      </c>
      <c r="AR185" s="20" t="s">
        <v>522</v>
      </c>
      <c r="AT185" s="20" t="s">
        <v>521</v>
      </c>
      <c r="AU185" s="20" t="s">
        <v>524</v>
      </c>
      <c r="AY185" s="20" t="s">
        <v>519</v>
      </c>
      <c r="BE185" s="168">
        <f t="shared" si="44"/>
        <v>0</v>
      </c>
      <c r="BF185" s="168">
        <f t="shared" si="45"/>
        <v>0</v>
      </c>
      <c r="BG185" s="168">
        <f t="shared" si="46"/>
        <v>0</v>
      </c>
      <c r="BH185" s="168">
        <f t="shared" si="47"/>
        <v>0</v>
      </c>
      <c r="BI185" s="168">
        <f t="shared" si="48"/>
        <v>0</v>
      </c>
      <c r="BJ185" s="20" t="s">
        <v>414</v>
      </c>
      <c r="BK185" s="168">
        <f t="shared" si="49"/>
        <v>0</v>
      </c>
      <c r="BL185" s="20" t="s">
        <v>522</v>
      </c>
      <c r="BM185" s="20" t="s">
        <v>675</v>
      </c>
    </row>
    <row r="186" spans="2:65" s="1" customFormat="1" ht="16.5" customHeight="1">
      <c r="B186" s="156"/>
      <c r="C186" s="157">
        <v>97</v>
      </c>
      <c r="D186" s="157" t="s">
        <v>521</v>
      </c>
      <c r="E186" s="158" t="s">
        <v>222</v>
      </c>
      <c r="F186" s="282" t="s">
        <v>361</v>
      </c>
      <c r="G186" s="160" t="s">
        <v>526</v>
      </c>
      <c r="H186" s="161">
        <v>9</v>
      </c>
      <c r="I186" s="162"/>
      <c r="J186" s="163">
        <f t="shared" si="40"/>
        <v>0</v>
      </c>
      <c r="K186" s="159" t="s">
        <v>408</v>
      </c>
      <c r="L186" s="36"/>
      <c r="M186" s="164" t="s">
        <v>408</v>
      </c>
      <c r="N186" s="165" t="s">
        <v>441</v>
      </c>
      <c r="O186" s="37"/>
      <c r="P186" s="166">
        <f t="shared" si="41"/>
        <v>0</v>
      </c>
      <c r="Q186" s="166">
        <v>0</v>
      </c>
      <c r="R186" s="166">
        <f t="shared" si="42"/>
        <v>0</v>
      </c>
      <c r="S186" s="166">
        <v>0</v>
      </c>
      <c r="T186" s="167">
        <f t="shared" si="43"/>
        <v>0</v>
      </c>
      <c r="AR186" s="20" t="s">
        <v>522</v>
      </c>
      <c r="AT186" s="20" t="s">
        <v>521</v>
      </c>
      <c r="AU186" s="20" t="s">
        <v>524</v>
      </c>
      <c r="AY186" s="20" t="s">
        <v>519</v>
      </c>
      <c r="BE186" s="168">
        <f t="shared" si="44"/>
        <v>0</v>
      </c>
      <c r="BF186" s="168">
        <f t="shared" si="45"/>
        <v>0</v>
      </c>
      <c r="BG186" s="168">
        <f t="shared" si="46"/>
        <v>0</v>
      </c>
      <c r="BH186" s="168">
        <f t="shared" si="47"/>
        <v>0</v>
      </c>
      <c r="BI186" s="168">
        <f t="shared" si="48"/>
        <v>0</v>
      </c>
      <c r="BJ186" s="20" t="s">
        <v>414</v>
      </c>
      <c r="BK186" s="168">
        <f t="shared" si="49"/>
        <v>0</v>
      </c>
      <c r="BL186" s="20" t="s">
        <v>522</v>
      </c>
      <c r="BM186" s="20" t="s">
        <v>676</v>
      </c>
    </row>
    <row r="187" spans="2:65" s="1" customFormat="1" ht="16.5" customHeight="1">
      <c r="B187" s="156"/>
      <c r="C187" s="157">
        <v>98</v>
      </c>
      <c r="D187" s="157" t="s">
        <v>521</v>
      </c>
      <c r="E187" s="158" t="s">
        <v>222</v>
      </c>
      <c r="F187" s="294" t="s">
        <v>1005</v>
      </c>
      <c r="G187" s="160" t="s">
        <v>526</v>
      </c>
      <c r="H187" s="161">
        <v>2</v>
      </c>
      <c r="I187" s="162"/>
      <c r="J187" s="163">
        <f>ROUND(I187*H187,0)</f>
        <v>0</v>
      </c>
      <c r="K187" s="159"/>
      <c r="L187" s="36"/>
      <c r="M187" s="164"/>
      <c r="N187" s="165" t="s">
        <v>441</v>
      </c>
      <c r="O187" s="37"/>
      <c r="P187" s="166"/>
      <c r="Q187" s="166"/>
      <c r="R187" s="166"/>
      <c r="S187" s="166"/>
      <c r="T187" s="167"/>
      <c r="AR187" s="20"/>
      <c r="AT187" s="20"/>
      <c r="AU187" s="20"/>
      <c r="AY187" s="20"/>
      <c r="BE187" s="168">
        <f t="shared" si="44"/>
        <v>0</v>
      </c>
      <c r="BF187" s="168"/>
      <c r="BG187" s="168"/>
      <c r="BH187" s="168"/>
      <c r="BI187" s="168"/>
      <c r="BJ187" s="20"/>
      <c r="BK187" s="168"/>
      <c r="BL187" s="20"/>
      <c r="BM187" s="20"/>
    </row>
    <row r="188" spans="2:65" s="1" customFormat="1" ht="16.5" customHeight="1">
      <c r="B188" s="156"/>
      <c r="C188" s="157">
        <v>99</v>
      </c>
      <c r="D188" s="157" t="s">
        <v>521</v>
      </c>
      <c r="E188" s="158" t="s">
        <v>223</v>
      </c>
      <c r="F188" s="282" t="s">
        <v>362</v>
      </c>
      <c r="G188" s="160" t="s">
        <v>526</v>
      </c>
      <c r="H188" s="161">
        <v>1</v>
      </c>
      <c r="I188" s="162"/>
      <c r="J188" s="163">
        <f t="shared" si="40"/>
        <v>0</v>
      </c>
      <c r="K188" s="159" t="s">
        <v>408</v>
      </c>
      <c r="L188" s="36"/>
      <c r="M188" s="164" t="s">
        <v>408</v>
      </c>
      <c r="N188" s="165" t="s">
        <v>441</v>
      </c>
      <c r="O188" s="37"/>
      <c r="P188" s="166">
        <f t="shared" si="41"/>
        <v>0</v>
      </c>
      <c r="Q188" s="166">
        <v>0</v>
      </c>
      <c r="R188" s="166">
        <f t="shared" si="42"/>
        <v>0</v>
      </c>
      <c r="S188" s="166">
        <v>0</v>
      </c>
      <c r="T188" s="167">
        <f t="shared" si="43"/>
        <v>0</v>
      </c>
      <c r="AR188" s="20" t="s">
        <v>522</v>
      </c>
      <c r="AT188" s="20" t="s">
        <v>521</v>
      </c>
      <c r="AU188" s="20" t="s">
        <v>524</v>
      </c>
      <c r="AY188" s="20" t="s">
        <v>519</v>
      </c>
      <c r="BE188" s="168">
        <f t="shared" si="44"/>
        <v>0</v>
      </c>
      <c r="BF188" s="168">
        <f t="shared" si="45"/>
        <v>0</v>
      </c>
      <c r="BG188" s="168">
        <f t="shared" si="46"/>
        <v>0</v>
      </c>
      <c r="BH188" s="168">
        <f t="shared" si="47"/>
        <v>0</v>
      </c>
      <c r="BI188" s="168">
        <f t="shared" si="48"/>
        <v>0</v>
      </c>
      <c r="BJ188" s="20" t="s">
        <v>414</v>
      </c>
      <c r="BK188" s="168">
        <f t="shared" si="49"/>
        <v>0</v>
      </c>
      <c r="BL188" s="20" t="s">
        <v>522</v>
      </c>
      <c r="BM188" s="20" t="s">
        <v>677</v>
      </c>
    </row>
    <row r="189" spans="2:65" s="1" customFormat="1" ht="16.5" customHeight="1">
      <c r="B189" s="156"/>
      <c r="C189" s="157">
        <v>100</v>
      </c>
      <c r="D189" s="157" t="s">
        <v>521</v>
      </c>
      <c r="E189" s="158" t="s">
        <v>224</v>
      </c>
      <c r="F189" s="282" t="s">
        <v>363</v>
      </c>
      <c r="G189" s="160" t="s">
        <v>526</v>
      </c>
      <c r="H189" s="161">
        <v>1</v>
      </c>
      <c r="I189" s="162"/>
      <c r="J189" s="163">
        <f t="shared" si="40"/>
        <v>0</v>
      </c>
      <c r="K189" s="159" t="s">
        <v>408</v>
      </c>
      <c r="L189" s="36"/>
      <c r="M189" s="164" t="s">
        <v>408</v>
      </c>
      <c r="N189" s="165" t="s">
        <v>441</v>
      </c>
      <c r="O189" s="37"/>
      <c r="P189" s="166">
        <f t="shared" si="41"/>
        <v>0</v>
      </c>
      <c r="Q189" s="166">
        <v>0</v>
      </c>
      <c r="R189" s="166">
        <f t="shared" si="42"/>
        <v>0</v>
      </c>
      <c r="S189" s="166">
        <v>0</v>
      </c>
      <c r="T189" s="167">
        <f t="shared" si="43"/>
        <v>0</v>
      </c>
      <c r="AR189" s="20" t="s">
        <v>522</v>
      </c>
      <c r="AT189" s="20" t="s">
        <v>521</v>
      </c>
      <c r="AU189" s="20" t="s">
        <v>524</v>
      </c>
      <c r="AY189" s="20" t="s">
        <v>519</v>
      </c>
      <c r="BE189" s="168">
        <f t="shared" si="44"/>
        <v>0</v>
      </c>
      <c r="BF189" s="168">
        <f t="shared" si="45"/>
        <v>0</v>
      </c>
      <c r="BG189" s="168">
        <f t="shared" si="46"/>
        <v>0</v>
      </c>
      <c r="BH189" s="168">
        <f t="shared" si="47"/>
        <v>0</v>
      </c>
      <c r="BI189" s="168">
        <f t="shared" si="48"/>
        <v>0</v>
      </c>
      <c r="BJ189" s="20" t="s">
        <v>414</v>
      </c>
      <c r="BK189" s="168">
        <f t="shared" si="49"/>
        <v>0</v>
      </c>
      <c r="BL189" s="20" t="s">
        <v>522</v>
      </c>
      <c r="BM189" s="20" t="s">
        <v>679</v>
      </c>
    </row>
    <row r="190" spans="2:65" s="1" customFormat="1" ht="16.5" customHeight="1">
      <c r="B190" s="156"/>
      <c r="C190" s="157">
        <v>101</v>
      </c>
      <c r="D190" s="157" t="s">
        <v>521</v>
      </c>
      <c r="E190" s="158" t="s">
        <v>225</v>
      </c>
      <c r="F190" s="282" t="s">
        <v>364</v>
      </c>
      <c r="G190" s="160" t="s">
        <v>526</v>
      </c>
      <c r="H190" s="161">
        <v>4</v>
      </c>
      <c r="I190" s="162"/>
      <c r="J190" s="163">
        <f t="shared" si="40"/>
        <v>0</v>
      </c>
      <c r="K190" s="159" t="s">
        <v>408</v>
      </c>
      <c r="L190" s="36"/>
      <c r="M190" s="164" t="s">
        <v>408</v>
      </c>
      <c r="N190" s="165" t="s">
        <v>441</v>
      </c>
      <c r="O190" s="37"/>
      <c r="P190" s="166">
        <f t="shared" si="41"/>
        <v>0</v>
      </c>
      <c r="Q190" s="166">
        <v>0</v>
      </c>
      <c r="R190" s="166">
        <f t="shared" si="42"/>
        <v>0</v>
      </c>
      <c r="S190" s="166">
        <v>0</v>
      </c>
      <c r="T190" s="167">
        <f t="shared" si="43"/>
        <v>0</v>
      </c>
      <c r="AR190" s="20" t="s">
        <v>522</v>
      </c>
      <c r="AT190" s="20" t="s">
        <v>521</v>
      </c>
      <c r="AU190" s="20" t="s">
        <v>524</v>
      </c>
      <c r="AY190" s="20" t="s">
        <v>519</v>
      </c>
      <c r="BE190" s="168">
        <f t="shared" si="44"/>
        <v>0</v>
      </c>
      <c r="BF190" s="168">
        <f t="shared" si="45"/>
        <v>0</v>
      </c>
      <c r="BG190" s="168">
        <f t="shared" si="46"/>
        <v>0</v>
      </c>
      <c r="BH190" s="168">
        <f t="shared" si="47"/>
        <v>0</v>
      </c>
      <c r="BI190" s="168">
        <f t="shared" si="48"/>
        <v>0</v>
      </c>
      <c r="BJ190" s="20" t="s">
        <v>414</v>
      </c>
      <c r="BK190" s="168">
        <f t="shared" si="49"/>
        <v>0</v>
      </c>
      <c r="BL190" s="20" t="s">
        <v>522</v>
      </c>
      <c r="BM190" s="20" t="s">
        <v>681</v>
      </c>
    </row>
    <row r="191" spans="2:65" s="1" customFormat="1" ht="16.5" customHeight="1">
      <c r="B191" s="156"/>
      <c r="C191" s="157">
        <v>102</v>
      </c>
      <c r="D191" s="157" t="s">
        <v>521</v>
      </c>
      <c r="E191" s="158" t="s">
        <v>226</v>
      </c>
      <c r="F191" s="282" t="s">
        <v>365</v>
      </c>
      <c r="G191" s="160" t="s">
        <v>526</v>
      </c>
      <c r="H191" s="161">
        <v>1</v>
      </c>
      <c r="I191" s="162"/>
      <c r="J191" s="163">
        <f t="shared" si="40"/>
        <v>0</v>
      </c>
      <c r="K191" s="159" t="s">
        <v>408</v>
      </c>
      <c r="L191" s="36"/>
      <c r="M191" s="164" t="s">
        <v>408</v>
      </c>
      <c r="N191" s="165" t="s">
        <v>441</v>
      </c>
      <c r="O191" s="37"/>
      <c r="P191" s="166">
        <f t="shared" si="41"/>
        <v>0</v>
      </c>
      <c r="Q191" s="166">
        <v>0</v>
      </c>
      <c r="R191" s="166">
        <f t="shared" si="42"/>
        <v>0</v>
      </c>
      <c r="S191" s="166">
        <v>0</v>
      </c>
      <c r="T191" s="167">
        <f t="shared" si="43"/>
        <v>0</v>
      </c>
      <c r="AR191" s="20" t="s">
        <v>522</v>
      </c>
      <c r="AT191" s="20" t="s">
        <v>521</v>
      </c>
      <c r="AU191" s="20" t="s">
        <v>524</v>
      </c>
      <c r="AY191" s="20" t="s">
        <v>519</v>
      </c>
      <c r="BE191" s="168">
        <f t="shared" si="44"/>
        <v>0</v>
      </c>
      <c r="BF191" s="168">
        <f t="shared" si="45"/>
        <v>0</v>
      </c>
      <c r="BG191" s="168">
        <f t="shared" si="46"/>
        <v>0</v>
      </c>
      <c r="BH191" s="168">
        <f t="shared" si="47"/>
        <v>0</v>
      </c>
      <c r="BI191" s="168">
        <f t="shared" si="48"/>
        <v>0</v>
      </c>
      <c r="BJ191" s="20" t="s">
        <v>414</v>
      </c>
      <c r="BK191" s="168">
        <f t="shared" si="49"/>
        <v>0</v>
      </c>
      <c r="BL191" s="20" t="s">
        <v>522</v>
      </c>
      <c r="BM191" s="20" t="s">
        <v>682</v>
      </c>
    </row>
    <row r="192" spans="2:65" s="1" customFormat="1" ht="16.5" customHeight="1">
      <c r="B192" s="156"/>
      <c r="C192" s="157">
        <v>103</v>
      </c>
      <c r="D192" s="157" t="s">
        <v>521</v>
      </c>
      <c r="E192" s="158" t="s">
        <v>227</v>
      </c>
      <c r="F192" s="282" t="s">
        <v>366</v>
      </c>
      <c r="G192" s="160" t="s">
        <v>526</v>
      </c>
      <c r="H192" s="161">
        <v>1</v>
      </c>
      <c r="I192" s="162"/>
      <c r="J192" s="163">
        <f t="shared" si="40"/>
        <v>0</v>
      </c>
      <c r="K192" s="159" t="s">
        <v>408</v>
      </c>
      <c r="L192" s="36"/>
      <c r="M192" s="164" t="s">
        <v>408</v>
      </c>
      <c r="N192" s="165" t="s">
        <v>441</v>
      </c>
      <c r="O192" s="37"/>
      <c r="P192" s="166">
        <f t="shared" si="41"/>
        <v>0</v>
      </c>
      <c r="Q192" s="166">
        <v>0</v>
      </c>
      <c r="R192" s="166">
        <f t="shared" si="42"/>
        <v>0</v>
      </c>
      <c r="S192" s="166">
        <v>0</v>
      </c>
      <c r="T192" s="167">
        <f t="shared" si="43"/>
        <v>0</v>
      </c>
      <c r="AR192" s="20" t="s">
        <v>522</v>
      </c>
      <c r="AT192" s="20" t="s">
        <v>521</v>
      </c>
      <c r="AU192" s="20" t="s">
        <v>524</v>
      </c>
      <c r="AY192" s="20" t="s">
        <v>519</v>
      </c>
      <c r="BE192" s="168">
        <f t="shared" si="44"/>
        <v>0</v>
      </c>
      <c r="BF192" s="168">
        <f t="shared" si="45"/>
        <v>0</v>
      </c>
      <c r="BG192" s="168">
        <f t="shared" si="46"/>
        <v>0</v>
      </c>
      <c r="BH192" s="168">
        <f t="shared" si="47"/>
        <v>0</v>
      </c>
      <c r="BI192" s="168">
        <f t="shared" si="48"/>
        <v>0</v>
      </c>
      <c r="BJ192" s="20" t="s">
        <v>414</v>
      </c>
      <c r="BK192" s="168">
        <f t="shared" si="49"/>
        <v>0</v>
      </c>
      <c r="BL192" s="20" t="s">
        <v>522</v>
      </c>
      <c r="BM192" s="20" t="s">
        <v>683</v>
      </c>
    </row>
    <row r="193" spans="2:65" s="1" customFormat="1" ht="16.5" customHeight="1">
      <c r="B193" s="156"/>
      <c r="C193" s="157">
        <v>104</v>
      </c>
      <c r="D193" s="157" t="s">
        <v>521</v>
      </c>
      <c r="E193" s="158" t="s">
        <v>228</v>
      </c>
      <c r="F193" s="294" t="s">
        <v>1007</v>
      </c>
      <c r="G193" s="160" t="s">
        <v>526</v>
      </c>
      <c r="H193" s="161">
        <v>1</v>
      </c>
      <c r="I193" s="162"/>
      <c r="J193" s="163">
        <f>ROUND(I193*H193,0)</f>
        <v>0</v>
      </c>
      <c r="K193" s="159" t="s">
        <v>408</v>
      </c>
      <c r="L193" s="36"/>
      <c r="M193" s="164"/>
      <c r="N193" s="165" t="s">
        <v>441</v>
      </c>
      <c r="O193" s="37"/>
      <c r="P193" s="166"/>
      <c r="Q193" s="166"/>
      <c r="R193" s="166"/>
      <c r="S193" s="166"/>
      <c r="T193" s="167"/>
      <c r="AR193" s="20"/>
      <c r="AT193" s="20"/>
      <c r="AU193" s="20"/>
      <c r="AY193" s="20"/>
      <c r="BE193" s="168">
        <f t="shared" si="44"/>
        <v>0</v>
      </c>
      <c r="BF193" s="168"/>
      <c r="BG193" s="168"/>
      <c r="BH193" s="168"/>
      <c r="BI193" s="168"/>
      <c r="BJ193" s="20"/>
      <c r="BK193" s="168"/>
      <c r="BL193" s="20"/>
      <c r="BM193" s="20"/>
    </row>
    <row r="194" spans="2:65" s="1" customFormat="1" ht="16.5" customHeight="1">
      <c r="B194" s="156"/>
      <c r="C194" s="157">
        <v>105</v>
      </c>
      <c r="D194" s="157" t="s">
        <v>521</v>
      </c>
      <c r="E194" s="158" t="s">
        <v>228</v>
      </c>
      <c r="F194" s="282" t="s">
        <v>367</v>
      </c>
      <c r="G194" s="160" t="s">
        <v>526</v>
      </c>
      <c r="H194" s="161">
        <v>4</v>
      </c>
      <c r="I194" s="162"/>
      <c r="J194" s="163">
        <f t="shared" si="40"/>
        <v>0</v>
      </c>
      <c r="K194" s="159" t="s">
        <v>408</v>
      </c>
      <c r="L194" s="36"/>
      <c r="M194" s="164" t="s">
        <v>408</v>
      </c>
      <c r="N194" s="165" t="s">
        <v>441</v>
      </c>
      <c r="O194" s="37"/>
      <c r="P194" s="166">
        <f t="shared" si="41"/>
        <v>0</v>
      </c>
      <c r="Q194" s="166">
        <v>0</v>
      </c>
      <c r="R194" s="166">
        <f t="shared" si="42"/>
        <v>0</v>
      </c>
      <c r="S194" s="166">
        <v>0</v>
      </c>
      <c r="T194" s="167">
        <f t="shared" si="43"/>
        <v>0</v>
      </c>
      <c r="AR194" s="20" t="s">
        <v>522</v>
      </c>
      <c r="AT194" s="20" t="s">
        <v>521</v>
      </c>
      <c r="AU194" s="20" t="s">
        <v>524</v>
      </c>
      <c r="AY194" s="20" t="s">
        <v>519</v>
      </c>
      <c r="BE194" s="168">
        <f t="shared" si="44"/>
        <v>0</v>
      </c>
      <c r="BF194" s="168">
        <f t="shared" si="45"/>
        <v>0</v>
      </c>
      <c r="BG194" s="168">
        <f t="shared" si="46"/>
        <v>0</v>
      </c>
      <c r="BH194" s="168">
        <f t="shared" si="47"/>
        <v>0</v>
      </c>
      <c r="BI194" s="168">
        <f t="shared" si="48"/>
        <v>0</v>
      </c>
      <c r="BJ194" s="20" t="s">
        <v>414</v>
      </c>
      <c r="BK194" s="168">
        <f t="shared" si="49"/>
        <v>0</v>
      </c>
      <c r="BL194" s="20" t="s">
        <v>522</v>
      </c>
      <c r="BM194" s="20" t="s">
        <v>684</v>
      </c>
    </row>
    <row r="195" spans="2:65" s="1" customFormat="1" ht="16.5" customHeight="1">
      <c r="B195" s="156"/>
      <c r="C195" s="157">
        <v>106</v>
      </c>
      <c r="D195" s="157" t="s">
        <v>521</v>
      </c>
      <c r="E195" s="158" t="s">
        <v>229</v>
      </c>
      <c r="F195" s="282" t="s">
        <v>368</v>
      </c>
      <c r="G195" s="160" t="s">
        <v>526</v>
      </c>
      <c r="H195" s="161">
        <v>1</v>
      </c>
      <c r="I195" s="162"/>
      <c r="J195" s="163">
        <f t="shared" si="40"/>
        <v>0</v>
      </c>
      <c r="K195" s="159" t="s">
        <v>408</v>
      </c>
      <c r="L195" s="36"/>
      <c r="M195" s="164" t="s">
        <v>408</v>
      </c>
      <c r="N195" s="165" t="s">
        <v>441</v>
      </c>
      <c r="O195" s="37"/>
      <c r="P195" s="166">
        <f t="shared" si="41"/>
        <v>0</v>
      </c>
      <c r="Q195" s="166">
        <v>0</v>
      </c>
      <c r="R195" s="166">
        <f t="shared" si="42"/>
        <v>0</v>
      </c>
      <c r="S195" s="166">
        <v>0</v>
      </c>
      <c r="T195" s="167">
        <f t="shared" si="43"/>
        <v>0</v>
      </c>
      <c r="AR195" s="20" t="s">
        <v>522</v>
      </c>
      <c r="AT195" s="20" t="s">
        <v>521</v>
      </c>
      <c r="AU195" s="20" t="s">
        <v>524</v>
      </c>
      <c r="AY195" s="20" t="s">
        <v>519</v>
      </c>
      <c r="BE195" s="168">
        <f t="shared" si="44"/>
        <v>0</v>
      </c>
      <c r="BF195" s="168">
        <f t="shared" si="45"/>
        <v>0</v>
      </c>
      <c r="BG195" s="168">
        <f t="shared" si="46"/>
        <v>0</v>
      </c>
      <c r="BH195" s="168">
        <f t="shared" si="47"/>
        <v>0</v>
      </c>
      <c r="BI195" s="168">
        <f t="shared" si="48"/>
        <v>0</v>
      </c>
      <c r="BJ195" s="20" t="s">
        <v>414</v>
      </c>
      <c r="BK195" s="168">
        <f t="shared" si="49"/>
        <v>0</v>
      </c>
      <c r="BL195" s="20" t="s">
        <v>522</v>
      </c>
      <c r="BM195" s="20" t="s">
        <v>685</v>
      </c>
    </row>
    <row r="196" spans="2:65" s="1" customFormat="1" ht="16.5" customHeight="1">
      <c r="B196" s="156"/>
      <c r="C196" s="157">
        <v>107</v>
      </c>
      <c r="D196" s="157" t="s">
        <v>521</v>
      </c>
      <c r="E196" s="158" t="s">
        <v>230</v>
      </c>
      <c r="F196" s="282" t="s">
        <v>369</v>
      </c>
      <c r="G196" s="160" t="s">
        <v>526</v>
      </c>
      <c r="H196" s="161">
        <v>11</v>
      </c>
      <c r="I196" s="162"/>
      <c r="J196" s="163">
        <f t="shared" si="40"/>
        <v>0</v>
      </c>
      <c r="K196" s="159" t="s">
        <v>408</v>
      </c>
      <c r="L196" s="36"/>
      <c r="M196" s="164" t="s">
        <v>408</v>
      </c>
      <c r="N196" s="165" t="s">
        <v>441</v>
      </c>
      <c r="O196" s="37"/>
      <c r="P196" s="166">
        <f t="shared" si="41"/>
        <v>0</v>
      </c>
      <c r="Q196" s="166">
        <v>0</v>
      </c>
      <c r="R196" s="166">
        <f t="shared" si="42"/>
        <v>0</v>
      </c>
      <c r="S196" s="166">
        <v>0</v>
      </c>
      <c r="T196" s="167">
        <f t="shared" si="43"/>
        <v>0</v>
      </c>
      <c r="AR196" s="20" t="s">
        <v>522</v>
      </c>
      <c r="AT196" s="20" t="s">
        <v>521</v>
      </c>
      <c r="AU196" s="20" t="s">
        <v>524</v>
      </c>
      <c r="AY196" s="20" t="s">
        <v>519</v>
      </c>
      <c r="BE196" s="168">
        <f t="shared" si="44"/>
        <v>0</v>
      </c>
      <c r="BF196" s="168">
        <f t="shared" si="45"/>
        <v>0</v>
      </c>
      <c r="BG196" s="168">
        <f t="shared" si="46"/>
        <v>0</v>
      </c>
      <c r="BH196" s="168">
        <f t="shared" si="47"/>
        <v>0</v>
      </c>
      <c r="BI196" s="168">
        <f t="shared" si="48"/>
        <v>0</v>
      </c>
      <c r="BJ196" s="20" t="s">
        <v>414</v>
      </c>
      <c r="BK196" s="168">
        <f t="shared" si="49"/>
        <v>0</v>
      </c>
      <c r="BL196" s="20" t="s">
        <v>522</v>
      </c>
      <c r="BM196" s="20" t="s">
        <v>679</v>
      </c>
    </row>
    <row r="197" spans="2:65" s="1" customFormat="1" ht="16.5" customHeight="1">
      <c r="B197" s="156"/>
      <c r="C197" s="157">
        <v>108</v>
      </c>
      <c r="D197" s="157" t="s">
        <v>521</v>
      </c>
      <c r="E197" s="158" t="s">
        <v>231</v>
      </c>
      <c r="F197" s="282" t="s">
        <v>370</v>
      </c>
      <c r="G197" s="160" t="s">
        <v>526</v>
      </c>
      <c r="H197" s="161">
        <v>11</v>
      </c>
      <c r="I197" s="162"/>
      <c r="J197" s="163">
        <f t="shared" si="40"/>
        <v>0</v>
      </c>
      <c r="K197" s="159" t="s">
        <v>408</v>
      </c>
      <c r="L197" s="36"/>
      <c r="M197" s="164" t="s">
        <v>408</v>
      </c>
      <c r="N197" s="165" t="s">
        <v>441</v>
      </c>
      <c r="O197" s="37"/>
      <c r="P197" s="166">
        <f t="shared" si="41"/>
        <v>0</v>
      </c>
      <c r="Q197" s="166">
        <v>0</v>
      </c>
      <c r="R197" s="166">
        <f t="shared" si="42"/>
        <v>0</v>
      </c>
      <c r="S197" s="166">
        <v>0</v>
      </c>
      <c r="T197" s="167">
        <f t="shared" si="43"/>
        <v>0</v>
      </c>
      <c r="AR197" s="20" t="s">
        <v>522</v>
      </c>
      <c r="AT197" s="20" t="s">
        <v>521</v>
      </c>
      <c r="AU197" s="20" t="s">
        <v>524</v>
      </c>
      <c r="AY197" s="20" t="s">
        <v>519</v>
      </c>
      <c r="BE197" s="168">
        <f t="shared" si="44"/>
        <v>0</v>
      </c>
      <c r="BF197" s="168">
        <f t="shared" si="45"/>
        <v>0</v>
      </c>
      <c r="BG197" s="168">
        <f t="shared" si="46"/>
        <v>0</v>
      </c>
      <c r="BH197" s="168">
        <f t="shared" si="47"/>
        <v>0</v>
      </c>
      <c r="BI197" s="168">
        <f t="shared" si="48"/>
        <v>0</v>
      </c>
      <c r="BJ197" s="20" t="s">
        <v>414</v>
      </c>
      <c r="BK197" s="168">
        <f t="shared" si="49"/>
        <v>0</v>
      </c>
      <c r="BL197" s="20" t="s">
        <v>522</v>
      </c>
      <c r="BM197" s="20" t="s">
        <v>680</v>
      </c>
    </row>
    <row r="198" spans="2:65" s="1" customFormat="1" ht="16.5" customHeight="1">
      <c r="B198" s="156"/>
      <c r="C198" s="157">
        <v>109</v>
      </c>
      <c r="D198" s="157" t="s">
        <v>521</v>
      </c>
      <c r="E198" s="158" t="s">
        <v>232</v>
      </c>
      <c r="F198" s="282" t="s">
        <v>371</v>
      </c>
      <c r="G198" s="160" t="s">
        <v>526</v>
      </c>
      <c r="H198" s="161">
        <v>3</v>
      </c>
      <c r="I198" s="162"/>
      <c r="J198" s="163">
        <f t="shared" si="40"/>
        <v>0</v>
      </c>
      <c r="K198" s="159" t="s">
        <v>408</v>
      </c>
      <c r="L198" s="36"/>
      <c r="M198" s="164" t="s">
        <v>408</v>
      </c>
      <c r="N198" s="165" t="s">
        <v>441</v>
      </c>
      <c r="O198" s="37"/>
      <c r="P198" s="166">
        <f t="shared" si="41"/>
        <v>0</v>
      </c>
      <c r="Q198" s="166">
        <v>0</v>
      </c>
      <c r="R198" s="166">
        <f t="shared" si="42"/>
        <v>0</v>
      </c>
      <c r="S198" s="166">
        <v>0</v>
      </c>
      <c r="T198" s="167">
        <f t="shared" si="43"/>
        <v>0</v>
      </c>
      <c r="AR198" s="20" t="s">
        <v>522</v>
      </c>
      <c r="AT198" s="20" t="s">
        <v>521</v>
      </c>
      <c r="AU198" s="20" t="s">
        <v>524</v>
      </c>
      <c r="AY198" s="20" t="s">
        <v>519</v>
      </c>
      <c r="BE198" s="168">
        <f t="shared" si="44"/>
        <v>0</v>
      </c>
      <c r="BF198" s="168">
        <f t="shared" si="45"/>
        <v>0</v>
      </c>
      <c r="BG198" s="168">
        <f t="shared" si="46"/>
        <v>0</v>
      </c>
      <c r="BH198" s="168">
        <f t="shared" si="47"/>
        <v>0</v>
      </c>
      <c r="BI198" s="168">
        <f t="shared" si="48"/>
        <v>0</v>
      </c>
      <c r="BJ198" s="20" t="s">
        <v>414</v>
      </c>
      <c r="BK198" s="168">
        <f t="shared" si="49"/>
        <v>0</v>
      </c>
      <c r="BL198" s="20" t="s">
        <v>522</v>
      </c>
      <c r="BM198" s="20" t="s">
        <v>681</v>
      </c>
    </row>
    <row r="199" spans="2:65" s="1" customFormat="1" ht="16.5" customHeight="1">
      <c r="B199" s="156"/>
      <c r="C199" s="157">
        <v>110</v>
      </c>
      <c r="D199" s="157" t="s">
        <v>521</v>
      </c>
      <c r="E199" s="158" t="s">
        <v>232</v>
      </c>
      <c r="F199" s="294" t="s">
        <v>1008</v>
      </c>
      <c r="G199" s="160" t="s">
        <v>526</v>
      </c>
      <c r="H199" s="161">
        <v>7</v>
      </c>
      <c r="I199" s="162"/>
      <c r="J199" s="163">
        <f>ROUND(I199*H199,0)</f>
        <v>0</v>
      </c>
      <c r="K199" s="159"/>
      <c r="L199" s="36"/>
      <c r="M199" s="164"/>
      <c r="N199" s="165" t="s">
        <v>441</v>
      </c>
      <c r="O199" s="37"/>
      <c r="P199" s="166"/>
      <c r="Q199" s="166"/>
      <c r="R199" s="166"/>
      <c r="S199" s="166"/>
      <c r="T199" s="167"/>
      <c r="AR199" s="20"/>
      <c r="AT199" s="20"/>
      <c r="AU199" s="20"/>
      <c r="AY199" s="20"/>
      <c r="BE199" s="168">
        <f t="shared" si="44"/>
        <v>0</v>
      </c>
      <c r="BF199" s="168"/>
      <c r="BG199" s="168"/>
      <c r="BH199" s="168"/>
      <c r="BI199" s="168"/>
      <c r="BJ199" s="20"/>
      <c r="BK199" s="168"/>
      <c r="BL199" s="20"/>
      <c r="BM199" s="20"/>
    </row>
    <row r="200" spans="2:65" s="1" customFormat="1" ht="16.5" customHeight="1">
      <c r="B200" s="156"/>
      <c r="C200" s="157">
        <v>111</v>
      </c>
      <c r="D200" s="157" t="s">
        <v>521</v>
      </c>
      <c r="E200" s="158" t="s">
        <v>232</v>
      </c>
      <c r="F200" s="294" t="s">
        <v>1009</v>
      </c>
      <c r="G200" s="160" t="s">
        <v>526</v>
      </c>
      <c r="H200" s="161">
        <v>2</v>
      </c>
      <c r="I200" s="162"/>
      <c r="J200" s="163">
        <f>ROUND(I200*H200,0)</f>
        <v>0</v>
      </c>
      <c r="K200" s="159"/>
      <c r="L200" s="36"/>
      <c r="M200" s="164"/>
      <c r="N200" s="165" t="s">
        <v>441</v>
      </c>
      <c r="O200" s="37"/>
      <c r="P200" s="166"/>
      <c r="Q200" s="166"/>
      <c r="R200" s="166"/>
      <c r="S200" s="166"/>
      <c r="T200" s="167"/>
      <c r="AR200" s="20"/>
      <c r="AT200" s="20"/>
      <c r="AU200" s="20"/>
      <c r="AY200" s="20"/>
      <c r="BE200" s="168">
        <f t="shared" si="44"/>
        <v>0</v>
      </c>
      <c r="BF200" s="168"/>
      <c r="BG200" s="168"/>
      <c r="BH200" s="168"/>
      <c r="BI200" s="168"/>
      <c r="BJ200" s="20"/>
      <c r="BK200" s="168"/>
      <c r="BL200" s="20"/>
      <c r="BM200" s="20"/>
    </row>
    <row r="201" spans="2:65" s="1" customFormat="1" ht="16.5" customHeight="1">
      <c r="B201" s="156"/>
      <c r="C201" s="157">
        <v>112</v>
      </c>
      <c r="D201" s="157" t="s">
        <v>521</v>
      </c>
      <c r="E201" s="158" t="s">
        <v>233</v>
      </c>
      <c r="F201" s="282" t="s">
        <v>372</v>
      </c>
      <c r="G201" s="160" t="s">
        <v>526</v>
      </c>
      <c r="H201" s="161">
        <v>1</v>
      </c>
      <c r="I201" s="162"/>
      <c r="J201" s="163">
        <f t="shared" si="40"/>
        <v>0</v>
      </c>
      <c r="K201" s="159" t="s">
        <v>408</v>
      </c>
      <c r="L201" s="36"/>
      <c r="M201" s="164" t="s">
        <v>408</v>
      </c>
      <c r="N201" s="165" t="s">
        <v>441</v>
      </c>
      <c r="O201" s="37"/>
      <c r="P201" s="166">
        <f t="shared" si="41"/>
        <v>0</v>
      </c>
      <c r="Q201" s="166">
        <v>0</v>
      </c>
      <c r="R201" s="166">
        <f t="shared" si="42"/>
        <v>0</v>
      </c>
      <c r="S201" s="166">
        <v>0</v>
      </c>
      <c r="T201" s="167">
        <f t="shared" si="43"/>
        <v>0</v>
      </c>
      <c r="AR201" s="20" t="s">
        <v>522</v>
      </c>
      <c r="AT201" s="20" t="s">
        <v>521</v>
      </c>
      <c r="AU201" s="20" t="s">
        <v>524</v>
      </c>
      <c r="AY201" s="20" t="s">
        <v>519</v>
      </c>
      <c r="BE201" s="168">
        <f t="shared" si="44"/>
        <v>0</v>
      </c>
      <c r="BF201" s="168">
        <f t="shared" si="45"/>
        <v>0</v>
      </c>
      <c r="BG201" s="168">
        <f t="shared" si="46"/>
        <v>0</v>
      </c>
      <c r="BH201" s="168">
        <f t="shared" si="47"/>
        <v>0</v>
      </c>
      <c r="BI201" s="168">
        <f t="shared" si="48"/>
        <v>0</v>
      </c>
      <c r="BJ201" s="20" t="s">
        <v>414</v>
      </c>
      <c r="BK201" s="168">
        <f t="shared" si="49"/>
        <v>0</v>
      </c>
      <c r="BL201" s="20" t="s">
        <v>522</v>
      </c>
      <c r="BM201" s="20" t="s">
        <v>682</v>
      </c>
    </row>
    <row r="202" spans="2:65" s="1" customFormat="1" ht="16.5" customHeight="1">
      <c r="B202" s="156"/>
      <c r="C202" s="157">
        <v>113</v>
      </c>
      <c r="D202" s="157" t="s">
        <v>521</v>
      </c>
      <c r="E202" s="158" t="s">
        <v>234</v>
      </c>
      <c r="F202" s="294" t="s">
        <v>1010</v>
      </c>
      <c r="G202" s="160" t="s">
        <v>526</v>
      </c>
      <c r="H202" s="161">
        <v>1</v>
      </c>
      <c r="I202" s="162"/>
      <c r="J202" s="163">
        <f>ROUND(I202*H202,0)</f>
        <v>0</v>
      </c>
      <c r="K202" s="159" t="s">
        <v>408</v>
      </c>
      <c r="L202" s="36"/>
      <c r="M202" s="164"/>
      <c r="N202" s="165" t="s">
        <v>441</v>
      </c>
      <c r="O202" s="37"/>
      <c r="P202" s="166"/>
      <c r="Q202" s="166"/>
      <c r="R202" s="166"/>
      <c r="S202" s="166"/>
      <c r="T202" s="167"/>
      <c r="AR202" s="20"/>
      <c r="AT202" s="20"/>
      <c r="AU202" s="20"/>
      <c r="AY202" s="20"/>
      <c r="BE202" s="168">
        <f t="shared" si="44"/>
        <v>0</v>
      </c>
      <c r="BF202" s="168"/>
      <c r="BG202" s="168"/>
      <c r="BH202" s="168"/>
      <c r="BI202" s="168"/>
      <c r="BJ202" s="20"/>
      <c r="BK202" s="168"/>
      <c r="BL202" s="20"/>
      <c r="BM202" s="20"/>
    </row>
    <row r="203" spans="2:65" s="1" customFormat="1" ht="16.5" customHeight="1">
      <c r="B203" s="156"/>
      <c r="C203" s="157">
        <v>114</v>
      </c>
      <c r="D203" s="157" t="s">
        <v>521</v>
      </c>
      <c r="E203" s="158" t="s">
        <v>234</v>
      </c>
      <c r="F203" s="282" t="s">
        <v>373</v>
      </c>
      <c r="G203" s="160" t="s">
        <v>526</v>
      </c>
      <c r="H203" s="161">
        <v>1</v>
      </c>
      <c r="I203" s="162"/>
      <c r="J203" s="163">
        <f>ROUND(I203*H203,0)</f>
        <v>0</v>
      </c>
      <c r="K203" s="159" t="s">
        <v>408</v>
      </c>
      <c r="L203" s="36"/>
      <c r="M203" s="164"/>
      <c r="N203" s="165" t="s">
        <v>441</v>
      </c>
      <c r="O203" s="37"/>
      <c r="P203" s="166"/>
      <c r="Q203" s="166"/>
      <c r="R203" s="166"/>
      <c r="S203" s="166"/>
      <c r="T203" s="167"/>
      <c r="AR203" s="20"/>
      <c r="AT203" s="20"/>
      <c r="AU203" s="20"/>
      <c r="AY203" s="20"/>
      <c r="BE203" s="168">
        <f t="shared" si="44"/>
        <v>0</v>
      </c>
      <c r="BF203" s="168"/>
      <c r="BG203" s="168"/>
      <c r="BH203" s="168"/>
      <c r="BI203" s="168"/>
      <c r="BJ203" s="20"/>
      <c r="BK203" s="168"/>
      <c r="BL203" s="20"/>
      <c r="BM203" s="20"/>
    </row>
    <row r="204" spans="2:65" s="1" customFormat="1" ht="16.5" customHeight="1">
      <c r="B204" s="156"/>
      <c r="C204" s="157">
        <v>115</v>
      </c>
      <c r="D204" s="157" t="s">
        <v>521</v>
      </c>
      <c r="E204" s="158" t="s">
        <v>234</v>
      </c>
      <c r="F204" s="294" t="s">
        <v>1011</v>
      </c>
      <c r="G204" s="160" t="s">
        <v>526</v>
      </c>
      <c r="H204" s="161">
        <v>2</v>
      </c>
      <c r="I204" s="162"/>
      <c r="J204" s="163">
        <f t="shared" si="40"/>
        <v>0</v>
      </c>
      <c r="K204" s="159" t="s">
        <v>408</v>
      </c>
      <c r="L204" s="36"/>
      <c r="M204" s="164" t="s">
        <v>408</v>
      </c>
      <c r="N204" s="165" t="s">
        <v>441</v>
      </c>
      <c r="O204" s="37"/>
      <c r="P204" s="166">
        <f t="shared" si="41"/>
        <v>0</v>
      </c>
      <c r="Q204" s="166">
        <v>0</v>
      </c>
      <c r="R204" s="166">
        <f t="shared" si="42"/>
        <v>0</v>
      </c>
      <c r="S204" s="166">
        <v>0</v>
      </c>
      <c r="T204" s="167">
        <f t="shared" si="43"/>
        <v>0</v>
      </c>
      <c r="AR204" s="20" t="s">
        <v>522</v>
      </c>
      <c r="AT204" s="20" t="s">
        <v>521</v>
      </c>
      <c r="AU204" s="20" t="s">
        <v>524</v>
      </c>
      <c r="AY204" s="20" t="s">
        <v>519</v>
      </c>
      <c r="BE204" s="168">
        <f t="shared" si="44"/>
        <v>0</v>
      </c>
      <c r="BF204" s="168">
        <f t="shared" si="45"/>
        <v>0</v>
      </c>
      <c r="BG204" s="168">
        <f t="shared" si="46"/>
        <v>0</v>
      </c>
      <c r="BH204" s="168">
        <f t="shared" si="47"/>
        <v>0</v>
      </c>
      <c r="BI204" s="168">
        <f t="shared" si="48"/>
        <v>0</v>
      </c>
      <c r="BJ204" s="20" t="s">
        <v>414</v>
      </c>
      <c r="BK204" s="168">
        <f t="shared" si="49"/>
        <v>0</v>
      </c>
      <c r="BL204" s="20" t="s">
        <v>522</v>
      </c>
      <c r="BM204" s="20" t="s">
        <v>683</v>
      </c>
    </row>
    <row r="205" spans="2:65" s="1" customFormat="1" ht="16.5" customHeight="1">
      <c r="B205" s="156"/>
      <c r="C205" s="157">
        <v>116</v>
      </c>
      <c r="D205" s="157" t="s">
        <v>521</v>
      </c>
      <c r="E205" s="158" t="s">
        <v>235</v>
      </c>
      <c r="F205" s="159" t="s">
        <v>236</v>
      </c>
      <c r="G205" s="160" t="s">
        <v>526</v>
      </c>
      <c r="H205" s="161">
        <v>107</v>
      </c>
      <c r="I205" s="162"/>
      <c r="J205" s="163">
        <f t="shared" si="40"/>
        <v>0</v>
      </c>
      <c r="K205" s="159" t="s">
        <v>408</v>
      </c>
      <c r="L205" s="36"/>
      <c r="M205" s="164" t="s">
        <v>408</v>
      </c>
      <c r="N205" s="165" t="s">
        <v>441</v>
      </c>
      <c r="O205" s="37"/>
      <c r="P205" s="166">
        <f t="shared" si="41"/>
        <v>0</v>
      </c>
      <c r="Q205" s="166">
        <v>0</v>
      </c>
      <c r="R205" s="166">
        <f t="shared" si="42"/>
        <v>0</v>
      </c>
      <c r="S205" s="166">
        <v>0</v>
      </c>
      <c r="T205" s="167">
        <f t="shared" si="43"/>
        <v>0</v>
      </c>
      <c r="AR205" s="20" t="s">
        <v>522</v>
      </c>
      <c r="AT205" s="20" t="s">
        <v>521</v>
      </c>
      <c r="AU205" s="20" t="s">
        <v>524</v>
      </c>
      <c r="AY205" s="20" t="s">
        <v>519</v>
      </c>
      <c r="BE205" s="168">
        <f t="shared" si="44"/>
        <v>0</v>
      </c>
      <c r="BF205" s="168">
        <f t="shared" si="45"/>
        <v>0</v>
      </c>
      <c r="BG205" s="168">
        <f t="shared" si="46"/>
        <v>0</v>
      </c>
      <c r="BH205" s="168">
        <f t="shared" si="47"/>
        <v>0</v>
      </c>
      <c r="BI205" s="168">
        <f t="shared" si="48"/>
        <v>0</v>
      </c>
      <c r="BJ205" s="20" t="s">
        <v>414</v>
      </c>
      <c r="BK205" s="168">
        <f t="shared" si="49"/>
        <v>0</v>
      </c>
      <c r="BL205" s="20" t="s">
        <v>522</v>
      </c>
      <c r="BM205" s="20" t="s">
        <v>684</v>
      </c>
    </row>
    <row r="206" spans="2:63" s="10" customFormat="1" ht="36.75" customHeight="1">
      <c r="B206" s="143"/>
      <c r="D206" s="144" t="s">
        <v>469</v>
      </c>
      <c r="E206" s="154" t="s">
        <v>799</v>
      </c>
      <c r="F206" s="154" t="s">
        <v>237</v>
      </c>
      <c r="I206" s="146"/>
      <c r="J206" s="155">
        <f>SUM(J207:J208)</f>
        <v>0</v>
      </c>
      <c r="L206" s="143"/>
      <c r="M206" s="148"/>
      <c r="N206" s="149"/>
      <c r="O206" s="149"/>
      <c r="P206" s="150">
        <f>SUM(P208:P208)</f>
        <v>0</v>
      </c>
      <c r="Q206" s="149"/>
      <c r="R206" s="150">
        <f>SUM(R208:R208)</f>
        <v>0</v>
      </c>
      <c r="S206" s="149"/>
      <c r="T206" s="151">
        <f>SUM(T208:T208)</f>
        <v>0</v>
      </c>
      <c r="AR206" s="144" t="s">
        <v>522</v>
      </c>
      <c r="AT206" s="152" t="s">
        <v>469</v>
      </c>
      <c r="AU206" s="152" t="s">
        <v>470</v>
      </c>
      <c r="AY206" s="144" t="s">
        <v>519</v>
      </c>
      <c r="BE206" s="168"/>
      <c r="BK206" s="153">
        <f>SUM(BK208:BK208)</f>
        <v>0</v>
      </c>
    </row>
    <row r="207" spans="2:63" s="10" customFormat="1" ht="16.5" customHeight="1">
      <c r="B207" s="143"/>
      <c r="C207" s="157">
        <v>117</v>
      </c>
      <c r="D207" s="157" t="s">
        <v>521</v>
      </c>
      <c r="E207" s="158" t="s">
        <v>567</v>
      </c>
      <c r="F207" s="283" t="s">
        <v>1013</v>
      </c>
      <c r="G207" s="160" t="s">
        <v>18</v>
      </c>
      <c r="H207" s="161">
        <v>1</v>
      </c>
      <c r="I207" s="162"/>
      <c r="J207" s="163">
        <f>ROUND(I207*H207,0)</f>
        <v>0</v>
      </c>
      <c r="K207" s="159" t="s">
        <v>408</v>
      </c>
      <c r="L207" s="143"/>
      <c r="M207" s="148"/>
      <c r="N207" s="165" t="s">
        <v>441</v>
      </c>
      <c r="O207" s="149"/>
      <c r="P207" s="150"/>
      <c r="Q207" s="149"/>
      <c r="R207" s="150"/>
      <c r="S207" s="149"/>
      <c r="T207" s="151"/>
      <c r="AR207" s="144"/>
      <c r="AT207" s="152"/>
      <c r="AU207" s="152"/>
      <c r="AY207" s="144"/>
      <c r="BE207" s="168">
        <f>IF(N207="základní",J207,0)</f>
        <v>0</v>
      </c>
      <c r="BK207" s="153"/>
    </row>
    <row r="208" spans="2:65" s="1" customFormat="1" ht="16.5" customHeight="1">
      <c r="B208" s="156"/>
      <c r="C208" s="157">
        <v>118</v>
      </c>
      <c r="D208" s="157" t="s">
        <v>521</v>
      </c>
      <c r="E208" s="158" t="s">
        <v>567</v>
      </c>
      <c r="F208" s="159" t="s">
        <v>238</v>
      </c>
      <c r="G208" s="160" t="s">
        <v>18</v>
      </c>
      <c r="H208" s="161">
        <v>1</v>
      </c>
      <c r="I208" s="162"/>
      <c r="J208" s="163">
        <f>ROUND(I208*H208,0)</f>
        <v>0</v>
      </c>
      <c r="K208" s="159" t="s">
        <v>408</v>
      </c>
      <c r="L208" s="36"/>
      <c r="M208" s="164" t="s">
        <v>408</v>
      </c>
      <c r="N208" s="165" t="s">
        <v>441</v>
      </c>
      <c r="O208" s="37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AR208" s="20" t="s">
        <v>568</v>
      </c>
      <c r="AT208" s="20" t="s">
        <v>521</v>
      </c>
      <c r="AU208" s="20" t="s">
        <v>414</v>
      </c>
      <c r="AY208" s="20" t="s">
        <v>519</v>
      </c>
      <c r="BE208" s="168">
        <f>IF(N208="základní",J208,0)</f>
        <v>0</v>
      </c>
      <c r="BF208" s="168">
        <f>IF(N208="snížená",J208,0)</f>
        <v>0</v>
      </c>
      <c r="BG208" s="168">
        <f>IF(N208="zákl. přenesená",J208,0)</f>
        <v>0</v>
      </c>
      <c r="BH208" s="168">
        <f>IF(N208="sníž. přenesená",J208,0)</f>
        <v>0</v>
      </c>
      <c r="BI208" s="168">
        <f>IF(N208="nulová",J208,0)</f>
        <v>0</v>
      </c>
      <c r="BJ208" s="20" t="s">
        <v>414</v>
      </c>
      <c r="BK208" s="168">
        <f>ROUND(I208*H208,0)</f>
        <v>0</v>
      </c>
      <c r="BL208" s="20" t="s">
        <v>568</v>
      </c>
      <c r="BM208" s="20" t="s">
        <v>686</v>
      </c>
    </row>
    <row r="209" spans="2:12" s="1" customFormat="1" ht="6.75" customHeight="1">
      <c r="B209" s="51"/>
      <c r="C209" s="52"/>
      <c r="D209" s="52"/>
      <c r="E209" s="52"/>
      <c r="F209" s="52"/>
      <c r="G209" s="52"/>
      <c r="H209" s="52"/>
      <c r="I209" s="111"/>
      <c r="J209" s="52"/>
      <c r="K209" s="52"/>
      <c r="L209" s="36"/>
    </row>
  </sheetData>
  <sheetProtection/>
  <autoFilter ref="C82:K208"/>
  <mergeCells count="10">
    <mergeCell ref="E75:H75"/>
    <mergeCell ref="G1:H1"/>
    <mergeCell ref="E45:H45"/>
    <mergeCell ref="E47:H47"/>
    <mergeCell ref="L2:V2"/>
    <mergeCell ref="E7:H7"/>
    <mergeCell ref="E9:H9"/>
    <mergeCell ref="E24:H24"/>
    <mergeCell ref="J51:J52"/>
    <mergeCell ref="E73:H73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tabSelected="1" zoomScalePageLayoutView="0" workbookViewId="0" topLeftCell="A1">
      <pane ySplit="1" topLeftCell="A71" activePane="bottomLeft" state="frozen"/>
      <selection pane="topLeft" activeCell="C3" sqref="C3"/>
      <selection pane="bottomLeft" activeCell="C3" sqref="C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101" width="0" style="0" hidden="1" customWidth="1"/>
  </cols>
  <sheetData>
    <row r="1" spans="1:70" ht="21.75" customHeight="1">
      <c r="A1" s="17"/>
      <c r="B1" s="87"/>
      <c r="C1" s="87"/>
      <c r="D1" s="88" t="s">
        <v>404</v>
      </c>
      <c r="E1" s="87"/>
      <c r="F1" s="89" t="s">
        <v>489</v>
      </c>
      <c r="G1" s="341" t="s">
        <v>490</v>
      </c>
      <c r="H1" s="341"/>
      <c r="I1" s="90"/>
      <c r="J1" s="89" t="s">
        <v>491</v>
      </c>
      <c r="K1" s="88" t="s">
        <v>492</v>
      </c>
      <c r="L1" s="89" t="s">
        <v>493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03" t="s">
        <v>411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0" t="s">
        <v>488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477</v>
      </c>
    </row>
    <row r="4" spans="2:46" ht="36.75" customHeight="1">
      <c r="B4" s="24"/>
      <c r="C4" s="25"/>
      <c r="D4" s="26" t="s">
        <v>494</v>
      </c>
      <c r="E4" s="25"/>
      <c r="F4" s="25"/>
      <c r="G4" s="25"/>
      <c r="H4" s="25"/>
      <c r="I4" s="92"/>
      <c r="J4" s="25"/>
      <c r="K4" s="27"/>
      <c r="M4" s="28" t="s">
        <v>417</v>
      </c>
      <c r="AT4" s="20" t="s">
        <v>409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423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2" t="s">
        <v>294</v>
      </c>
      <c r="F7" s="343"/>
      <c r="G7" s="343"/>
      <c r="H7" s="343"/>
      <c r="I7" s="92"/>
      <c r="J7" s="25"/>
      <c r="K7" s="27"/>
    </row>
    <row r="8" spans="2:11" s="1" customFormat="1" ht="15">
      <c r="B8" s="36"/>
      <c r="C8" s="37"/>
      <c r="D8" s="33" t="s">
        <v>495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39" t="s">
        <v>309</v>
      </c>
      <c r="F9" s="340"/>
      <c r="G9" s="340"/>
      <c r="H9" s="340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424</v>
      </c>
      <c r="E11" s="37"/>
      <c r="F11" s="31" t="s">
        <v>408</v>
      </c>
      <c r="G11" s="37"/>
      <c r="H11" s="37"/>
      <c r="I11" s="94" t="s">
        <v>425</v>
      </c>
      <c r="J11" s="31" t="s">
        <v>408</v>
      </c>
      <c r="K11" s="40"/>
    </row>
    <row r="12" spans="2:11" s="1" customFormat="1" ht="14.25" customHeight="1">
      <c r="B12" s="36"/>
      <c r="C12" s="37"/>
      <c r="D12" s="33" t="s">
        <v>426</v>
      </c>
      <c r="E12" s="37"/>
      <c r="F12" s="31" t="s">
        <v>295</v>
      </c>
      <c r="G12" s="37"/>
      <c r="H12" s="37"/>
      <c r="I12" s="94" t="s">
        <v>428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429</v>
      </c>
      <c r="E14" s="37"/>
      <c r="F14" s="37"/>
      <c r="G14" s="37"/>
      <c r="H14" s="37"/>
      <c r="I14" s="94" t="s">
        <v>430</v>
      </c>
      <c r="J14" s="31" t="s">
        <v>408</v>
      </c>
      <c r="K14" s="40"/>
    </row>
    <row r="15" spans="2:11" s="1" customFormat="1" ht="18" customHeight="1">
      <c r="B15" s="36"/>
      <c r="C15" s="37"/>
      <c r="D15" s="37"/>
      <c r="E15" s="31" t="s">
        <v>296</v>
      </c>
      <c r="F15" s="37"/>
      <c r="G15" s="37"/>
      <c r="H15" s="37"/>
      <c r="I15" s="94" t="s">
        <v>431</v>
      </c>
      <c r="J15" s="31" t="s">
        <v>408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432</v>
      </c>
      <c r="E17" s="37"/>
      <c r="F17" s="37"/>
      <c r="G17" s="37"/>
      <c r="H17" s="37"/>
      <c r="I17" s="94" t="s">
        <v>430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431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433</v>
      </c>
      <c r="E20" s="37"/>
      <c r="F20" s="37"/>
      <c r="G20" s="37"/>
      <c r="H20" s="37"/>
      <c r="I20" s="94" t="s">
        <v>430</v>
      </c>
      <c r="J20" s="31" t="s">
        <v>408</v>
      </c>
      <c r="K20" s="40"/>
    </row>
    <row r="21" spans="2:11" s="1" customFormat="1" ht="18" customHeight="1">
      <c r="B21" s="36"/>
      <c r="C21" s="37"/>
      <c r="D21" s="37"/>
      <c r="E21" s="31" t="s">
        <v>308</v>
      </c>
      <c r="F21" s="37"/>
      <c r="G21" s="37"/>
      <c r="H21" s="37"/>
      <c r="I21" s="94" t="s">
        <v>431</v>
      </c>
      <c r="J21" s="31" t="s">
        <v>408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435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35" t="s">
        <v>408</v>
      </c>
      <c r="F24" s="335"/>
      <c r="G24" s="335"/>
      <c r="H24" s="335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436</v>
      </c>
      <c r="E27" s="37"/>
      <c r="F27" s="37"/>
      <c r="G27" s="37"/>
      <c r="H27" s="37"/>
      <c r="I27" s="93"/>
      <c r="J27" s="103">
        <f>ROUND(J82,0)</f>
        <v>0</v>
      </c>
      <c r="K27" s="40"/>
    </row>
    <row r="28" spans="2:11" s="1" customFormat="1" ht="12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438</v>
      </c>
      <c r="G29" s="37"/>
      <c r="H29" s="37"/>
      <c r="I29" s="104" t="s">
        <v>437</v>
      </c>
      <c r="J29" s="41" t="s">
        <v>439</v>
      </c>
      <c r="K29" s="40"/>
    </row>
    <row r="30" spans="2:11" s="1" customFormat="1" ht="14.25" customHeight="1">
      <c r="B30" s="36"/>
      <c r="C30" s="37"/>
      <c r="D30" s="44" t="s">
        <v>440</v>
      </c>
      <c r="E30" s="44" t="s">
        <v>441</v>
      </c>
      <c r="F30" s="105">
        <f>J56</f>
        <v>0</v>
      </c>
      <c r="G30" s="37"/>
      <c r="H30" s="37"/>
      <c r="I30" s="106">
        <v>0.21</v>
      </c>
      <c r="J30" s="105">
        <f>ROUND(ROUND((J56),0)*I30,0)</f>
        <v>0</v>
      </c>
      <c r="K30" s="40"/>
    </row>
    <row r="31" spans="2:11" s="1" customFormat="1" ht="12" customHeight="1">
      <c r="B31" s="36"/>
      <c r="C31" s="37"/>
      <c r="D31" s="37"/>
      <c r="E31" s="44" t="s">
        <v>442</v>
      </c>
      <c r="F31" s="105">
        <f>ROUND(SUM(BF82:BF133),0)</f>
        <v>0</v>
      </c>
      <c r="G31" s="37"/>
      <c r="H31" s="37"/>
      <c r="I31" s="106">
        <v>0.15</v>
      </c>
      <c r="J31" s="105">
        <f>ROUND(ROUND((SUM(BF82:BF133)),0)*I31,0)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443</v>
      </c>
      <c r="F32" s="105">
        <f>ROUND(SUM(BG82:BG133),0)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444</v>
      </c>
      <c r="F33" s="105">
        <f>ROUND(SUM(BH82:BH133),0)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445</v>
      </c>
      <c r="F34" s="105">
        <f>ROUND(SUM(BI82:BI133),0)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17.2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1" customHeight="1">
      <c r="B36" s="36"/>
      <c r="C36" s="46"/>
      <c r="D36" s="47" t="s">
        <v>446</v>
      </c>
      <c r="E36" s="48"/>
      <c r="F36" s="48"/>
      <c r="G36" s="107" t="s">
        <v>447</v>
      </c>
      <c r="H36" s="49" t="s">
        <v>448</v>
      </c>
      <c r="I36" s="108"/>
      <c r="J36" s="109">
        <f>SUM(J27:J34)</f>
        <v>0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496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423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2" t="str">
        <f>E7</f>
        <v>Střední odborná škola a Střední odborné učiliště Horky nad Jizerou</v>
      </c>
      <c r="F45" s="343"/>
      <c r="G45" s="343"/>
      <c r="H45" s="343"/>
      <c r="I45" s="93"/>
      <c r="J45" s="37"/>
      <c r="K45" s="40"/>
    </row>
    <row r="46" spans="2:11" s="1" customFormat="1" ht="14.25" customHeight="1">
      <c r="B46" s="36"/>
      <c r="C46" s="33" t="s">
        <v>495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39" t="str">
        <f>E9</f>
        <v>004 - Stavební objekt - Elektro</v>
      </c>
      <c r="F47" s="340"/>
      <c r="G47" s="340"/>
      <c r="H47" s="340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426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428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429</v>
      </c>
      <c r="D51" s="37"/>
      <c r="E51" s="37"/>
      <c r="F51" s="31" t="str">
        <f>E15</f>
        <v>SOŠ a SOU Horky nad Jizerou</v>
      </c>
      <c r="G51" s="37"/>
      <c r="H51" s="37"/>
      <c r="I51" s="94" t="s">
        <v>433</v>
      </c>
      <c r="J51" s="335" t="str">
        <f>E21</f>
        <v>Ing. Václav Kopecký</v>
      </c>
      <c r="K51" s="40"/>
    </row>
    <row r="52" spans="2:11" s="1" customFormat="1" ht="14.25" customHeight="1">
      <c r="B52" s="36"/>
      <c r="C52" s="33" t="s">
        <v>432</v>
      </c>
      <c r="D52" s="37"/>
      <c r="E52" s="37"/>
      <c r="F52" s="31">
        <f>IF(E18="","",E18)</f>
      </c>
      <c r="G52" s="37"/>
      <c r="H52" s="37"/>
      <c r="I52" s="93"/>
      <c r="J52" s="344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497</v>
      </c>
      <c r="D54" s="46"/>
      <c r="E54" s="46"/>
      <c r="F54" s="46"/>
      <c r="G54" s="46"/>
      <c r="H54" s="46"/>
      <c r="I54" s="115"/>
      <c r="J54" s="116" t="s">
        <v>498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499</v>
      </c>
      <c r="D56" s="37"/>
      <c r="E56" s="37"/>
      <c r="F56" s="37"/>
      <c r="G56" s="37"/>
      <c r="H56" s="37"/>
      <c r="I56" s="93"/>
      <c r="J56" s="103">
        <f>J82</f>
        <v>0</v>
      </c>
      <c r="K56" s="40"/>
      <c r="AU56" s="20" t="s">
        <v>500</v>
      </c>
    </row>
    <row r="57" spans="2:11" s="7" customFormat="1" ht="24.75" customHeight="1">
      <c r="B57" s="118"/>
      <c r="C57" s="119"/>
      <c r="D57" s="120" t="s">
        <v>687</v>
      </c>
      <c r="E57" s="121"/>
      <c r="F57" s="121"/>
      <c r="G57" s="121"/>
      <c r="H57" s="121"/>
      <c r="I57" s="122"/>
      <c r="J57" s="123">
        <f>J83</f>
        <v>0</v>
      </c>
      <c r="K57" s="124"/>
    </row>
    <row r="58" spans="2:11" s="8" customFormat="1" ht="19.5" customHeight="1">
      <c r="B58" s="125"/>
      <c r="C58" s="126"/>
      <c r="D58" s="127" t="s">
        <v>743</v>
      </c>
      <c r="E58" s="128"/>
      <c r="F58" s="128"/>
      <c r="G58" s="128"/>
      <c r="H58" s="128"/>
      <c r="I58" s="129"/>
      <c r="J58" s="130">
        <f>J84</f>
        <v>0</v>
      </c>
      <c r="K58" s="131"/>
    </row>
    <row r="59" spans="2:11" s="8" customFormat="1" ht="14.25" customHeight="1">
      <c r="B59" s="125"/>
      <c r="C59" s="126"/>
      <c r="D59" s="127" t="s">
        <v>744</v>
      </c>
      <c r="E59" s="128"/>
      <c r="F59" s="128"/>
      <c r="G59" s="128"/>
      <c r="H59" s="128"/>
      <c r="I59" s="129"/>
      <c r="J59" s="130">
        <f>J85</f>
        <v>0</v>
      </c>
      <c r="K59" s="131"/>
    </row>
    <row r="60" spans="2:11" s="8" customFormat="1" ht="14.25" customHeight="1">
      <c r="B60" s="125"/>
      <c r="C60" s="126"/>
      <c r="D60" s="127" t="s">
        <v>745</v>
      </c>
      <c r="E60" s="128"/>
      <c r="F60" s="128"/>
      <c r="G60" s="128"/>
      <c r="H60" s="128"/>
      <c r="I60" s="129"/>
      <c r="J60" s="130">
        <f>J98</f>
        <v>0</v>
      </c>
      <c r="K60" s="131"/>
    </row>
    <row r="61" spans="2:11" s="8" customFormat="1" ht="14.25" customHeight="1">
      <c r="B61" s="125"/>
      <c r="C61" s="126"/>
      <c r="D61" s="127" t="s">
        <v>746</v>
      </c>
      <c r="E61" s="128"/>
      <c r="F61" s="128"/>
      <c r="G61" s="128"/>
      <c r="H61" s="128"/>
      <c r="I61" s="129"/>
      <c r="J61" s="130">
        <f>J116</f>
        <v>0</v>
      </c>
      <c r="K61" s="131"/>
    </row>
    <row r="62" spans="2:11" s="8" customFormat="1" ht="14.25" customHeight="1">
      <c r="B62" s="125"/>
      <c r="C62" s="126"/>
      <c r="D62" s="127" t="s">
        <v>747</v>
      </c>
      <c r="E62" s="128"/>
      <c r="F62" s="128"/>
      <c r="G62" s="128"/>
      <c r="H62" s="128"/>
      <c r="I62" s="129"/>
      <c r="J62" s="130">
        <f>J129</f>
        <v>0</v>
      </c>
      <c r="K62" s="131"/>
    </row>
    <row r="63" spans="2:11" s="1" customFormat="1" ht="21.75" customHeight="1">
      <c r="B63" s="36"/>
      <c r="C63" s="37"/>
      <c r="D63" s="37"/>
      <c r="E63" s="37"/>
      <c r="F63" s="37"/>
      <c r="G63" s="37"/>
      <c r="H63" s="37"/>
      <c r="I63" s="93"/>
      <c r="J63" s="37"/>
      <c r="K63" s="40"/>
    </row>
    <row r="64" spans="2:11" s="1" customFormat="1" ht="6.75" customHeight="1">
      <c r="B64" s="51"/>
      <c r="C64" s="52"/>
      <c r="D64" s="52"/>
      <c r="E64" s="52"/>
      <c r="F64" s="52"/>
      <c r="G64" s="52"/>
      <c r="H64" s="52"/>
      <c r="I64" s="111"/>
      <c r="J64" s="52"/>
      <c r="K64" s="53"/>
    </row>
    <row r="68" spans="2:12" s="1" customFormat="1" ht="6.75" customHeight="1">
      <c r="B68" s="54"/>
      <c r="C68" s="55"/>
      <c r="D68" s="55"/>
      <c r="E68" s="55"/>
      <c r="F68" s="55"/>
      <c r="G68" s="55"/>
      <c r="H68" s="55"/>
      <c r="I68" s="112"/>
      <c r="J68" s="55"/>
      <c r="K68" s="55"/>
      <c r="L68" s="36"/>
    </row>
    <row r="69" spans="2:12" s="1" customFormat="1" ht="36.75" customHeight="1">
      <c r="B69" s="36"/>
      <c r="C69" s="56" t="s">
        <v>503</v>
      </c>
      <c r="L69" s="36"/>
    </row>
    <row r="70" spans="2:12" s="1" customFormat="1" ht="6.75" customHeight="1">
      <c r="B70" s="36"/>
      <c r="L70" s="36"/>
    </row>
    <row r="71" spans="2:12" s="1" customFormat="1" ht="14.25" customHeight="1">
      <c r="B71" s="36"/>
      <c r="C71" s="58" t="s">
        <v>423</v>
      </c>
      <c r="L71" s="36"/>
    </row>
    <row r="72" spans="2:12" s="1" customFormat="1" ht="16.5" customHeight="1">
      <c r="B72" s="36"/>
      <c r="E72" s="346" t="str">
        <f>E7</f>
        <v>Střední odborná škola a Střední odborné učiliště Horky nad Jizerou</v>
      </c>
      <c r="F72" s="347"/>
      <c r="G72" s="347"/>
      <c r="H72" s="347"/>
      <c r="L72" s="36"/>
    </row>
    <row r="73" spans="2:12" s="1" customFormat="1" ht="14.25" customHeight="1">
      <c r="B73" s="36"/>
      <c r="C73" s="58" t="s">
        <v>495</v>
      </c>
      <c r="L73" s="36"/>
    </row>
    <row r="74" spans="2:12" s="1" customFormat="1" ht="17.25" customHeight="1">
      <c r="B74" s="36"/>
      <c r="E74" s="306" t="str">
        <f>E9</f>
        <v>004 - Stavební objekt - Elektro</v>
      </c>
      <c r="F74" s="345"/>
      <c r="G74" s="345"/>
      <c r="H74" s="345"/>
      <c r="L74" s="36"/>
    </row>
    <row r="75" spans="2:12" s="1" customFormat="1" ht="6.75" customHeight="1">
      <c r="B75" s="36"/>
      <c r="L75" s="36"/>
    </row>
    <row r="76" spans="2:12" s="1" customFormat="1" ht="18" customHeight="1">
      <c r="B76" s="36"/>
      <c r="C76" s="58" t="s">
        <v>426</v>
      </c>
      <c r="F76" s="132" t="str">
        <f>F12</f>
        <v>Horky nad Jizerou 35, 294 73 Horky nad Jizerou</v>
      </c>
      <c r="I76" s="133" t="s">
        <v>428</v>
      </c>
      <c r="J76" s="62">
        <f>IF(J12="","",J12)</f>
        <v>43427</v>
      </c>
      <c r="L76" s="36"/>
    </row>
    <row r="77" spans="2:12" s="1" customFormat="1" ht="6.75" customHeight="1">
      <c r="B77" s="36"/>
      <c r="L77" s="36"/>
    </row>
    <row r="78" spans="2:12" s="1" customFormat="1" ht="15">
      <c r="B78" s="36"/>
      <c r="C78" s="58" t="s">
        <v>429</v>
      </c>
      <c r="F78" s="132" t="str">
        <f>E15</f>
        <v>SOŠ a SOU Horky nad Jizerou</v>
      </c>
      <c r="I78" s="133" t="s">
        <v>433</v>
      </c>
      <c r="J78" s="132" t="str">
        <f>E21</f>
        <v>Ing. Václav Kopecký</v>
      </c>
      <c r="L78" s="36"/>
    </row>
    <row r="79" spans="2:12" s="1" customFormat="1" ht="14.25" customHeight="1">
      <c r="B79" s="36"/>
      <c r="C79" s="58" t="s">
        <v>432</v>
      </c>
      <c r="F79" s="132">
        <f>IF(E18="","",E18)</f>
      </c>
      <c r="L79" s="36"/>
    </row>
    <row r="80" spans="2:12" s="1" customFormat="1" ht="9.75" customHeight="1">
      <c r="B80" s="36"/>
      <c r="L80" s="36"/>
    </row>
    <row r="81" spans="2:20" s="9" customFormat="1" ht="29.25" customHeight="1">
      <c r="B81" s="134"/>
      <c r="C81" s="135" t="s">
        <v>504</v>
      </c>
      <c r="D81" s="136" t="s">
        <v>455</v>
      </c>
      <c r="E81" s="136" t="s">
        <v>451</v>
      </c>
      <c r="F81" s="136" t="s">
        <v>505</v>
      </c>
      <c r="G81" s="136" t="s">
        <v>506</v>
      </c>
      <c r="H81" s="136" t="s">
        <v>507</v>
      </c>
      <c r="I81" s="137" t="s">
        <v>508</v>
      </c>
      <c r="J81" s="136" t="s">
        <v>498</v>
      </c>
      <c r="K81" s="138" t="s">
        <v>509</v>
      </c>
      <c r="L81" s="134"/>
      <c r="M81" s="66" t="s">
        <v>510</v>
      </c>
      <c r="N81" s="67" t="s">
        <v>440</v>
      </c>
      <c r="O81" s="67" t="s">
        <v>511</v>
      </c>
      <c r="P81" s="67" t="s">
        <v>512</v>
      </c>
      <c r="Q81" s="67" t="s">
        <v>513</v>
      </c>
      <c r="R81" s="67" t="s">
        <v>514</v>
      </c>
      <c r="S81" s="67" t="s">
        <v>515</v>
      </c>
      <c r="T81" s="68" t="s">
        <v>516</v>
      </c>
    </row>
    <row r="82" spans="2:63" s="1" customFormat="1" ht="29.25" customHeight="1">
      <c r="B82" s="36"/>
      <c r="C82" s="70" t="s">
        <v>499</v>
      </c>
      <c r="J82" s="139">
        <f>J83</f>
        <v>0</v>
      </c>
      <c r="L82" s="36"/>
      <c r="M82" s="69"/>
      <c r="N82" s="63"/>
      <c r="O82" s="63"/>
      <c r="P82" s="140" t="e">
        <f>P83+#REF!</f>
        <v>#REF!</v>
      </c>
      <c r="Q82" s="63"/>
      <c r="R82" s="140" t="e">
        <f>R83+#REF!</f>
        <v>#REF!</v>
      </c>
      <c r="S82" s="63"/>
      <c r="T82" s="141" t="e">
        <f>T83+#REF!</f>
        <v>#REF!</v>
      </c>
      <c r="AT82" s="20" t="s">
        <v>469</v>
      </c>
      <c r="AU82" s="20" t="s">
        <v>500</v>
      </c>
      <c r="BK82" s="142" t="e">
        <f>BK83+#REF!</f>
        <v>#REF!</v>
      </c>
    </row>
    <row r="83" spans="2:63" s="10" customFormat="1" ht="36.75" customHeight="1">
      <c r="B83" s="143"/>
      <c r="C83" s="10"/>
      <c r="D83" s="144" t="s">
        <v>469</v>
      </c>
      <c r="E83" s="145" t="s">
        <v>575</v>
      </c>
      <c r="F83" s="145" t="s">
        <v>688</v>
      </c>
      <c r="I83" s="146"/>
      <c r="J83" s="147">
        <f>J84+J85+J98+J129</f>
        <v>0</v>
      </c>
      <c r="L83" s="143"/>
      <c r="M83" s="148"/>
      <c r="N83" s="149"/>
      <c r="O83" s="149"/>
      <c r="P83" s="150" t="e">
        <f>P84</f>
        <v>#REF!</v>
      </c>
      <c r="Q83" s="149"/>
      <c r="R83" s="150" t="e">
        <f>R84</f>
        <v>#REF!</v>
      </c>
      <c r="S83" s="149"/>
      <c r="T83" s="151" t="e">
        <f>T84</f>
        <v>#REF!</v>
      </c>
      <c r="AR83" s="144" t="s">
        <v>524</v>
      </c>
      <c r="AT83" s="152" t="s">
        <v>469</v>
      </c>
      <c r="AU83" s="152" t="s">
        <v>470</v>
      </c>
      <c r="AY83" s="144" t="s">
        <v>519</v>
      </c>
      <c r="BK83" s="153" t="e">
        <f>BK84</f>
        <v>#REF!</v>
      </c>
    </row>
    <row r="84" spans="2:63" s="10" customFormat="1" ht="19.5" customHeight="1">
      <c r="B84" s="143"/>
      <c r="D84" s="144" t="s">
        <v>469</v>
      </c>
      <c r="E84" s="154" t="s">
        <v>748</v>
      </c>
      <c r="F84" s="154" t="s">
        <v>749</v>
      </c>
      <c r="I84" s="357"/>
      <c r="J84" s="155">
        <f>J116</f>
        <v>0</v>
      </c>
      <c r="L84" s="143"/>
      <c r="M84" s="148"/>
      <c r="N84" s="149"/>
      <c r="O84" s="149"/>
      <c r="P84" s="150" t="e">
        <f>P85+P98+#REF!+#REF!+#REF!</f>
        <v>#REF!</v>
      </c>
      <c r="Q84" s="149"/>
      <c r="R84" s="150" t="e">
        <f>R85+R98+#REF!+#REF!+#REF!</f>
        <v>#REF!</v>
      </c>
      <c r="S84" s="149"/>
      <c r="T84" s="151" t="e">
        <f>T85+T98+#REF!+#REF!+#REF!</f>
        <v>#REF!</v>
      </c>
      <c r="AR84" s="144" t="s">
        <v>524</v>
      </c>
      <c r="AT84" s="152" t="s">
        <v>469</v>
      </c>
      <c r="AU84" s="152" t="s">
        <v>414</v>
      </c>
      <c r="AY84" s="144" t="s">
        <v>519</v>
      </c>
      <c r="BK84" s="153" t="e">
        <f>BK85+BK98+#REF!+#REF!+#REF!</f>
        <v>#REF!</v>
      </c>
    </row>
    <row r="85" spans="2:63" s="10" customFormat="1" ht="14.25" customHeight="1">
      <c r="B85" s="143"/>
      <c r="D85" s="144" t="s">
        <v>469</v>
      </c>
      <c r="E85" s="154" t="s">
        <v>586</v>
      </c>
      <c r="F85" s="154" t="s">
        <v>750</v>
      </c>
      <c r="I85" s="146"/>
      <c r="J85" s="155">
        <f>SUM(J86:J96)</f>
        <v>0</v>
      </c>
      <c r="L85" s="143"/>
      <c r="M85" s="148"/>
      <c r="N85" s="149"/>
      <c r="O85" s="149"/>
      <c r="P85" s="150">
        <f>SUM(P86:P97)</f>
        <v>0</v>
      </c>
      <c r="Q85" s="149"/>
      <c r="R85" s="150">
        <f>SUM(R86:R97)</f>
        <v>0</v>
      </c>
      <c r="S85" s="149"/>
      <c r="T85" s="151">
        <f>SUM(T86:T97)</f>
        <v>0</v>
      </c>
      <c r="AR85" s="144" t="s">
        <v>524</v>
      </c>
      <c r="AT85" s="152" t="s">
        <v>469</v>
      </c>
      <c r="AU85" s="152" t="s">
        <v>477</v>
      </c>
      <c r="AY85" s="144" t="s">
        <v>519</v>
      </c>
      <c r="BK85" s="153">
        <f>SUM(BK86:BK97)</f>
        <v>0</v>
      </c>
    </row>
    <row r="86" spans="2:65" s="1" customFormat="1" ht="16.5" customHeight="1">
      <c r="B86" s="156"/>
      <c r="C86" s="284">
        <v>1</v>
      </c>
      <c r="D86" s="284" t="s">
        <v>575</v>
      </c>
      <c r="E86" s="285" t="s">
        <v>751</v>
      </c>
      <c r="F86" s="286" t="s">
        <v>394</v>
      </c>
      <c r="G86" s="287" t="s">
        <v>580</v>
      </c>
      <c r="H86" s="288">
        <v>1</v>
      </c>
      <c r="I86" s="289"/>
      <c r="J86" s="290">
        <f>ROUND(I86*H86,0)</f>
        <v>0</v>
      </c>
      <c r="K86" s="286" t="s">
        <v>408</v>
      </c>
      <c r="L86" s="173"/>
      <c r="M86" s="174" t="s">
        <v>408</v>
      </c>
      <c r="N86" s="175" t="s">
        <v>441</v>
      </c>
      <c r="O86" s="37"/>
      <c r="P86" s="166">
        <f>O86*H86</f>
        <v>0</v>
      </c>
      <c r="Q86" s="166">
        <v>0</v>
      </c>
      <c r="R86" s="166">
        <f>Q86*H86</f>
        <v>0</v>
      </c>
      <c r="S86" s="166">
        <v>0</v>
      </c>
      <c r="T86" s="167">
        <f>S86*H86</f>
        <v>0</v>
      </c>
      <c r="AR86" s="20" t="s">
        <v>584</v>
      </c>
      <c r="AT86" s="20" t="s">
        <v>575</v>
      </c>
      <c r="AU86" s="20" t="s">
        <v>524</v>
      </c>
      <c r="AY86" s="20" t="s">
        <v>519</v>
      </c>
      <c r="BE86" s="168">
        <f>IF(N86="základní",J86,0)</f>
        <v>0</v>
      </c>
      <c r="BF86" s="168">
        <f>IF(N86="snížená",J86,0)</f>
        <v>0</v>
      </c>
      <c r="BG86" s="168">
        <f>IF(N86="zákl. přenesená",J86,0)</f>
        <v>0</v>
      </c>
      <c r="BH86" s="168">
        <f>IF(N86="sníž. přenesená",J86,0)</f>
        <v>0</v>
      </c>
      <c r="BI86" s="168">
        <f>IF(N86="nulová",J86,0)</f>
        <v>0</v>
      </c>
      <c r="BJ86" s="20" t="s">
        <v>414</v>
      </c>
      <c r="BK86" s="168">
        <f>ROUND(I86*H86,0)</f>
        <v>0</v>
      </c>
      <c r="BL86" s="20" t="s">
        <v>560</v>
      </c>
      <c r="BM86" s="20" t="s">
        <v>538</v>
      </c>
    </row>
    <row r="87" spans="2:65" s="1" customFormat="1" ht="15" customHeight="1">
      <c r="B87" s="156"/>
      <c r="C87" s="284">
        <v>2</v>
      </c>
      <c r="D87" s="284" t="s">
        <v>575</v>
      </c>
      <c r="E87" s="285"/>
      <c r="F87" s="286" t="s">
        <v>395</v>
      </c>
      <c r="G87" s="287" t="s">
        <v>580</v>
      </c>
      <c r="H87" s="288">
        <v>1</v>
      </c>
      <c r="I87" s="289"/>
      <c r="J87" s="290">
        <f aca="true" t="shared" si="0" ref="J87:J94">ROUND(I87*H87,0)</f>
        <v>0</v>
      </c>
      <c r="K87" s="286"/>
      <c r="L87" s="173"/>
      <c r="M87" s="174"/>
      <c r="N87" s="175"/>
      <c r="O87" s="37"/>
      <c r="P87" s="166"/>
      <c r="Q87" s="166"/>
      <c r="R87" s="166"/>
      <c r="S87" s="166"/>
      <c r="T87" s="167"/>
      <c r="AR87" s="20"/>
      <c r="AT87" s="20"/>
      <c r="AU87" s="20"/>
      <c r="AY87" s="20"/>
      <c r="BE87" s="168"/>
      <c r="BF87" s="168"/>
      <c r="BG87" s="168"/>
      <c r="BH87" s="168"/>
      <c r="BI87" s="168"/>
      <c r="BJ87" s="20"/>
      <c r="BK87" s="168"/>
      <c r="BL87" s="20"/>
      <c r="BM87" s="20"/>
    </row>
    <row r="88" spans="2:65" s="1" customFormat="1" ht="14.25" customHeight="1">
      <c r="B88" s="156"/>
      <c r="C88" s="284">
        <v>3</v>
      </c>
      <c r="D88" s="284" t="s">
        <v>575</v>
      </c>
      <c r="E88" s="285"/>
      <c r="F88" s="286" t="s">
        <v>396</v>
      </c>
      <c r="G88" s="287" t="s">
        <v>580</v>
      </c>
      <c r="H88" s="288">
        <v>3</v>
      </c>
      <c r="I88" s="289"/>
      <c r="J88" s="290">
        <f t="shared" si="0"/>
        <v>0</v>
      </c>
      <c r="K88" s="286"/>
      <c r="L88" s="173"/>
      <c r="M88" s="174"/>
      <c r="N88" s="175"/>
      <c r="O88" s="37"/>
      <c r="P88" s="166"/>
      <c r="Q88" s="166"/>
      <c r="R88" s="166"/>
      <c r="S88" s="166"/>
      <c r="T88" s="167"/>
      <c r="AR88" s="20"/>
      <c r="AT88" s="20"/>
      <c r="AU88" s="20"/>
      <c r="AY88" s="20"/>
      <c r="BE88" s="168"/>
      <c r="BF88" s="168"/>
      <c r="BG88" s="168"/>
      <c r="BH88" s="168"/>
      <c r="BI88" s="168"/>
      <c r="BJ88" s="20"/>
      <c r="BK88" s="168"/>
      <c r="BL88" s="20"/>
      <c r="BM88" s="20"/>
    </row>
    <row r="89" spans="2:65" s="1" customFormat="1" ht="14.25" customHeight="1">
      <c r="B89" s="156"/>
      <c r="C89" s="284">
        <v>4</v>
      </c>
      <c r="D89" s="284" t="s">
        <v>575</v>
      </c>
      <c r="E89" s="285"/>
      <c r="F89" s="286" t="s">
        <v>397</v>
      </c>
      <c r="G89" s="287" t="s">
        <v>580</v>
      </c>
      <c r="H89" s="288">
        <v>2</v>
      </c>
      <c r="I89" s="289"/>
      <c r="J89" s="290">
        <f t="shared" si="0"/>
        <v>0</v>
      </c>
      <c r="K89" s="286"/>
      <c r="L89" s="173"/>
      <c r="M89" s="174"/>
      <c r="N89" s="175"/>
      <c r="O89" s="37"/>
      <c r="P89" s="166"/>
      <c r="Q89" s="166"/>
      <c r="R89" s="166"/>
      <c r="S89" s="166"/>
      <c r="T89" s="167"/>
      <c r="AR89" s="20"/>
      <c r="AT89" s="20"/>
      <c r="AU89" s="20"/>
      <c r="AY89" s="20"/>
      <c r="BE89" s="168"/>
      <c r="BF89" s="168"/>
      <c r="BG89" s="168"/>
      <c r="BH89" s="168"/>
      <c r="BI89" s="168"/>
      <c r="BJ89" s="20"/>
      <c r="BK89" s="168"/>
      <c r="BL89" s="20"/>
      <c r="BM89" s="20"/>
    </row>
    <row r="90" spans="2:65" s="1" customFormat="1" ht="13.5" customHeight="1">
      <c r="B90" s="156"/>
      <c r="C90" s="284">
        <v>5</v>
      </c>
      <c r="D90" s="284" t="s">
        <v>575</v>
      </c>
      <c r="E90" s="285"/>
      <c r="F90" s="286" t="s">
        <v>398</v>
      </c>
      <c r="G90" s="287" t="s">
        <v>580</v>
      </c>
      <c r="H90" s="288">
        <v>1</v>
      </c>
      <c r="I90" s="289"/>
      <c r="J90" s="290">
        <f t="shared" si="0"/>
        <v>0</v>
      </c>
      <c r="K90" s="286"/>
      <c r="L90" s="173"/>
      <c r="M90" s="174"/>
      <c r="N90" s="175"/>
      <c r="O90" s="37"/>
      <c r="P90" s="166"/>
      <c r="Q90" s="166"/>
      <c r="R90" s="166"/>
      <c r="S90" s="166"/>
      <c r="T90" s="167"/>
      <c r="AR90" s="20"/>
      <c r="AT90" s="20"/>
      <c r="AU90" s="20"/>
      <c r="AY90" s="20"/>
      <c r="BE90" s="168"/>
      <c r="BF90" s="168"/>
      <c r="BG90" s="168"/>
      <c r="BH90" s="168"/>
      <c r="BI90" s="168"/>
      <c r="BJ90" s="20"/>
      <c r="BK90" s="168"/>
      <c r="BL90" s="20"/>
      <c r="BM90" s="20"/>
    </row>
    <row r="91" spans="2:65" s="1" customFormat="1" ht="13.5" customHeight="1">
      <c r="B91" s="156"/>
      <c r="C91" s="284">
        <v>6</v>
      </c>
      <c r="D91" s="284" t="s">
        <v>575</v>
      </c>
      <c r="E91" s="285"/>
      <c r="F91" s="286" t="s">
        <v>401</v>
      </c>
      <c r="G91" s="287" t="s">
        <v>580</v>
      </c>
      <c r="H91" s="288">
        <v>1</v>
      </c>
      <c r="I91" s="289"/>
      <c r="J91" s="290">
        <f t="shared" si="0"/>
        <v>0</v>
      </c>
      <c r="K91" s="286"/>
      <c r="L91" s="173"/>
      <c r="M91" s="174"/>
      <c r="N91" s="175"/>
      <c r="O91" s="37"/>
      <c r="P91" s="166"/>
      <c r="Q91" s="166"/>
      <c r="R91" s="166"/>
      <c r="S91" s="166"/>
      <c r="T91" s="167"/>
      <c r="AR91" s="20"/>
      <c r="AT91" s="20"/>
      <c r="AU91" s="20"/>
      <c r="AY91" s="20"/>
      <c r="BE91" s="168"/>
      <c r="BF91" s="168"/>
      <c r="BG91" s="168"/>
      <c r="BH91" s="168"/>
      <c r="BI91" s="168"/>
      <c r="BJ91" s="20"/>
      <c r="BK91" s="168"/>
      <c r="BL91" s="20"/>
      <c r="BM91" s="20"/>
    </row>
    <row r="92" spans="2:65" s="1" customFormat="1" ht="14.25" customHeight="1">
      <c r="B92" s="156"/>
      <c r="C92" s="284">
        <v>7</v>
      </c>
      <c r="D92" s="284" t="s">
        <v>575</v>
      </c>
      <c r="E92" s="285"/>
      <c r="F92" s="286" t="s">
        <v>399</v>
      </c>
      <c r="G92" s="287" t="s">
        <v>580</v>
      </c>
      <c r="H92" s="288">
        <v>1</v>
      </c>
      <c r="I92" s="289"/>
      <c r="J92" s="290">
        <f t="shared" si="0"/>
        <v>0</v>
      </c>
      <c r="K92" s="286"/>
      <c r="L92" s="173"/>
      <c r="M92" s="174"/>
      <c r="N92" s="175"/>
      <c r="O92" s="37"/>
      <c r="P92" s="166"/>
      <c r="Q92" s="166"/>
      <c r="R92" s="166"/>
      <c r="S92" s="166"/>
      <c r="T92" s="167"/>
      <c r="AR92" s="20"/>
      <c r="AT92" s="20"/>
      <c r="AU92" s="20"/>
      <c r="AY92" s="20"/>
      <c r="BE92" s="168"/>
      <c r="BF92" s="168"/>
      <c r="BG92" s="168"/>
      <c r="BH92" s="168"/>
      <c r="BI92" s="168"/>
      <c r="BJ92" s="20"/>
      <c r="BK92" s="168"/>
      <c r="BL92" s="20"/>
      <c r="BM92" s="20"/>
    </row>
    <row r="93" spans="2:65" s="1" customFormat="1" ht="14.25" customHeight="1">
      <c r="B93" s="156"/>
      <c r="C93" s="284">
        <v>8</v>
      </c>
      <c r="D93" s="284" t="s">
        <v>575</v>
      </c>
      <c r="E93" s="285"/>
      <c r="F93" s="286" t="s">
        <v>400</v>
      </c>
      <c r="G93" s="287" t="s">
        <v>580</v>
      </c>
      <c r="H93" s="288">
        <v>1</v>
      </c>
      <c r="I93" s="289"/>
      <c r="J93" s="290">
        <f t="shared" si="0"/>
        <v>0</v>
      </c>
      <c r="K93" s="286"/>
      <c r="L93" s="173"/>
      <c r="M93" s="174"/>
      <c r="N93" s="175"/>
      <c r="O93" s="37"/>
      <c r="P93" s="166"/>
      <c r="Q93" s="166"/>
      <c r="R93" s="166"/>
      <c r="S93" s="166"/>
      <c r="T93" s="167"/>
      <c r="AR93" s="20"/>
      <c r="AT93" s="20"/>
      <c r="AU93" s="20"/>
      <c r="AY93" s="20"/>
      <c r="BE93" s="168"/>
      <c r="BF93" s="168"/>
      <c r="BG93" s="168"/>
      <c r="BH93" s="168"/>
      <c r="BI93" s="168"/>
      <c r="BJ93" s="20"/>
      <c r="BK93" s="168"/>
      <c r="BL93" s="20"/>
      <c r="BM93" s="20"/>
    </row>
    <row r="94" spans="2:65" s="1" customFormat="1" ht="12.75" customHeight="1">
      <c r="B94" s="156"/>
      <c r="C94" s="284">
        <v>9</v>
      </c>
      <c r="D94" s="284" t="s">
        <v>575</v>
      </c>
      <c r="E94" s="285"/>
      <c r="F94" s="286" t="s">
        <v>402</v>
      </c>
      <c r="G94" s="287" t="s">
        <v>580</v>
      </c>
      <c r="H94" s="288">
        <v>1</v>
      </c>
      <c r="I94" s="289"/>
      <c r="J94" s="290">
        <f t="shared" si="0"/>
        <v>0</v>
      </c>
      <c r="K94" s="286"/>
      <c r="L94" s="173"/>
      <c r="M94" s="174"/>
      <c r="N94" s="175"/>
      <c r="O94" s="37"/>
      <c r="P94" s="166"/>
      <c r="Q94" s="166"/>
      <c r="R94" s="166"/>
      <c r="S94" s="166"/>
      <c r="T94" s="167"/>
      <c r="AR94" s="20"/>
      <c r="AT94" s="20"/>
      <c r="AU94" s="20"/>
      <c r="AY94" s="20"/>
      <c r="BE94" s="168"/>
      <c r="BF94" s="168"/>
      <c r="BG94" s="168"/>
      <c r="BH94" s="168"/>
      <c r="BI94" s="168"/>
      <c r="BJ94" s="20"/>
      <c r="BK94" s="168"/>
      <c r="BL94" s="20"/>
      <c r="BM94" s="20"/>
    </row>
    <row r="95" spans="2:65" s="1" customFormat="1" ht="15.75" customHeight="1">
      <c r="B95" s="156"/>
      <c r="C95" s="284">
        <v>10</v>
      </c>
      <c r="D95" s="284" t="s">
        <v>575</v>
      </c>
      <c r="E95" s="285" t="s">
        <v>752</v>
      </c>
      <c r="F95" s="286" t="s">
        <v>385</v>
      </c>
      <c r="G95" s="287" t="s">
        <v>580</v>
      </c>
      <c r="H95" s="288">
        <v>4</v>
      </c>
      <c r="I95" s="289"/>
      <c r="J95" s="290">
        <f>ROUND(I95*H95,0)</f>
        <v>0</v>
      </c>
      <c r="K95" s="286" t="s">
        <v>408</v>
      </c>
      <c r="L95" s="173"/>
      <c r="M95" s="174" t="s">
        <v>408</v>
      </c>
      <c r="N95" s="175" t="s">
        <v>441</v>
      </c>
      <c r="O95" s="37"/>
      <c r="P95" s="166">
        <f>O95*H95</f>
        <v>0</v>
      </c>
      <c r="Q95" s="166">
        <v>0</v>
      </c>
      <c r="R95" s="166">
        <f>Q95*H95</f>
        <v>0</v>
      </c>
      <c r="S95" s="166">
        <v>0</v>
      </c>
      <c r="T95" s="167">
        <f>S95*H95</f>
        <v>0</v>
      </c>
      <c r="AR95" s="20" t="s">
        <v>584</v>
      </c>
      <c r="AT95" s="20" t="s">
        <v>575</v>
      </c>
      <c r="AU95" s="20" t="s">
        <v>524</v>
      </c>
      <c r="AY95" s="20" t="s">
        <v>519</v>
      </c>
      <c r="BE95" s="168">
        <f>IF(N95="základní",J95,0)</f>
        <v>0</v>
      </c>
      <c r="BF95" s="168">
        <f>IF(N95="snížená",J95,0)</f>
        <v>0</v>
      </c>
      <c r="BG95" s="168">
        <f>IF(N95="zákl. přenesená",J95,0)</f>
        <v>0</v>
      </c>
      <c r="BH95" s="168">
        <f>IF(N95="sníž. přenesená",J95,0)</f>
        <v>0</v>
      </c>
      <c r="BI95" s="168">
        <f>IF(N95="nulová",J95,0)</f>
        <v>0</v>
      </c>
      <c r="BJ95" s="20" t="s">
        <v>414</v>
      </c>
      <c r="BK95" s="168">
        <f>ROUND(I95*H95,0)</f>
        <v>0</v>
      </c>
      <c r="BL95" s="20" t="s">
        <v>560</v>
      </c>
      <c r="BM95" s="20" t="s">
        <v>550</v>
      </c>
    </row>
    <row r="96" spans="2:65" s="1" customFormat="1" ht="16.5" customHeight="1">
      <c r="B96" s="156"/>
      <c r="C96" s="284">
        <v>11</v>
      </c>
      <c r="D96" s="284" t="s">
        <v>575</v>
      </c>
      <c r="E96" s="285" t="s">
        <v>753</v>
      </c>
      <c r="F96" s="286" t="s">
        <v>386</v>
      </c>
      <c r="G96" s="287" t="s">
        <v>580</v>
      </c>
      <c r="H96" s="288">
        <v>1</v>
      </c>
      <c r="I96" s="289"/>
      <c r="J96" s="290">
        <f>ROUND(I96*H96,0)</f>
        <v>0</v>
      </c>
      <c r="K96" s="286" t="s">
        <v>408</v>
      </c>
      <c r="L96" s="173"/>
      <c r="M96" s="174" t="s">
        <v>408</v>
      </c>
      <c r="N96" s="175" t="s">
        <v>441</v>
      </c>
      <c r="O96" s="37"/>
      <c r="P96" s="166">
        <f>O96*H96</f>
        <v>0</v>
      </c>
      <c r="Q96" s="166">
        <v>0</v>
      </c>
      <c r="R96" s="166">
        <f>Q96*H96</f>
        <v>0</v>
      </c>
      <c r="S96" s="166">
        <v>0</v>
      </c>
      <c r="T96" s="167">
        <f>S96*H96</f>
        <v>0</v>
      </c>
      <c r="AR96" s="20" t="s">
        <v>584</v>
      </c>
      <c r="AT96" s="20" t="s">
        <v>575</v>
      </c>
      <c r="AU96" s="20" t="s">
        <v>524</v>
      </c>
      <c r="AY96" s="20" t="s">
        <v>519</v>
      </c>
      <c r="BE96" s="168">
        <f>IF(N96="základní",J96,0)</f>
        <v>0</v>
      </c>
      <c r="BF96" s="168">
        <f>IF(N96="snížená",J96,0)</f>
        <v>0</v>
      </c>
      <c r="BG96" s="168">
        <f>IF(N96="zákl. přenesená",J96,0)</f>
        <v>0</v>
      </c>
      <c r="BH96" s="168">
        <f>IF(N96="sníž. přenesená",J96,0)</f>
        <v>0</v>
      </c>
      <c r="BI96" s="168">
        <f>IF(N96="nulová",J96,0)</f>
        <v>0</v>
      </c>
      <c r="BJ96" s="20" t="s">
        <v>414</v>
      </c>
      <c r="BK96" s="168">
        <f>ROUND(I96*H96,0)</f>
        <v>0</v>
      </c>
      <c r="BL96" s="20" t="s">
        <v>560</v>
      </c>
      <c r="BM96" s="20" t="s">
        <v>559</v>
      </c>
    </row>
    <row r="97" spans="2:47" s="1" customFormat="1" ht="13.5">
      <c r="B97" s="36"/>
      <c r="D97" s="169"/>
      <c r="F97" s="170"/>
      <c r="I97" s="171"/>
      <c r="L97" s="36"/>
      <c r="M97" s="172"/>
      <c r="N97" s="37"/>
      <c r="O97" s="37"/>
      <c r="P97" s="37"/>
      <c r="Q97" s="37"/>
      <c r="R97" s="37"/>
      <c r="S97" s="37"/>
      <c r="T97" s="65"/>
      <c r="AT97" s="20" t="s">
        <v>523</v>
      </c>
      <c r="AU97" s="20" t="s">
        <v>524</v>
      </c>
    </row>
    <row r="98" spans="2:63" s="10" customFormat="1" ht="21.75" customHeight="1">
      <c r="B98" s="143"/>
      <c r="D98" s="144" t="s">
        <v>469</v>
      </c>
      <c r="E98" s="154" t="s">
        <v>605</v>
      </c>
      <c r="F98" s="154" t="s">
        <v>754</v>
      </c>
      <c r="I98" s="146"/>
      <c r="J98" s="155">
        <f>SUM(J99:J114)</f>
        <v>0</v>
      </c>
      <c r="L98" s="143"/>
      <c r="M98" s="148"/>
      <c r="N98" s="149"/>
      <c r="O98" s="149"/>
      <c r="P98" s="150" t="e">
        <f>SUM(P99:P117)</f>
        <v>#REF!</v>
      </c>
      <c r="Q98" s="149"/>
      <c r="R98" s="150" t="e">
        <f>SUM(R99:R117)</f>
        <v>#REF!</v>
      </c>
      <c r="S98" s="149"/>
      <c r="T98" s="151" t="e">
        <f>SUM(T99:T117)</f>
        <v>#REF!</v>
      </c>
      <c r="V98" s="1"/>
      <c r="AR98" s="144" t="s">
        <v>524</v>
      </c>
      <c r="AT98" s="152" t="s">
        <v>469</v>
      </c>
      <c r="AU98" s="152" t="s">
        <v>477</v>
      </c>
      <c r="AY98" s="144" t="s">
        <v>519</v>
      </c>
      <c r="BK98" s="153" t="e">
        <f>SUM(BK99:BK117)</f>
        <v>#REF!</v>
      </c>
    </row>
    <row r="99" spans="2:47" s="1" customFormat="1" ht="13.5">
      <c r="B99" s="36"/>
      <c r="C99" s="284">
        <v>12</v>
      </c>
      <c r="D99" s="284" t="s">
        <v>575</v>
      </c>
      <c r="E99" s="285" t="s">
        <v>755</v>
      </c>
      <c r="F99" s="286" t="s">
        <v>388</v>
      </c>
      <c r="G99" s="287" t="s">
        <v>580</v>
      </c>
      <c r="H99" s="288">
        <v>1</v>
      </c>
      <c r="I99" s="289"/>
      <c r="J99" s="290">
        <f aca="true" t="shared" si="1" ref="J99:J114">ROUND(I99*H99,0)</f>
        <v>0</v>
      </c>
      <c r="K99" s="286" t="s">
        <v>408</v>
      </c>
      <c r="L99" s="36"/>
      <c r="M99" s="172"/>
      <c r="N99" s="37"/>
      <c r="O99" s="37"/>
      <c r="P99" s="37"/>
      <c r="Q99" s="37"/>
      <c r="R99" s="37"/>
      <c r="S99" s="37"/>
      <c r="T99" s="65"/>
      <c r="AT99" s="20" t="s">
        <v>523</v>
      </c>
      <c r="AU99" s="20" t="s">
        <v>524</v>
      </c>
    </row>
    <row r="100" spans="2:47" s="1" customFormat="1" ht="13.5">
      <c r="B100" s="36"/>
      <c r="C100" s="284">
        <v>13</v>
      </c>
      <c r="D100" s="284" t="s">
        <v>575</v>
      </c>
      <c r="E100" s="285" t="s">
        <v>756</v>
      </c>
      <c r="F100" s="286" t="s">
        <v>387</v>
      </c>
      <c r="G100" s="287" t="s">
        <v>580</v>
      </c>
      <c r="H100" s="288">
        <v>3</v>
      </c>
      <c r="I100" s="289"/>
      <c r="J100" s="290">
        <f t="shared" si="1"/>
        <v>0</v>
      </c>
      <c r="K100" s="286" t="s">
        <v>408</v>
      </c>
      <c r="L100" s="36"/>
      <c r="M100" s="172"/>
      <c r="N100" s="37"/>
      <c r="O100" s="37"/>
      <c r="P100" s="37"/>
      <c r="Q100" s="37"/>
      <c r="R100" s="37"/>
      <c r="S100" s="37"/>
      <c r="T100" s="65"/>
      <c r="AT100" s="20" t="s">
        <v>523</v>
      </c>
      <c r="AU100" s="20" t="s">
        <v>524</v>
      </c>
    </row>
    <row r="101" spans="2:47" s="1" customFormat="1" ht="13.5">
      <c r="B101" s="36"/>
      <c r="C101" s="284">
        <v>14</v>
      </c>
      <c r="D101" s="284" t="s">
        <v>575</v>
      </c>
      <c r="E101" s="285" t="s">
        <v>757</v>
      </c>
      <c r="F101" s="286" t="s">
        <v>383</v>
      </c>
      <c r="G101" s="287" t="s">
        <v>580</v>
      </c>
      <c r="H101" s="288">
        <v>1</v>
      </c>
      <c r="I101" s="289"/>
      <c r="J101" s="290">
        <f t="shared" si="1"/>
        <v>0</v>
      </c>
      <c r="K101" s="286" t="s">
        <v>408</v>
      </c>
      <c r="L101" s="36"/>
      <c r="M101" s="172"/>
      <c r="N101" s="37"/>
      <c r="O101" s="37"/>
      <c r="P101" s="37"/>
      <c r="Q101" s="37"/>
      <c r="R101" s="37"/>
      <c r="S101" s="37"/>
      <c r="T101" s="65"/>
      <c r="AT101" s="20" t="s">
        <v>523</v>
      </c>
      <c r="AU101" s="20" t="s">
        <v>524</v>
      </c>
    </row>
    <row r="102" spans="2:47" s="1" customFormat="1" ht="13.5">
      <c r="B102" s="36"/>
      <c r="C102" s="284">
        <v>15</v>
      </c>
      <c r="D102" s="284" t="s">
        <v>575</v>
      </c>
      <c r="E102" s="285" t="s">
        <v>375</v>
      </c>
      <c r="F102" s="286" t="s">
        <v>374</v>
      </c>
      <c r="G102" s="287" t="s">
        <v>545</v>
      </c>
      <c r="H102" s="288">
        <v>3</v>
      </c>
      <c r="I102" s="289"/>
      <c r="J102" s="290">
        <f t="shared" si="1"/>
        <v>0</v>
      </c>
      <c r="K102" s="286" t="s">
        <v>408</v>
      </c>
      <c r="L102" s="36"/>
      <c r="M102" s="172"/>
      <c r="N102" s="37"/>
      <c r="O102" s="37"/>
      <c r="P102" s="37"/>
      <c r="Q102" s="37"/>
      <c r="R102" s="37"/>
      <c r="S102" s="37"/>
      <c r="T102" s="65"/>
      <c r="AT102" s="20" t="s">
        <v>523</v>
      </c>
      <c r="AU102" s="20" t="s">
        <v>524</v>
      </c>
    </row>
    <row r="103" spans="2:47" s="1" customFormat="1" ht="13.5">
      <c r="B103" s="36"/>
      <c r="C103" s="284">
        <v>16</v>
      </c>
      <c r="D103" s="284" t="s">
        <v>575</v>
      </c>
      <c r="E103" s="285" t="s">
        <v>760</v>
      </c>
      <c r="F103" s="286" t="s">
        <v>761</v>
      </c>
      <c r="G103" s="287" t="s">
        <v>545</v>
      </c>
      <c r="H103" s="288">
        <v>65</v>
      </c>
      <c r="I103" s="289"/>
      <c r="J103" s="290">
        <f t="shared" si="1"/>
        <v>0</v>
      </c>
      <c r="K103" s="286" t="s">
        <v>408</v>
      </c>
      <c r="L103" s="36"/>
      <c r="M103" s="172"/>
      <c r="N103" s="37"/>
      <c r="O103" s="37"/>
      <c r="P103" s="37"/>
      <c r="Q103" s="37"/>
      <c r="R103" s="37"/>
      <c r="S103" s="37"/>
      <c r="T103" s="65"/>
      <c r="AT103" s="20" t="s">
        <v>523</v>
      </c>
      <c r="AU103" s="20" t="s">
        <v>524</v>
      </c>
    </row>
    <row r="104" spans="2:47" s="1" customFormat="1" ht="13.5">
      <c r="B104" s="36"/>
      <c r="C104" s="284">
        <v>17</v>
      </c>
      <c r="D104" s="284" t="s">
        <v>575</v>
      </c>
      <c r="E104" s="285" t="s">
        <v>762</v>
      </c>
      <c r="F104" s="286" t="s">
        <v>763</v>
      </c>
      <c r="G104" s="287" t="s">
        <v>545</v>
      </c>
      <c r="H104" s="288">
        <v>5</v>
      </c>
      <c r="I104" s="289"/>
      <c r="J104" s="290">
        <f t="shared" si="1"/>
        <v>0</v>
      </c>
      <c r="K104" s="286" t="s">
        <v>408</v>
      </c>
      <c r="L104" s="36"/>
      <c r="M104" s="172"/>
      <c r="N104" s="37"/>
      <c r="O104" s="37"/>
      <c r="P104" s="37"/>
      <c r="Q104" s="37"/>
      <c r="R104" s="37"/>
      <c r="S104" s="37"/>
      <c r="T104" s="65"/>
      <c r="AT104" s="20" t="s">
        <v>523</v>
      </c>
      <c r="AU104" s="20" t="s">
        <v>524</v>
      </c>
    </row>
    <row r="105" spans="2:47" s="1" customFormat="1" ht="13.5">
      <c r="B105" s="36"/>
      <c r="C105" s="284">
        <v>18</v>
      </c>
      <c r="D105" s="284" t="s">
        <v>575</v>
      </c>
      <c r="E105" s="285" t="s">
        <v>378</v>
      </c>
      <c r="F105" s="286" t="s">
        <v>376</v>
      </c>
      <c r="G105" s="287" t="s">
        <v>545</v>
      </c>
      <c r="H105" s="288">
        <v>5</v>
      </c>
      <c r="I105" s="289"/>
      <c r="J105" s="290">
        <f t="shared" si="1"/>
        <v>0</v>
      </c>
      <c r="K105" s="286" t="s">
        <v>408</v>
      </c>
      <c r="L105" s="36"/>
      <c r="M105" s="172"/>
      <c r="N105" s="37"/>
      <c r="O105" s="37"/>
      <c r="P105" s="37"/>
      <c r="Q105" s="37"/>
      <c r="R105" s="37"/>
      <c r="S105" s="37"/>
      <c r="T105" s="65"/>
      <c r="AT105" s="20" t="s">
        <v>523</v>
      </c>
      <c r="AU105" s="20" t="s">
        <v>524</v>
      </c>
    </row>
    <row r="106" spans="2:47" s="1" customFormat="1" ht="13.5">
      <c r="B106" s="36"/>
      <c r="C106" s="284">
        <v>19</v>
      </c>
      <c r="D106" s="284" t="s">
        <v>575</v>
      </c>
      <c r="E106" s="285" t="s">
        <v>379</v>
      </c>
      <c r="F106" s="286" t="s">
        <v>377</v>
      </c>
      <c r="G106" s="287" t="s">
        <v>545</v>
      </c>
      <c r="H106" s="288">
        <v>5</v>
      </c>
      <c r="I106" s="289"/>
      <c r="J106" s="290">
        <f t="shared" si="1"/>
        <v>0</v>
      </c>
      <c r="K106" s="286" t="s">
        <v>408</v>
      </c>
      <c r="L106" s="36"/>
      <c r="M106" s="172"/>
      <c r="N106" s="37"/>
      <c r="O106" s="37"/>
      <c r="P106" s="37"/>
      <c r="Q106" s="37"/>
      <c r="R106" s="37"/>
      <c r="S106" s="37"/>
      <c r="T106" s="65"/>
      <c r="AT106" s="20" t="s">
        <v>523</v>
      </c>
      <c r="AU106" s="20" t="s">
        <v>524</v>
      </c>
    </row>
    <row r="107" spans="2:47" s="1" customFormat="1" ht="13.5">
      <c r="B107" s="36"/>
      <c r="C107" s="284">
        <v>20</v>
      </c>
      <c r="D107" s="284" t="s">
        <v>575</v>
      </c>
      <c r="E107" s="285" t="s">
        <v>764</v>
      </c>
      <c r="F107" s="286" t="s">
        <v>765</v>
      </c>
      <c r="G107" s="287" t="s">
        <v>545</v>
      </c>
      <c r="H107" s="288">
        <v>40</v>
      </c>
      <c r="I107" s="289"/>
      <c r="J107" s="290">
        <f t="shared" si="1"/>
        <v>0</v>
      </c>
      <c r="K107" s="286" t="s">
        <v>408</v>
      </c>
      <c r="L107" s="36"/>
      <c r="M107" s="172"/>
      <c r="N107" s="37"/>
      <c r="O107" s="37"/>
      <c r="P107" s="37"/>
      <c r="Q107" s="37"/>
      <c r="R107" s="37"/>
      <c r="S107" s="37"/>
      <c r="T107" s="65"/>
      <c r="AT107" s="20" t="s">
        <v>523</v>
      </c>
      <c r="AU107" s="20" t="s">
        <v>524</v>
      </c>
    </row>
    <row r="108" spans="2:47" s="1" customFormat="1" ht="13.5">
      <c r="B108" s="36"/>
      <c r="C108" s="284">
        <v>21</v>
      </c>
      <c r="D108" s="284" t="s">
        <v>575</v>
      </c>
      <c r="E108" s="285" t="s">
        <v>758</v>
      </c>
      <c r="F108" s="286" t="s">
        <v>759</v>
      </c>
      <c r="G108" s="287" t="s">
        <v>545</v>
      </c>
      <c r="H108" s="288">
        <v>35</v>
      </c>
      <c r="I108" s="289"/>
      <c r="J108" s="290">
        <f t="shared" si="1"/>
        <v>0</v>
      </c>
      <c r="K108" s="286" t="s">
        <v>408</v>
      </c>
      <c r="L108" s="36"/>
      <c r="M108" s="172"/>
      <c r="N108" s="37"/>
      <c r="O108" s="37"/>
      <c r="P108" s="37"/>
      <c r="Q108" s="37"/>
      <c r="R108" s="37"/>
      <c r="S108" s="37"/>
      <c r="T108" s="65"/>
      <c r="AT108" s="20" t="s">
        <v>523</v>
      </c>
      <c r="AU108" s="20" t="s">
        <v>524</v>
      </c>
    </row>
    <row r="109" spans="2:47" s="1" customFormat="1" ht="13.5">
      <c r="B109" s="36"/>
      <c r="C109" s="284">
        <v>22</v>
      </c>
      <c r="D109" s="284" t="s">
        <v>575</v>
      </c>
      <c r="E109" s="285" t="s">
        <v>766</v>
      </c>
      <c r="F109" s="286" t="s">
        <v>767</v>
      </c>
      <c r="G109" s="287" t="s">
        <v>545</v>
      </c>
      <c r="H109" s="288">
        <v>40</v>
      </c>
      <c r="I109" s="289"/>
      <c r="J109" s="290">
        <f t="shared" si="1"/>
        <v>0</v>
      </c>
      <c r="K109" s="286" t="s">
        <v>408</v>
      </c>
      <c r="L109" s="36"/>
      <c r="M109" s="172"/>
      <c r="N109" s="37"/>
      <c r="O109" s="37"/>
      <c r="P109" s="37"/>
      <c r="Q109" s="37"/>
      <c r="R109" s="37"/>
      <c r="S109" s="37"/>
      <c r="T109" s="65"/>
      <c r="AT109" s="20" t="s">
        <v>523</v>
      </c>
      <c r="AU109" s="20" t="s">
        <v>524</v>
      </c>
    </row>
    <row r="110" spans="2:47" s="1" customFormat="1" ht="13.5">
      <c r="B110" s="36"/>
      <c r="C110" s="284">
        <v>23</v>
      </c>
      <c r="D110" s="284" t="s">
        <v>575</v>
      </c>
      <c r="E110" s="285" t="s">
        <v>768</v>
      </c>
      <c r="F110" s="286" t="s">
        <v>389</v>
      </c>
      <c r="G110" s="287" t="s">
        <v>580</v>
      </c>
      <c r="H110" s="288">
        <v>4</v>
      </c>
      <c r="I110" s="289"/>
      <c r="J110" s="290">
        <f t="shared" si="1"/>
        <v>0</v>
      </c>
      <c r="K110" s="286" t="s">
        <v>408</v>
      </c>
      <c r="L110" s="36"/>
      <c r="M110" s="172"/>
      <c r="N110" s="37"/>
      <c r="O110" s="37"/>
      <c r="P110" s="37"/>
      <c r="Q110" s="37"/>
      <c r="R110" s="37"/>
      <c r="S110" s="37"/>
      <c r="T110" s="65"/>
      <c r="AT110" s="20" t="s">
        <v>523</v>
      </c>
      <c r="AU110" s="20" t="s">
        <v>524</v>
      </c>
    </row>
    <row r="111" spans="2:47" s="1" customFormat="1" ht="13.5">
      <c r="B111" s="36"/>
      <c r="C111" s="284">
        <v>24</v>
      </c>
      <c r="D111" s="284" t="s">
        <v>575</v>
      </c>
      <c r="E111" s="285" t="s">
        <v>769</v>
      </c>
      <c r="F111" s="286" t="s">
        <v>770</v>
      </c>
      <c r="G111" s="287" t="s">
        <v>580</v>
      </c>
      <c r="H111" s="288">
        <v>16</v>
      </c>
      <c r="I111" s="289"/>
      <c r="J111" s="290">
        <f t="shared" si="1"/>
        <v>0</v>
      </c>
      <c r="K111" s="286" t="s">
        <v>408</v>
      </c>
      <c r="L111" s="36"/>
      <c r="M111" s="172"/>
      <c r="N111" s="37"/>
      <c r="O111" s="37"/>
      <c r="P111" s="37"/>
      <c r="Q111" s="37"/>
      <c r="R111" s="37"/>
      <c r="S111" s="37"/>
      <c r="T111" s="65"/>
      <c r="AT111" s="20" t="s">
        <v>523</v>
      </c>
      <c r="AU111" s="20" t="s">
        <v>524</v>
      </c>
    </row>
    <row r="112" spans="2:47" s="1" customFormat="1" ht="13.5">
      <c r="B112" s="36"/>
      <c r="C112" s="284">
        <v>25</v>
      </c>
      <c r="D112" s="284" t="s">
        <v>575</v>
      </c>
      <c r="E112" s="285" t="s">
        <v>771</v>
      </c>
      <c r="F112" s="286" t="s">
        <v>380</v>
      </c>
      <c r="G112" s="287" t="s">
        <v>545</v>
      </c>
      <c r="H112" s="288">
        <v>25</v>
      </c>
      <c r="I112" s="289"/>
      <c r="J112" s="290">
        <f t="shared" si="1"/>
        <v>0</v>
      </c>
      <c r="K112" s="286" t="s">
        <v>408</v>
      </c>
      <c r="L112" s="36"/>
      <c r="M112" s="172"/>
      <c r="N112" s="37"/>
      <c r="O112" s="37"/>
      <c r="P112" s="37"/>
      <c r="Q112" s="37"/>
      <c r="R112" s="37"/>
      <c r="S112" s="37"/>
      <c r="T112" s="65"/>
      <c r="AT112" s="20" t="s">
        <v>523</v>
      </c>
      <c r="AU112" s="20" t="s">
        <v>524</v>
      </c>
    </row>
    <row r="113" spans="2:47" s="1" customFormat="1" ht="13.5">
      <c r="B113" s="36"/>
      <c r="C113" s="284">
        <v>26</v>
      </c>
      <c r="D113" s="284" t="s">
        <v>575</v>
      </c>
      <c r="E113" s="285" t="s">
        <v>772</v>
      </c>
      <c r="F113" s="286" t="s">
        <v>384</v>
      </c>
      <c r="G113" s="287" t="s">
        <v>580</v>
      </c>
      <c r="H113" s="288">
        <v>50</v>
      </c>
      <c r="I113" s="289"/>
      <c r="J113" s="290">
        <f t="shared" si="1"/>
        <v>0</v>
      </c>
      <c r="K113" s="286" t="s">
        <v>408</v>
      </c>
      <c r="L113" s="36"/>
      <c r="M113" s="172"/>
      <c r="N113" s="37"/>
      <c r="O113" s="37"/>
      <c r="P113" s="37"/>
      <c r="Q113" s="37"/>
      <c r="R113" s="37"/>
      <c r="S113" s="37"/>
      <c r="T113" s="65"/>
      <c r="AT113" s="20" t="s">
        <v>523</v>
      </c>
      <c r="AU113" s="20" t="s">
        <v>524</v>
      </c>
    </row>
    <row r="114" spans="2:47" s="1" customFormat="1" ht="13.5">
      <c r="B114" s="36"/>
      <c r="C114" s="284">
        <v>27</v>
      </c>
      <c r="D114" s="284" t="s">
        <v>575</v>
      </c>
      <c r="E114" s="285" t="s">
        <v>773</v>
      </c>
      <c r="F114" s="286" t="s">
        <v>774</v>
      </c>
      <c r="G114" s="287" t="s">
        <v>580</v>
      </c>
      <c r="H114" s="288">
        <v>1</v>
      </c>
      <c r="I114" s="289"/>
      <c r="J114" s="290">
        <f t="shared" si="1"/>
        <v>0</v>
      </c>
      <c r="K114" s="286" t="s">
        <v>408</v>
      </c>
      <c r="L114" s="36"/>
      <c r="M114" s="172"/>
      <c r="N114" s="37"/>
      <c r="O114" s="37"/>
      <c r="P114" s="37"/>
      <c r="Q114" s="37"/>
      <c r="R114" s="37"/>
      <c r="S114" s="37"/>
      <c r="T114" s="65"/>
      <c r="AT114" s="20" t="s">
        <v>523</v>
      </c>
      <c r="AU114" s="20" t="s">
        <v>524</v>
      </c>
    </row>
    <row r="115" spans="2:47" s="1" customFormat="1" ht="13.5">
      <c r="B115" s="36"/>
      <c r="D115" s="169"/>
      <c r="F115" s="170"/>
      <c r="I115" s="171"/>
      <c r="L115" s="36"/>
      <c r="M115" s="172"/>
      <c r="N115" s="37"/>
      <c r="O115" s="37"/>
      <c r="P115" s="37"/>
      <c r="Q115" s="37"/>
      <c r="R115" s="37"/>
      <c r="S115" s="37"/>
      <c r="T115" s="65"/>
      <c r="AT115" s="20" t="s">
        <v>523</v>
      </c>
      <c r="AU115" s="20" t="s">
        <v>524</v>
      </c>
    </row>
    <row r="116" spans="2:65" s="1" customFormat="1" ht="16.5" customHeight="1">
      <c r="B116" s="156"/>
      <c r="C116" s="10"/>
      <c r="D116" s="144" t="s">
        <v>469</v>
      </c>
      <c r="E116" s="154" t="s">
        <v>619</v>
      </c>
      <c r="F116" s="154" t="s">
        <v>749</v>
      </c>
      <c r="G116" s="10"/>
      <c r="H116" s="10"/>
      <c r="I116" s="146"/>
      <c r="J116" s="155">
        <f>SUM(J117:J127)</f>
        <v>0</v>
      </c>
      <c r="K116" s="10"/>
      <c r="L116" s="173"/>
      <c r="M116" s="174" t="s">
        <v>408</v>
      </c>
      <c r="N116" s="175" t="s">
        <v>441</v>
      </c>
      <c r="O116" s="37"/>
      <c r="P116" s="166" t="e">
        <f>O116*#REF!</f>
        <v>#REF!</v>
      </c>
      <c r="Q116" s="166">
        <v>0</v>
      </c>
      <c r="R116" s="166" t="e">
        <f>Q116*#REF!</f>
        <v>#REF!</v>
      </c>
      <c r="S116" s="166">
        <v>0</v>
      </c>
      <c r="T116" s="167" t="e">
        <f>S116*#REF!</f>
        <v>#REF!</v>
      </c>
      <c r="AR116" s="20" t="s">
        <v>584</v>
      </c>
      <c r="AT116" s="20" t="s">
        <v>575</v>
      </c>
      <c r="AU116" s="20" t="s">
        <v>524</v>
      </c>
      <c r="AY116" s="20" t="s">
        <v>519</v>
      </c>
      <c r="BE116" s="168" t="e">
        <f>IF(N116="základní",#REF!,0)</f>
        <v>#REF!</v>
      </c>
      <c r="BF116" s="168">
        <f>IF(N116="snížená",#REF!,0)</f>
        <v>0</v>
      </c>
      <c r="BG116" s="168">
        <f>IF(N116="zákl. přenesená",#REF!,0)</f>
        <v>0</v>
      </c>
      <c r="BH116" s="168">
        <f>IF(N116="sníž. přenesená",#REF!,0)</f>
        <v>0</v>
      </c>
      <c r="BI116" s="168">
        <f>IF(N116="nulová",#REF!,0)</f>
        <v>0</v>
      </c>
      <c r="BJ116" s="20" t="s">
        <v>414</v>
      </c>
      <c r="BK116" s="168" t="e">
        <f>ROUND(#REF!*#REF!,0)</f>
        <v>#REF!</v>
      </c>
      <c r="BL116" s="20" t="s">
        <v>560</v>
      </c>
      <c r="BM116" s="20" t="s">
        <v>775</v>
      </c>
    </row>
    <row r="117" spans="2:47" s="1" customFormat="1" ht="13.5">
      <c r="B117" s="36"/>
      <c r="C117" s="157">
        <v>28</v>
      </c>
      <c r="D117" s="157" t="s">
        <v>521</v>
      </c>
      <c r="E117" s="158" t="s">
        <v>778</v>
      </c>
      <c r="F117" s="283" t="s">
        <v>381</v>
      </c>
      <c r="G117" s="160" t="s">
        <v>580</v>
      </c>
      <c r="H117" s="161">
        <v>1</v>
      </c>
      <c r="I117" s="162"/>
      <c r="J117" s="163">
        <f aca="true" t="shared" si="2" ref="J117:J127">ROUND(I117*H117,0)</f>
        <v>0</v>
      </c>
      <c r="K117" s="159" t="s">
        <v>408</v>
      </c>
      <c r="L117" s="36"/>
      <c r="M117" s="172"/>
      <c r="N117" s="37"/>
      <c r="O117" s="37"/>
      <c r="P117" s="37"/>
      <c r="Q117" s="37"/>
      <c r="R117" s="37"/>
      <c r="S117" s="37"/>
      <c r="T117" s="65"/>
      <c r="AT117" s="20" t="s">
        <v>523</v>
      </c>
      <c r="AU117" s="20" t="s">
        <v>524</v>
      </c>
    </row>
    <row r="118" spans="2:65" s="1" customFormat="1" ht="16.5" customHeight="1">
      <c r="B118" s="156"/>
      <c r="C118" s="157">
        <v>29</v>
      </c>
      <c r="D118" s="157" t="s">
        <v>521</v>
      </c>
      <c r="E118" s="158" t="s">
        <v>779</v>
      </c>
      <c r="F118" s="283" t="s">
        <v>382</v>
      </c>
      <c r="G118" s="160" t="s">
        <v>580</v>
      </c>
      <c r="H118" s="161">
        <v>3</v>
      </c>
      <c r="I118" s="162"/>
      <c r="J118" s="163">
        <f t="shared" si="2"/>
        <v>0</v>
      </c>
      <c r="K118" s="159" t="s">
        <v>408</v>
      </c>
      <c r="L118" s="173"/>
      <c r="M118" s="174" t="s">
        <v>408</v>
      </c>
      <c r="N118" s="175" t="s">
        <v>441</v>
      </c>
      <c r="O118" s="37"/>
      <c r="P118" s="166" t="e">
        <f>O118*#REF!</f>
        <v>#REF!</v>
      </c>
      <c r="Q118" s="166">
        <v>0</v>
      </c>
      <c r="R118" s="166" t="e">
        <f>Q118*#REF!</f>
        <v>#REF!</v>
      </c>
      <c r="S118" s="166">
        <v>0</v>
      </c>
      <c r="T118" s="167" t="e">
        <f>S118*#REF!</f>
        <v>#REF!</v>
      </c>
      <c r="AR118" s="20" t="s">
        <v>584</v>
      </c>
      <c r="AT118" s="20" t="s">
        <v>575</v>
      </c>
      <c r="AU118" s="20" t="s">
        <v>524</v>
      </c>
      <c r="AY118" s="20" t="s">
        <v>519</v>
      </c>
      <c r="BE118" s="168" t="e">
        <f>IF(N118="základní",#REF!,0)</f>
        <v>#REF!</v>
      </c>
      <c r="BF118" s="168">
        <f>IF(N118="snížená",#REF!,0)</f>
        <v>0</v>
      </c>
      <c r="BG118" s="168">
        <f>IF(N118="zákl. přenesená",#REF!,0)</f>
        <v>0</v>
      </c>
      <c r="BH118" s="168">
        <f>IF(N118="sníž. přenesená",#REF!,0)</f>
        <v>0</v>
      </c>
      <c r="BI118" s="168">
        <f>IF(N118="nulová",#REF!,0)</f>
        <v>0</v>
      </c>
      <c r="BJ118" s="20" t="s">
        <v>414</v>
      </c>
      <c r="BK118" s="168" t="e">
        <f>ROUND(#REF!*#REF!,0)</f>
        <v>#REF!</v>
      </c>
      <c r="BL118" s="20" t="s">
        <v>560</v>
      </c>
      <c r="BM118" s="20" t="s">
        <v>776</v>
      </c>
    </row>
    <row r="119" spans="2:65" s="1" customFormat="1" ht="16.5" customHeight="1">
      <c r="B119" s="156"/>
      <c r="C119" s="157">
        <v>30</v>
      </c>
      <c r="D119" s="157" t="s">
        <v>521</v>
      </c>
      <c r="E119" s="158" t="s">
        <v>779</v>
      </c>
      <c r="F119" s="283" t="s">
        <v>383</v>
      </c>
      <c r="G119" s="160" t="s">
        <v>580</v>
      </c>
      <c r="H119" s="161">
        <v>1</v>
      </c>
      <c r="I119" s="162"/>
      <c r="J119" s="163">
        <f t="shared" si="2"/>
        <v>0</v>
      </c>
      <c r="K119" s="159" t="s">
        <v>408</v>
      </c>
      <c r="L119" s="36"/>
      <c r="M119" s="164" t="s">
        <v>408</v>
      </c>
      <c r="N119" s="165" t="s">
        <v>441</v>
      </c>
      <c r="O119" s="37"/>
      <c r="P119" s="166" t="e">
        <f>O119*#REF!</f>
        <v>#REF!</v>
      </c>
      <c r="Q119" s="166">
        <v>0</v>
      </c>
      <c r="R119" s="166" t="e">
        <f>Q119*#REF!</f>
        <v>#REF!</v>
      </c>
      <c r="S119" s="166">
        <v>0</v>
      </c>
      <c r="T119" s="167" t="e">
        <f>S119*#REF!</f>
        <v>#REF!</v>
      </c>
      <c r="AR119" s="20" t="s">
        <v>560</v>
      </c>
      <c r="AT119" s="20" t="s">
        <v>521</v>
      </c>
      <c r="AU119" s="20" t="s">
        <v>524</v>
      </c>
      <c r="AY119" s="20" t="s">
        <v>519</v>
      </c>
      <c r="BE119" s="168" t="e">
        <f>IF(N119="základní",#REF!,0)</f>
        <v>#REF!</v>
      </c>
      <c r="BF119" s="168">
        <f>IF(N119="snížená",#REF!,0)</f>
        <v>0</v>
      </c>
      <c r="BG119" s="168">
        <f>IF(N119="zákl. přenesená",#REF!,0)</f>
        <v>0</v>
      </c>
      <c r="BH119" s="168">
        <f>IF(N119="sníž. přenesená",#REF!,0)</f>
        <v>0</v>
      </c>
      <c r="BI119" s="168">
        <f>IF(N119="nulová",#REF!,0)</f>
        <v>0</v>
      </c>
      <c r="BJ119" s="20" t="s">
        <v>414</v>
      </c>
      <c r="BK119" s="168" t="e">
        <f>ROUND(#REF!*#REF!,0)</f>
        <v>#REF!</v>
      </c>
      <c r="BL119" s="20" t="s">
        <v>560</v>
      </c>
      <c r="BM119" s="20" t="s">
        <v>777</v>
      </c>
    </row>
    <row r="120" spans="2:47" s="1" customFormat="1" ht="13.5">
      <c r="B120" s="36"/>
      <c r="C120" s="157">
        <v>31</v>
      </c>
      <c r="D120" s="157" t="s">
        <v>521</v>
      </c>
      <c r="E120" s="158" t="s">
        <v>780</v>
      </c>
      <c r="F120" s="159" t="s">
        <v>781</v>
      </c>
      <c r="G120" s="160" t="s">
        <v>545</v>
      </c>
      <c r="H120" s="161">
        <v>75</v>
      </c>
      <c r="I120" s="162"/>
      <c r="J120" s="163">
        <f t="shared" si="2"/>
        <v>0</v>
      </c>
      <c r="K120" s="159" t="s">
        <v>408</v>
      </c>
      <c r="L120" s="36"/>
      <c r="M120" s="172"/>
      <c r="N120" s="37"/>
      <c r="O120" s="37"/>
      <c r="P120" s="37"/>
      <c r="Q120" s="37"/>
      <c r="R120" s="37"/>
      <c r="S120" s="37"/>
      <c r="T120" s="65"/>
      <c r="AT120" s="20" t="s">
        <v>523</v>
      </c>
      <c r="AU120" s="20" t="s">
        <v>524</v>
      </c>
    </row>
    <row r="121" spans="2:47" s="1" customFormat="1" ht="13.5">
      <c r="B121" s="36"/>
      <c r="C121" s="157">
        <v>32</v>
      </c>
      <c r="D121" s="157" t="s">
        <v>521</v>
      </c>
      <c r="E121" s="158" t="s">
        <v>782</v>
      </c>
      <c r="F121" s="283" t="s">
        <v>390</v>
      </c>
      <c r="G121" s="160" t="s">
        <v>545</v>
      </c>
      <c r="H121" s="161">
        <v>123</v>
      </c>
      <c r="I121" s="162"/>
      <c r="J121" s="163">
        <f t="shared" si="2"/>
        <v>0</v>
      </c>
      <c r="K121" s="159" t="s">
        <v>408</v>
      </c>
      <c r="L121" s="36"/>
      <c r="M121" s="172"/>
      <c r="N121" s="37"/>
      <c r="O121" s="37"/>
      <c r="P121" s="37"/>
      <c r="Q121" s="37"/>
      <c r="R121" s="37"/>
      <c r="S121" s="37"/>
      <c r="T121" s="65"/>
      <c r="AT121" s="20" t="s">
        <v>523</v>
      </c>
      <c r="AU121" s="20" t="s">
        <v>524</v>
      </c>
    </row>
    <row r="122" spans="2:47" s="1" customFormat="1" ht="13.5">
      <c r="B122" s="36"/>
      <c r="C122" s="157">
        <v>33</v>
      </c>
      <c r="D122" s="157" t="s">
        <v>521</v>
      </c>
      <c r="E122" s="158" t="s">
        <v>783</v>
      </c>
      <c r="F122" s="159" t="s">
        <v>784</v>
      </c>
      <c r="G122" s="160" t="s">
        <v>580</v>
      </c>
      <c r="H122" s="161">
        <v>4</v>
      </c>
      <c r="I122" s="162"/>
      <c r="J122" s="163">
        <f t="shared" si="2"/>
        <v>0</v>
      </c>
      <c r="K122" s="159" t="s">
        <v>408</v>
      </c>
      <c r="L122" s="36"/>
      <c r="M122" s="172"/>
      <c r="N122" s="37"/>
      <c r="O122" s="37"/>
      <c r="P122" s="37"/>
      <c r="Q122" s="37"/>
      <c r="R122" s="37"/>
      <c r="S122" s="37"/>
      <c r="T122" s="65"/>
      <c r="AT122" s="20" t="s">
        <v>523</v>
      </c>
      <c r="AU122" s="20" t="s">
        <v>524</v>
      </c>
    </row>
    <row r="123" spans="2:47" s="1" customFormat="1" ht="13.5">
      <c r="B123" s="36"/>
      <c r="C123" s="157">
        <v>34</v>
      </c>
      <c r="D123" s="157" t="s">
        <v>521</v>
      </c>
      <c r="E123" s="158" t="s">
        <v>785</v>
      </c>
      <c r="F123" s="283" t="s">
        <v>391</v>
      </c>
      <c r="G123" s="160" t="s">
        <v>580</v>
      </c>
      <c r="H123" s="161">
        <v>1</v>
      </c>
      <c r="I123" s="162"/>
      <c r="J123" s="163">
        <f t="shared" si="2"/>
        <v>0</v>
      </c>
      <c r="K123" s="159" t="s">
        <v>408</v>
      </c>
      <c r="L123" s="36"/>
      <c r="M123" s="172"/>
      <c r="N123" s="37"/>
      <c r="O123" s="37"/>
      <c r="P123" s="37"/>
      <c r="Q123" s="37"/>
      <c r="R123" s="37"/>
      <c r="S123" s="37"/>
      <c r="T123" s="65"/>
      <c r="AT123" s="20" t="s">
        <v>523</v>
      </c>
      <c r="AU123" s="20" t="s">
        <v>524</v>
      </c>
    </row>
    <row r="124" spans="2:47" s="1" customFormat="1" ht="13.5">
      <c r="B124" s="36"/>
      <c r="C124" s="157">
        <v>35</v>
      </c>
      <c r="D124" s="157" t="s">
        <v>521</v>
      </c>
      <c r="E124" s="158" t="s">
        <v>786</v>
      </c>
      <c r="F124" s="283" t="s">
        <v>392</v>
      </c>
      <c r="G124" s="160" t="s">
        <v>545</v>
      </c>
      <c r="H124" s="161">
        <v>25</v>
      </c>
      <c r="I124" s="162"/>
      <c r="J124" s="163">
        <f t="shared" si="2"/>
        <v>0</v>
      </c>
      <c r="K124" s="159" t="s">
        <v>408</v>
      </c>
      <c r="L124" s="36"/>
      <c r="M124" s="172"/>
      <c r="N124" s="37"/>
      <c r="O124" s="37"/>
      <c r="P124" s="37"/>
      <c r="Q124" s="37"/>
      <c r="R124" s="37"/>
      <c r="S124" s="37"/>
      <c r="T124" s="65"/>
      <c r="AT124" s="20" t="s">
        <v>523</v>
      </c>
      <c r="AU124" s="20" t="s">
        <v>524</v>
      </c>
    </row>
    <row r="125" spans="2:47" s="1" customFormat="1" ht="13.5">
      <c r="B125" s="36"/>
      <c r="C125" s="157">
        <v>36</v>
      </c>
      <c r="D125" s="157" t="s">
        <v>521</v>
      </c>
      <c r="E125" s="158" t="s">
        <v>787</v>
      </c>
      <c r="F125" s="159" t="s">
        <v>788</v>
      </c>
      <c r="G125" s="160" t="s">
        <v>580</v>
      </c>
      <c r="H125" s="161">
        <v>1</v>
      </c>
      <c r="I125" s="162"/>
      <c r="J125" s="163">
        <f t="shared" si="2"/>
        <v>0</v>
      </c>
      <c r="K125" s="159" t="s">
        <v>408</v>
      </c>
      <c r="L125" s="36"/>
      <c r="M125" s="172"/>
      <c r="N125" s="37"/>
      <c r="O125" s="37"/>
      <c r="P125" s="37"/>
      <c r="Q125" s="37"/>
      <c r="R125" s="37"/>
      <c r="S125" s="37"/>
      <c r="T125" s="65"/>
      <c r="AT125" s="20" t="s">
        <v>523</v>
      </c>
      <c r="AU125" s="20" t="s">
        <v>524</v>
      </c>
    </row>
    <row r="126" spans="2:47" s="1" customFormat="1" ht="13.5">
      <c r="B126" s="36"/>
      <c r="C126" s="157">
        <v>37</v>
      </c>
      <c r="D126" s="157" t="s">
        <v>521</v>
      </c>
      <c r="E126" s="158" t="s">
        <v>790</v>
      </c>
      <c r="F126" s="283" t="s">
        <v>393</v>
      </c>
      <c r="G126" s="160" t="s">
        <v>580</v>
      </c>
      <c r="H126" s="161">
        <v>4</v>
      </c>
      <c r="I126" s="162"/>
      <c r="J126" s="163">
        <f t="shared" si="2"/>
        <v>0</v>
      </c>
      <c r="K126" s="159" t="s">
        <v>408</v>
      </c>
      <c r="L126" s="36"/>
      <c r="M126" s="172"/>
      <c r="N126" s="37"/>
      <c r="O126" s="37"/>
      <c r="P126" s="37"/>
      <c r="Q126" s="37"/>
      <c r="R126" s="37"/>
      <c r="S126" s="37"/>
      <c r="T126" s="65"/>
      <c r="AT126" s="20" t="s">
        <v>523</v>
      </c>
      <c r="AU126" s="20" t="s">
        <v>524</v>
      </c>
    </row>
    <row r="127" spans="2:47" s="1" customFormat="1" ht="13.5">
      <c r="B127" s="36"/>
      <c r="C127" s="157">
        <v>38</v>
      </c>
      <c r="D127" s="157" t="s">
        <v>521</v>
      </c>
      <c r="E127" s="158" t="s">
        <v>792</v>
      </c>
      <c r="F127" s="159" t="s">
        <v>793</v>
      </c>
      <c r="G127" s="160" t="s">
        <v>580</v>
      </c>
      <c r="H127" s="161">
        <v>1</v>
      </c>
      <c r="I127" s="162"/>
      <c r="J127" s="163">
        <f t="shared" si="2"/>
        <v>0</v>
      </c>
      <c r="K127" s="159" t="s">
        <v>408</v>
      </c>
      <c r="L127" s="36"/>
      <c r="M127" s="172"/>
      <c r="N127" s="37"/>
      <c r="O127" s="37"/>
      <c r="P127" s="37"/>
      <c r="Q127" s="37"/>
      <c r="R127" s="37"/>
      <c r="S127" s="37"/>
      <c r="T127" s="65"/>
      <c r="AT127" s="20" t="s">
        <v>523</v>
      </c>
      <c r="AU127" s="20" t="s">
        <v>524</v>
      </c>
    </row>
    <row r="128" spans="2:65" s="1" customFormat="1" ht="16.5" customHeight="1">
      <c r="B128" s="156"/>
      <c r="D128" s="169"/>
      <c r="F128" s="170"/>
      <c r="I128" s="171"/>
      <c r="L128" s="36"/>
      <c r="M128" s="164" t="s">
        <v>408</v>
      </c>
      <c r="N128" s="165" t="s">
        <v>441</v>
      </c>
      <c r="O128" s="37"/>
      <c r="P128" s="166" t="e">
        <f>O128*#REF!</f>
        <v>#REF!</v>
      </c>
      <c r="Q128" s="166">
        <v>0</v>
      </c>
      <c r="R128" s="166" t="e">
        <f>Q128*#REF!</f>
        <v>#REF!</v>
      </c>
      <c r="S128" s="166">
        <v>0</v>
      </c>
      <c r="T128" s="167" t="e">
        <f>S128*#REF!</f>
        <v>#REF!</v>
      </c>
      <c r="AR128" s="20" t="s">
        <v>560</v>
      </c>
      <c r="AT128" s="20" t="s">
        <v>521</v>
      </c>
      <c r="AU128" s="20" t="s">
        <v>524</v>
      </c>
      <c r="AY128" s="20" t="s">
        <v>519</v>
      </c>
      <c r="BE128" s="168" t="e">
        <f>IF(N128="základní",#REF!,0)</f>
        <v>#REF!</v>
      </c>
      <c r="BF128" s="168">
        <f>IF(N128="snížená",#REF!,0)</f>
        <v>0</v>
      </c>
      <c r="BG128" s="168">
        <f>IF(N128="zákl. přenesená",#REF!,0)</f>
        <v>0</v>
      </c>
      <c r="BH128" s="168">
        <f>IF(N128="sníž. přenesená",#REF!,0)</f>
        <v>0</v>
      </c>
      <c r="BI128" s="168">
        <f>IF(N128="nulová",#REF!,0)</f>
        <v>0</v>
      </c>
      <c r="BJ128" s="20" t="s">
        <v>414</v>
      </c>
      <c r="BK128" s="168" t="e">
        <f>ROUND(#REF!*#REF!,0)</f>
        <v>#REF!</v>
      </c>
      <c r="BL128" s="20" t="s">
        <v>560</v>
      </c>
      <c r="BM128" s="20" t="s">
        <v>789</v>
      </c>
    </row>
    <row r="129" spans="2:47" s="1" customFormat="1" ht="15">
      <c r="B129" s="36"/>
      <c r="C129" s="10"/>
      <c r="D129" s="144" t="s">
        <v>469</v>
      </c>
      <c r="E129" s="154" t="s">
        <v>626</v>
      </c>
      <c r="F129" s="154" t="s">
        <v>794</v>
      </c>
      <c r="G129" s="10"/>
      <c r="H129" s="10"/>
      <c r="I129" s="146"/>
      <c r="J129" s="155">
        <f>SUM(J130:J131)</f>
        <v>0</v>
      </c>
      <c r="K129" s="10"/>
      <c r="L129" s="36"/>
      <c r="M129" s="172"/>
      <c r="N129" s="37"/>
      <c r="O129" s="37"/>
      <c r="P129" s="37"/>
      <c r="Q129" s="37"/>
      <c r="R129" s="37"/>
      <c r="S129" s="37"/>
      <c r="T129" s="65"/>
      <c r="AT129" s="20" t="s">
        <v>523</v>
      </c>
      <c r="AU129" s="20" t="s">
        <v>524</v>
      </c>
    </row>
    <row r="130" spans="2:65" s="1" customFormat="1" ht="16.5" customHeight="1">
      <c r="B130" s="156"/>
      <c r="C130" s="157">
        <v>39</v>
      </c>
      <c r="D130" s="157" t="s">
        <v>521</v>
      </c>
      <c r="E130" s="158" t="s">
        <v>795</v>
      </c>
      <c r="F130" s="159" t="s">
        <v>796</v>
      </c>
      <c r="G130" s="160" t="s">
        <v>580</v>
      </c>
      <c r="H130" s="161">
        <v>5</v>
      </c>
      <c r="I130" s="162"/>
      <c r="J130" s="163">
        <f>ROUND(I130*H130,0)</f>
        <v>0</v>
      </c>
      <c r="K130" s="159" t="s">
        <v>408</v>
      </c>
      <c r="L130" s="36"/>
      <c r="M130" s="164" t="s">
        <v>408</v>
      </c>
      <c r="N130" s="165" t="s">
        <v>441</v>
      </c>
      <c r="O130" s="37"/>
      <c r="P130" s="166" t="e">
        <f>O130*#REF!</f>
        <v>#REF!</v>
      </c>
      <c r="Q130" s="166">
        <v>0</v>
      </c>
      <c r="R130" s="166" t="e">
        <f>Q130*#REF!</f>
        <v>#REF!</v>
      </c>
      <c r="S130" s="166">
        <v>0</v>
      </c>
      <c r="T130" s="167" t="e">
        <f>S130*#REF!</f>
        <v>#REF!</v>
      </c>
      <c r="AR130" s="20" t="s">
        <v>560</v>
      </c>
      <c r="AT130" s="20" t="s">
        <v>521</v>
      </c>
      <c r="AU130" s="20" t="s">
        <v>524</v>
      </c>
      <c r="AY130" s="20" t="s">
        <v>519</v>
      </c>
      <c r="BE130" s="168" t="e">
        <f>IF(N130="základní",#REF!,0)</f>
        <v>#REF!</v>
      </c>
      <c r="BF130" s="168">
        <f>IF(N130="snížená",#REF!,0)</f>
        <v>0</v>
      </c>
      <c r="BG130" s="168">
        <f>IF(N130="zákl. přenesená",#REF!,0)</f>
        <v>0</v>
      </c>
      <c r="BH130" s="168">
        <f>IF(N130="sníž. přenesená",#REF!,0)</f>
        <v>0</v>
      </c>
      <c r="BI130" s="168">
        <f>IF(N130="nulová",#REF!,0)</f>
        <v>0</v>
      </c>
      <c r="BJ130" s="20" t="s">
        <v>414</v>
      </c>
      <c r="BK130" s="168" t="e">
        <f>ROUND(#REF!*#REF!,0)</f>
        <v>#REF!</v>
      </c>
      <c r="BL130" s="20" t="s">
        <v>560</v>
      </c>
      <c r="BM130" s="20" t="s">
        <v>791</v>
      </c>
    </row>
    <row r="131" spans="2:47" s="1" customFormat="1" ht="13.5">
      <c r="B131" s="36"/>
      <c r="C131" s="157">
        <v>40</v>
      </c>
      <c r="D131" s="157" t="s">
        <v>521</v>
      </c>
      <c r="E131" s="158" t="s">
        <v>797</v>
      </c>
      <c r="F131" s="159" t="s">
        <v>798</v>
      </c>
      <c r="G131" s="160" t="s">
        <v>580</v>
      </c>
      <c r="H131" s="161">
        <v>1</v>
      </c>
      <c r="I131" s="162"/>
      <c r="J131" s="163">
        <f>ROUND(I131*H131,0)</f>
        <v>0</v>
      </c>
      <c r="K131" s="159" t="s">
        <v>408</v>
      </c>
      <c r="L131" s="36"/>
      <c r="M131" s="172"/>
      <c r="N131" s="37"/>
      <c r="O131" s="37"/>
      <c r="P131" s="37"/>
      <c r="Q131" s="37"/>
      <c r="R131" s="37"/>
      <c r="S131" s="37"/>
      <c r="T131" s="65"/>
      <c r="AT131" s="20" t="s">
        <v>523</v>
      </c>
      <c r="AU131" s="20" t="s">
        <v>524</v>
      </c>
    </row>
    <row r="132" spans="2:47" s="1" customFormat="1" ht="13.5">
      <c r="B132" s="36"/>
      <c r="C132" s="157"/>
      <c r="D132" s="157"/>
      <c r="E132" s="158"/>
      <c r="F132" s="159"/>
      <c r="G132" s="160"/>
      <c r="H132" s="161"/>
      <c r="I132" s="162"/>
      <c r="J132" s="163"/>
      <c r="K132" s="159"/>
      <c r="L132" s="36"/>
      <c r="M132" s="172"/>
      <c r="N132" s="37"/>
      <c r="O132" s="37"/>
      <c r="P132" s="37"/>
      <c r="Q132" s="37"/>
      <c r="R132" s="37"/>
      <c r="S132" s="37"/>
      <c r="T132" s="65"/>
      <c r="AT132" s="20" t="s">
        <v>523</v>
      </c>
      <c r="AU132" s="20" t="s">
        <v>524</v>
      </c>
    </row>
    <row r="133" spans="2:65" s="1" customFormat="1" ht="16.5" customHeight="1">
      <c r="B133" s="156"/>
      <c r="D133" s="169"/>
      <c r="F133" s="170"/>
      <c r="I133" s="171"/>
      <c r="L133" s="36"/>
      <c r="M133" s="164" t="s">
        <v>408</v>
      </c>
      <c r="N133" s="165" t="s">
        <v>441</v>
      </c>
      <c r="O133" s="37"/>
      <c r="P133" s="166" t="e">
        <f>O133*#REF!</f>
        <v>#REF!</v>
      </c>
      <c r="Q133" s="166">
        <v>0</v>
      </c>
      <c r="R133" s="166" t="e">
        <f>Q133*#REF!</f>
        <v>#REF!</v>
      </c>
      <c r="S133" s="166">
        <v>0</v>
      </c>
      <c r="T133" s="167" t="e">
        <f>S133*#REF!</f>
        <v>#REF!</v>
      </c>
      <c r="AR133" s="20" t="s">
        <v>560</v>
      </c>
      <c r="AT133" s="20" t="s">
        <v>521</v>
      </c>
      <c r="AU133" s="20" t="s">
        <v>524</v>
      </c>
      <c r="AY133" s="20" t="s">
        <v>519</v>
      </c>
      <c r="BE133" s="168" t="e">
        <f>IF(N133="základní",#REF!,0)</f>
        <v>#REF!</v>
      </c>
      <c r="BF133" s="168">
        <f>IF(N133="snížená",#REF!,0)</f>
        <v>0</v>
      </c>
      <c r="BG133" s="168">
        <f>IF(N133="zákl. přenesená",#REF!,0)</f>
        <v>0</v>
      </c>
      <c r="BH133" s="168">
        <f>IF(N133="sníž. přenesená",#REF!,0)</f>
        <v>0</v>
      </c>
      <c r="BI133" s="168">
        <f>IF(N133="nulová",#REF!,0)</f>
        <v>0</v>
      </c>
      <c r="BJ133" s="20" t="s">
        <v>414</v>
      </c>
      <c r="BK133" s="168" t="e">
        <f>ROUND(#REF!*#REF!,0)</f>
        <v>#REF!</v>
      </c>
      <c r="BL133" s="20" t="s">
        <v>560</v>
      </c>
      <c r="BM133" s="20" t="s">
        <v>566</v>
      </c>
    </row>
    <row r="134" spans="2:12" s="1" customFormat="1" ht="6.75" customHeight="1">
      <c r="B134" s="51"/>
      <c r="C134" s="291"/>
      <c r="D134" s="291"/>
      <c r="E134" s="291"/>
      <c r="F134" s="291"/>
      <c r="G134" s="291"/>
      <c r="H134" s="291"/>
      <c r="I134" s="292"/>
      <c r="J134" s="291"/>
      <c r="K134" s="293"/>
      <c r="L134" s="37"/>
    </row>
  </sheetData>
  <sheetProtection/>
  <autoFilter ref="C81:K133"/>
  <mergeCells count="10">
    <mergeCell ref="E74:H74"/>
    <mergeCell ref="G1:H1"/>
    <mergeCell ref="E45:H45"/>
    <mergeCell ref="E47:H47"/>
    <mergeCell ref="L2:V2"/>
    <mergeCell ref="E7:H7"/>
    <mergeCell ref="E9:H9"/>
    <mergeCell ref="E24:H24"/>
    <mergeCell ref="J51:J52"/>
    <mergeCell ref="E72:H7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tabSelected="1" zoomScalePageLayoutView="0" workbookViewId="0" topLeftCell="A1">
      <pane ySplit="1" topLeftCell="A119" activePane="bottomLeft" state="frozen"/>
      <selection pane="topLeft" activeCell="C3" sqref="C3"/>
      <selection pane="bottomLeft" activeCell="C3" sqref="C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.83203125" style="0" customWidth="1"/>
    <col min="7" max="7" width="8.66015625" style="0" customWidth="1"/>
    <col min="8" max="8" width="11.16015625" style="0" customWidth="1"/>
    <col min="9" max="9" width="12.66015625" style="86" customWidth="1"/>
    <col min="10" max="10" width="23.5" style="0" customWidth="1"/>
    <col min="11" max="11" width="15.5" style="0" customWidth="1"/>
    <col min="12" max="12" width="0" style="0" hidden="1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3" width="0" style="0" hidden="1" customWidth="1"/>
    <col min="44" max="65" width="9.33203125" style="0" hidden="1" customWidth="1"/>
    <col min="66" max="97" width="0" style="0" hidden="1" customWidth="1"/>
  </cols>
  <sheetData>
    <row r="1" spans="1:70" ht="21.75" customHeight="1">
      <c r="A1" s="17"/>
      <c r="B1" s="87"/>
      <c r="C1" s="87"/>
      <c r="D1" s="88" t="s">
        <v>404</v>
      </c>
      <c r="E1" s="87"/>
      <c r="F1" s="89" t="s">
        <v>489</v>
      </c>
      <c r="G1" s="341" t="s">
        <v>490</v>
      </c>
      <c r="H1" s="341"/>
      <c r="I1" s="90"/>
      <c r="J1" s="89" t="s">
        <v>491</v>
      </c>
      <c r="K1" s="88" t="s">
        <v>492</v>
      </c>
      <c r="L1" s="89" t="s">
        <v>493</v>
      </c>
      <c r="M1" s="89"/>
      <c r="N1" s="89"/>
      <c r="O1" s="89"/>
      <c r="P1" s="89"/>
      <c r="Q1" s="89"/>
      <c r="R1" s="89"/>
      <c r="S1" s="89"/>
      <c r="T1" s="89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303" t="s">
        <v>411</v>
      </c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20" t="s">
        <v>487</v>
      </c>
    </row>
    <row r="3" spans="2:46" ht="6.75" customHeight="1">
      <c r="B3" s="21"/>
      <c r="C3" s="22"/>
      <c r="D3" s="22"/>
      <c r="E3" s="22"/>
      <c r="F3" s="22"/>
      <c r="G3" s="22"/>
      <c r="H3" s="22"/>
      <c r="I3" s="91"/>
      <c r="J3" s="22"/>
      <c r="K3" s="23"/>
      <c r="AT3" s="20" t="s">
        <v>477</v>
      </c>
    </row>
    <row r="4" spans="2:46" ht="36.75" customHeight="1">
      <c r="B4" s="24"/>
      <c r="C4" s="25"/>
      <c r="D4" s="26" t="s">
        <v>494</v>
      </c>
      <c r="E4" s="25"/>
      <c r="F4" s="25"/>
      <c r="G4" s="25"/>
      <c r="H4" s="25"/>
      <c r="I4" s="92"/>
      <c r="J4" s="25"/>
      <c r="K4" s="27"/>
      <c r="M4" s="28" t="s">
        <v>417</v>
      </c>
      <c r="AT4" s="20" t="s">
        <v>409</v>
      </c>
    </row>
    <row r="5" spans="2:11" ht="6.75" customHeight="1">
      <c r="B5" s="24"/>
      <c r="C5" s="25"/>
      <c r="D5" s="25"/>
      <c r="E5" s="25"/>
      <c r="F5" s="25"/>
      <c r="G5" s="25"/>
      <c r="H5" s="25"/>
      <c r="I5" s="92"/>
      <c r="J5" s="25"/>
      <c r="K5" s="27"/>
    </row>
    <row r="6" spans="2:11" ht="15">
      <c r="B6" s="24"/>
      <c r="C6" s="25"/>
      <c r="D6" s="33" t="s">
        <v>423</v>
      </c>
      <c r="E6" s="25"/>
      <c r="F6" s="25"/>
      <c r="G6" s="25"/>
      <c r="H6" s="25"/>
      <c r="I6" s="92"/>
      <c r="J6" s="25"/>
      <c r="K6" s="27"/>
    </row>
    <row r="7" spans="2:11" ht="16.5" customHeight="1">
      <c r="B7" s="24"/>
      <c r="C7" s="25"/>
      <c r="D7" s="25"/>
      <c r="E7" s="342" t="s">
        <v>294</v>
      </c>
      <c r="F7" s="343"/>
      <c r="G7" s="343"/>
      <c r="H7" s="343"/>
      <c r="I7" s="92"/>
      <c r="J7" s="25"/>
      <c r="K7" s="27"/>
    </row>
    <row r="8" spans="2:11" s="1" customFormat="1" ht="15">
      <c r="B8" s="36"/>
      <c r="C8" s="37"/>
      <c r="D8" s="33" t="s">
        <v>495</v>
      </c>
      <c r="E8" s="37"/>
      <c r="F8" s="37"/>
      <c r="G8" s="37"/>
      <c r="H8" s="37"/>
      <c r="I8" s="93"/>
      <c r="J8" s="37"/>
      <c r="K8" s="40"/>
    </row>
    <row r="9" spans="2:11" s="1" customFormat="1" ht="36.75" customHeight="1">
      <c r="B9" s="36"/>
      <c r="C9" s="37"/>
      <c r="D9" s="37"/>
      <c r="E9" s="339" t="s">
        <v>292</v>
      </c>
      <c r="F9" s="340"/>
      <c r="G9" s="340"/>
      <c r="H9" s="340"/>
      <c r="I9" s="93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3"/>
      <c r="J10" s="37"/>
      <c r="K10" s="40"/>
    </row>
    <row r="11" spans="2:11" s="1" customFormat="1" ht="14.25" customHeight="1">
      <c r="B11" s="36"/>
      <c r="C11" s="37"/>
      <c r="D11" s="33" t="s">
        <v>424</v>
      </c>
      <c r="E11" s="37"/>
      <c r="F11" s="31" t="s">
        <v>408</v>
      </c>
      <c r="G11" s="37"/>
      <c r="H11" s="37"/>
      <c r="I11" s="94" t="s">
        <v>425</v>
      </c>
      <c r="J11" s="31" t="s">
        <v>408</v>
      </c>
      <c r="K11" s="40"/>
    </row>
    <row r="12" spans="2:11" s="1" customFormat="1" ht="14.25" customHeight="1">
      <c r="B12" s="36"/>
      <c r="C12" s="37"/>
      <c r="D12" s="33" t="s">
        <v>426</v>
      </c>
      <c r="E12" s="37"/>
      <c r="F12" s="31" t="s">
        <v>295</v>
      </c>
      <c r="G12" s="37"/>
      <c r="H12" s="37"/>
      <c r="I12" s="94" t="s">
        <v>428</v>
      </c>
      <c r="J12" s="95">
        <v>43427</v>
      </c>
      <c r="K12" s="40"/>
    </row>
    <row r="13" spans="2:11" s="1" customFormat="1" ht="10.5" customHeight="1">
      <c r="B13" s="36"/>
      <c r="C13" s="37"/>
      <c r="D13" s="37"/>
      <c r="E13" s="37"/>
      <c r="F13" s="37"/>
      <c r="G13" s="37"/>
      <c r="H13" s="37"/>
      <c r="I13" s="93"/>
      <c r="J13" s="37"/>
      <c r="K13" s="40"/>
    </row>
    <row r="14" spans="2:11" s="1" customFormat="1" ht="14.25" customHeight="1">
      <c r="B14" s="36"/>
      <c r="C14" s="37"/>
      <c r="D14" s="33" t="s">
        <v>429</v>
      </c>
      <c r="E14" s="37"/>
      <c r="F14" s="37"/>
      <c r="G14" s="37"/>
      <c r="H14" s="37"/>
      <c r="I14" s="94" t="s">
        <v>430</v>
      </c>
      <c r="J14" s="31" t="s">
        <v>408</v>
      </c>
      <c r="K14" s="40"/>
    </row>
    <row r="15" spans="2:11" s="1" customFormat="1" ht="18" customHeight="1">
      <c r="B15" s="36"/>
      <c r="C15" s="37"/>
      <c r="D15" s="37"/>
      <c r="E15" s="31" t="s">
        <v>296</v>
      </c>
      <c r="F15" s="37"/>
      <c r="G15" s="37"/>
      <c r="H15" s="37"/>
      <c r="I15" s="94" t="s">
        <v>431</v>
      </c>
      <c r="J15" s="31" t="s">
        <v>408</v>
      </c>
      <c r="K15" s="40"/>
    </row>
    <row r="16" spans="2:11" s="1" customFormat="1" ht="6.75" customHeight="1">
      <c r="B16" s="36"/>
      <c r="C16" s="37"/>
      <c r="D16" s="37"/>
      <c r="E16" s="37"/>
      <c r="F16" s="37"/>
      <c r="G16" s="37"/>
      <c r="H16" s="37"/>
      <c r="I16" s="93"/>
      <c r="J16" s="37"/>
      <c r="K16" s="40"/>
    </row>
    <row r="17" spans="2:11" s="1" customFormat="1" ht="14.25" customHeight="1">
      <c r="B17" s="36"/>
      <c r="C17" s="37"/>
      <c r="D17" s="33" t="s">
        <v>432</v>
      </c>
      <c r="E17" s="37"/>
      <c r="F17" s="37"/>
      <c r="G17" s="37"/>
      <c r="H17" s="37"/>
      <c r="I17" s="94" t="s">
        <v>430</v>
      </c>
      <c r="J17" s="31">
        <f>IF('Rekapitulace stavby'!AN13="Vyplň údaj","",IF('Rekapitulace stavby'!AN13="","",'Rekapitulace stavby'!AN13))</f>
      </c>
      <c r="K17" s="40"/>
    </row>
    <row r="18" spans="2:11" s="1" customFormat="1" ht="18" customHeight="1">
      <c r="B18" s="36"/>
      <c r="C18" s="37"/>
      <c r="D18" s="37"/>
      <c r="E18" s="31">
        <f>IF('Rekapitulace stavby'!E14="Vyplň údaj","",IF('Rekapitulace stavby'!E14="","",'Rekapitulace stavby'!E14))</f>
      </c>
      <c r="F18" s="37"/>
      <c r="G18" s="37"/>
      <c r="H18" s="37"/>
      <c r="I18" s="94" t="s">
        <v>431</v>
      </c>
      <c r="J18" s="31">
        <f>IF('Rekapitulace stavby'!AN14="Vyplň údaj","",IF('Rekapitulace stavby'!AN14="","",'Rekapitulace stavby'!AN14))</f>
      </c>
      <c r="K18" s="40"/>
    </row>
    <row r="19" spans="2:11" s="1" customFormat="1" ht="6.75" customHeight="1">
      <c r="B19" s="36"/>
      <c r="C19" s="37"/>
      <c r="D19" s="37"/>
      <c r="E19" s="37"/>
      <c r="F19" s="37"/>
      <c r="G19" s="37"/>
      <c r="H19" s="37"/>
      <c r="I19" s="93"/>
      <c r="J19" s="37"/>
      <c r="K19" s="40"/>
    </row>
    <row r="20" spans="2:11" s="1" customFormat="1" ht="14.25" customHeight="1">
      <c r="B20" s="36"/>
      <c r="C20" s="37"/>
      <c r="D20" s="33" t="s">
        <v>433</v>
      </c>
      <c r="E20" s="37"/>
      <c r="F20" s="37"/>
      <c r="G20" s="37"/>
      <c r="H20" s="37"/>
      <c r="I20" s="94" t="s">
        <v>430</v>
      </c>
      <c r="J20" s="31" t="s">
        <v>408</v>
      </c>
      <c r="K20" s="40"/>
    </row>
    <row r="21" spans="2:11" s="1" customFormat="1" ht="18" customHeight="1">
      <c r="B21" s="36"/>
      <c r="C21" s="37"/>
      <c r="D21" s="37"/>
      <c r="E21" s="31" t="s">
        <v>308</v>
      </c>
      <c r="F21" s="37"/>
      <c r="G21" s="37"/>
      <c r="H21" s="37"/>
      <c r="I21" s="94" t="s">
        <v>431</v>
      </c>
      <c r="J21" s="31" t="s">
        <v>408</v>
      </c>
      <c r="K21" s="40"/>
    </row>
    <row r="22" spans="2:11" s="1" customFormat="1" ht="6.75" customHeight="1">
      <c r="B22" s="36"/>
      <c r="C22" s="37"/>
      <c r="D22" s="37"/>
      <c r="E22" s="37"/>
      <c r="F22" s="37"/>
      <c r="G22" s="37"/>
      <c r="H22" s="37"/>
      <c r="I22" s="93"/>
      <c r="J22" s="37"/>
      <c r="K22" s="40"/>
    </row>
    <row r="23" spans="2:11" s="1" customFormat="1" ht="14.25" customHeight="1">
      <c r="B23" s="36"/>
      <c r="C23" s="37"/>
      <c r="D23" s="33" t="s">
        <v>435</v>
      </c>
      <c r="E23" s="37"/>
      <c r="F23" s="37"/>
      <c r="G23" s="37"/>
      <c r="H23" s="37"/>
      <c r="I23" s="93"/>
      <c r="J23" s="37"/>
      <c r="K23" s="40"/>
    </row>
    <row r="24" spans="2:11" s="6" customFormat="1" ht="16.5" customHeight="1">
      <c r="B24" s="96"/>
      <c r="C24" s="97"/>
      <c r="D24" s="97"/>
      <c r="E24" s="335" t="s">
        <v>408</v>
      </c>
      <c r="F24" s="335"/>
      <c r="G24" s="335"/>
      <c r="H24" s="335"/>
      <c r="I24" s="98"/>
      <c r="J24" s="97"/>
      <c r="K24" s="99"/>
    </row>
    <row r="25" spans="2:11" s="1" customFormat="1" ht="6.75" customHeight="1">
      <c r="B25" s="36"/>
      <c r="C25" s="37"/>
      <c r="D25" s="37"/>
      <c r="E25" s="37"/>
      <c r="F25" s="37"/>
      <c r="G25" s="37"/>
      <c r="H25" s="37"/>
      <c r="I25" s="93"/>
      <c r="J25" s="37"/>
      <c r="K25" s="40"/>
    </row>
    <row r="26" spans="2:11" s="1" customFormat="1" ht="6.75" customHeight="1">
      <c r="B26" s="36"/>
      <c r="C26" s="37"/>
      <c r="D26" s="63"/>
      <c r="E26" s="63"/>
      <c r="F26" s="63"/>
      <c r="G26" s="63"/>
      <c r="H26" s="63"/>
      <c r="I26" s="100"/>
      <c r="J26" s="63"/>
      <c r="K26" s="101"/>
    </row>
    <row r="27" spans="2:11" s="1" customFormat="1" ht="24.75" customHeight="1">
      <c r="B27" s="36"/>
      <c r="C27" s="37"/>
      <c r="D27" s="102" t="s">
        <v>436</v>
      </c>
      <c r="E27" s="37"/>
      <c r="F27" s="37"/>
      <c r="G27" s="37"/>
      <c r="H27" s="37"/>
      <c r="I27" s="93"/>
      <c r="J27" s="103">
        <f>ROUND(J77,0)</f>
        <v>0</v>
      </c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00"/>
      <c r="J28" s="63"/>
      <c r="K28" s="101"/>
    </row>
    <row r="29" spans="2:11" s="1" customFormat="1" ht="14.25" customHeight="1">
      <c r="B29" s="36"/>
      <c r="C29" s="37"/>
      <c r="D29" s="37"/>
      <c r="E29" s="37"/>
      <c r="F29" s="41" t="s">
        <v>438</v>
      </c>
      <c r="G29" s="37"/>
      <c r="H29" s="37"/>
      <c r="I29" s="104" t="s">
        <v>437</v>
      </c>
      <c r="J29" s="41" t="s">
        <v>439</v>
      </c>
      <c r="K29" s="40"/>
    </row>
    <row r="30" spans="2:11" s="1" customFormat="1" ht="14.25" customHeight="1">
      <c r="B30" s="36"/>
      <c r="C30" s="37"/>
      <c r="D30" s="44" t="s">
        <v>440</v>
      </c>
      <c r="E30" s="44" t="s">
        <v>441</v>
      </c>
      <c r="F30" s="105">
        <f>ROUND(SUM(BE77:BE133),0)</f>
        <v>0</v>
      </c>
      <c r="G30" s="37"/>
      <c r="H30" s="37"/>
      <c r="I30" s="106">
        <v>0.21</v>
      </c>
      <c r="J30" s="105">
        <f>ROUND(ROUND((SUM(BE77:BE133)),0)*I30,0)</f>
        <v>0</v>
      </c>
      <c r="K30" s="40"/>
    </row>
    <row r="31" spans="2:11" s="1" customFormat="1" ht="14.25" customHeight="1">
      <c r="B31" s="36"/>
      <c r="C31" s="37"/>
      <c r="D31" s="37"/>
      <c r="E31" s="44" t="s">
        <v>442</v>
      </c>
      <c r="F31" s="105">
        <f>ROUND(SUM(BF77:BF133),0)</f>
        <v>0</v>
      </c>
      <c r="G31" s="37"/>
      <c r="H31" s="37"/>
      <c r="I31" s="106">
        <v>0.15</v>
      </c>
      <c r="J31" s="105">
        <f>ROUND(ROUND((SUM(BF77:BF133)),0)*I31,0)</f>
        <v>0</v>
      </c>
      <c r="K31" s="40"/>
    </row>
    <row r="32" spans="2:11" s="1" customFormat="1" ht="14.25" customHeight="1" hidden="1">
      <c r="B32" s="36"/>
      <c r="C32" s="37"/>
      <c r="D32" s="37"/>
      <c r="E32" s="44" t="s">
        <v>443</v>
      </c>
      <c r="F32" s="105">
        <f>ROUND(SUM(BG77:BG133),0)</f>
        <v>0</v>
      </c>
      <c r="G32" s="37"/>
      <c r="H32" s="37"/>
      <c r="I32" s="106">
        <v>0.21</v>
      </c>
      <c r="J32" s="105">
        <v>0</v>
      </c>
      <c r="K32" s="40"/>
    </row>
    <row r="33" spans="2:11" s="1" customFormat="1" ht="14.25" customHeight="1" hidden="1">
      <c r="B33" s="36"/>
      <c r="C33" s="37"/>
      <c r="D33" s="37"/>
      <c r="E33" s="44" t="s">
        <v>444</v>
      </c>
      <c r="F33" s="105">
        <f>ROUND(SUM(BH77:BH133),0)</f>
        <v>0</v>
      </c>
      <c r="G33" s="37"/>
      <c r="H33" s="37"/>
      <c r="I33" s="106">
        <v>0.15</v>
      </c>
      <c r="J33" s="105">
        <v>0</v>
      </c>
      <c r="K33" s="40"/>
    </row>
    <row r="34" spans="2:11" s="1" customFormat="1" ht="14.25" customHeight="1" hidden="1">
      <c r="B34" s="36"/>
      <c r="C34" s="37"/>
      <c r="D34" s="37"/>
      <c r="E34" s="44" t="s">
        <v>445</v>
      </c>
      <c r="F34" s="105">
        <f>ROUND(SUM(BI77:BI133),0)</f>
        <v>0</v>
      </c>
      <c r="G34" s="37"/>
      <c r="H34" s="37"/>
      <c r="I34" s="106">
        <v>0</v>
      </c>
      <c r="J34" s="105">
        <v>0</v>
      </c>
      <c r="K34" s="40"/>
    </row>
    <row r="35" spans="2:11" s="1" customFormat="1" ht="6.75" customHeight="1">
      <c r="B35" s="36"/>
      <c r="C35" s="37"/>
      <c r="D35" s="37"/>
      <c r="E35" s="37"/>
      <c r="F35" s="37"/>
      <c r="G35" s="37"/>
      <c r="H35" s="37"/>
      <c r="I35" s="93"/>
      <c r="J35" s="37"/>
      <c r="K35" s="40"/>
    </row>
    <row r="36" spans="2:11" s="1" customFormat="1" ht="24.75" customHeight="1">
      <c r="B36" s="36"/>
      <c r="C36" s="46"/>
      <c r="D36" s="47" t="s">
        <v>446</v>
      </c>
      <c r="E36" s="48"/>
      <c r="F36" s="48"/>
      <c r="G36" s="107" t="s">
        <v>447</v>
      </c>
      <c r="H36" s="49" t="s">
        <v>448</v>
      </c>
      <c r="I36" s="108"/>
      <c r="J36" s="109">
        <f>SUM(J27:J34)</f>
        <v>0</v>
      </c>
      <c r="K36" s="110"/>
    </row>
    <row r="37" spans="2:11" s="1" customFormat="1" ht="14.25" customHeight="1">
      <c r="B37" s="51"/>
      <c r="C37" s="52"/>
      <c r="D37" s="52"/>
      <c r="E37" s="52"/>
      <c r="F37" s="52"/>
      <c r="G37" s="52"/>
      <c r="H37" s="52"/>
      <c r="I37" s="111"/>
      <c r="J37" s="52"/>
      <c r="K37" s="53"/>
    </row>
    <row r="41" spans="2:11" s="1" customFormat="1" ht="6.75" customHeight="1">
      <c r="B41" s="54"/>
      <c r="C41" s="55"/>
      <c r="D41" s="55"/>
      <c r="E41" s="55"/>
      <c r="F41" s="55"/>
      <c r="G41" s="55"/>
      <c r="H41" s="55"/>
      <c r="I41" s="112"/>
      <c r="J41" s="55"/>
      <c r="K41" s="113"/>
    </row>
    <row r="42" spans="2:11" s="1" customFormat="1" ht="36.75" customHeight="1">
      <c r="B42" s="36"/>
      <c r="C42" s="26" t="s">
        <v>496</v>
      </c>
      <c r="D42" s="37"/>
      <c r="E42" s="37"/>
      <c r="F42" s="37"/>
      <c r="G42" s="37"/>
      <c r="H42" s="37"/>
      <c r="I42" s="93"/>
      <c r="J42" s="37"/>
      <c r="K42" s="40"/>
    </row>
    <row r="43" spans="2:11" s="1" customFormat="1" ht="6.75" customHeight="1">
      <c r="B43" s="36"/>
      <c r="C43" s="37"/>
      <c r="D43" s="37"/>
      <c r="E43" s="37"/>
      <c r="F43" s="37"/>
      <c r="G43" s="37"/>
      <c r="H43" s="37"/>
      <c r="I43" s="93"/>
      <c r="J43" s="37"/>
      <c r="K43" s="40"/>
    </row>
    <row r="44" spans="2:11" s="1" customFormat="1" ht="14.25" customHeight="1">
      <c r="B44" s="36"/>
      <c r="C44" s="33" t="s">
        <v>423</v>
      </c>
      <c r="D44" s="37"/>
      <c r="E44" s="37"/>
      <c r="F44" s="37"/>
      <c r="G44" s="37"/>
      <c r="H44" s="37"/>
      <c r="I44" s="93"/>
      <c r="J44" s="37"/>
      <c r="K44" s="40"/>
    </row>
    <row r="45" spans="2:11" s="1" customFormat="1" ht="16.5" customHeight="1">
      <c r="B45" s="36"/>
      <c r="C45" s="37"/>
      <c r="D45" s="37"/>
      <c r="E45" s="342" t="str">
        <f>E7</f>
        <v>Střední odborná škola a Střední odborné učiliště Horky nad Jizerou</v>
      </c>
      <c r="F45" s="343"/>
      <c r="G45" s="343"/>
      <c r="H45" s="343"/>
      <c r="I45" s="93"/>
      <c r="J45" s="37"/>
      <c r="K45" s="40"/>
    </row>
    <row r="46" spans="2:11" s="1" customFormat="1" ht="14.25" customHeight="1">
      <c r="B46" s="36"/>
      <c r="C46" s="33" t="s">
        <v>495</v>
      </c>
      <c r="D46" s="37"/>
      <c r="E46" s="37"/>
      <c r="F46" s="37"/>
      <c r="G46" s="37"/>
      <c r="H46" s="37"/>
      <c r="I46" s="93"/>
      <c r="J46" s="37"/>
      <c r="K46" s="40"/>
    </row>
    <row r="47" spans="2:11" s="1" customFormat="1" ht="17.25" customHeight="1">
      <c r="B47" s="36"/>
      <c r="C47" s="37"/>
      <c r="D47" s="37"/>
      <c r="E47" s="339" t="str">
        <f>E9</f>
        <v>005 - Stavební objekt - Měření a regulace</v>
      </c>
      <c r="F47" s="340"/>
      <c r="G47" s="340"/>
      <c r="H47" s="340"/>
      <c r="I47" s="93"/>
      <c r="J47" s="37"/>
      <c r="K47" s="40"/>
    </row>
    <row r="48" spans="2:11" s="1" customFormat="1" ht="6.75" customHeight="1">
      <c r="B48" s="36"/>
      <c r="C48" s="37"/>
      <c r="D48" s="37"/>
      <c r="E48" s="37"/>
      <c r="F48" s="37"/>
      <c r="G48" s="37"/>
      <c r="H48" s="37"/>
      <c r="I48" s="93"/>
      <c r="J48" s="37"/>
      <c r="K48" s="40"/>
    </row>
    <row r="49" spans="2:11" s="1" customFormat="1" ht="18" customHeight="1">
      <c r="B49" s="36"/>
      <c r="C49" s="33" t="s">
        <v>426</v>
      </c>
      <c r="D49" s="37"/>
      <c r="E49" s="37"/>
      <c r="F49" s="31" t="str">
        <f>F12</f>
        <v>Horky nad Jizerou 35, 294 73 Horky nad Jizerou</v>
      </c>
      <c r="G49" s="37"/>
      <c r="H49" s="37"/>
      <c r="I49" s="94" t="s">
        <v>428</v>
      </c>
      <c r="J49" s="95">
        <f>IF(J12="","",J12)</f>
        <v>43427</v>
      </c>
      <c r="K49" s="40"/>
    </row>
    <row r="50" spans="2:11" s="1" customFormat="1" ht="6.75" customHeight="1">
      <c r="B50" s="36"/>
      <c r="C50" s="37"/>
      <c r="D50" s="37"/>
      <c r="E50" s="37"/>
      <c r="F50" s="37"/>
      <c r="G50" s="37"/>
      <c r="H50" s="37"/>
      <c r="I50" s="93"/>
      <c r="J50" s="37"/>
      <c r="K50" s="40"/>
    </row>
    <row r="51" spans="2:11" s="1" customFormat="1" ht="15">
      <c r="B51" s="36"/>
      <c r="C51" s="33" t="s">
        <v>429</v>
      </c>
      <c r="D51" s="37"/>
      <c r="E51" s="37"/>
      <c r="F51" s="31" t="str">
        <f>E15</f>
        <v>SOŠ a SOU Horky nad Jizerou</v>
      </c>
      <c r="G51" s="37"/>
      <c r="H51" s="37"/>
      <c r="I51" s="94" t="s">
        <v>433</v>
      </c>
      <c r="J51" s="335" t="str">
        <f>E21</f>
        <v>Ing. Václav Kopecký</v>
      </c>
      <c r="K51" s="40"/>
    </row>
    <row r="52" spans="2:11" s="1" customFormat="1" ht="14.25" customHeight="1">
      <c r="B52" s="36"/>
      <c r="C52" s="33" t="s">
        <v>432</v>
      </c>
      <c r="D52" s="37"/>
      <c r="E52" s="37"/>
      <c r="F52" s="31">
        <f>IF(E18="","",E18)</f>
      </c>
      <c r="G52" s="37"/>
      <c r="H52" s="37"/>
      <c r="I52" s="93"/>
      <c r="J52" s="344"/>
      <c r="K52" s="40"/>
    </row>
    <row r="53" spans="2:11" s="1" customFormat="1" ht="9.75" customHeight="1">
      <c r="B53" s="36"/>
      <c r="C53" s="37"/>
      <c r="D53" s="37"/>
      <c r="E53" s="37"/>
      <c r="F53" s="37"/>
      <c r="G53" s="37"/>
      <c r="H53" s="37"/>
      <c r="I53" s="93"/>
      <c r="J53" s="37"/>
      <c r="K53" s="40"/>
    </row>
    <row r="54" spans="2:11" s="1" customFormat="1" ht="29.25" customHeight="1">
      <c r="B54" s="36"/>
      <c r="C54" s="114" t="s">
        <v>497</v>
      </c>
      <c r="D54" s="46"/>
      <c r="E54" s="46"/>
      <c r="F54" s="46"/>
      <c r="G54" s="46"/>
      <c r="H54" s="46"/>
      <c r="I54" s="115"/>
      <c r="J54" s="116" t="s">
        <v>498</v>
      </c>
      <c r="K54" s="50"/>
    </row>
    <row r="55" spans="2:11" s="1" customFormat="1" ht="9.75" customHeight="1">
      <c r="B55" s="36"/>
      <c r="C55" s="37"/>
      <c r="D55" s="37"/>
      <c r="E55" s="37"/>
      <c r="F55" s="37"/>
      <c r="G55" s="37"/>
      <c r="H55" s="37"/>
      <c r="I55" s="93"/>
      <c r="J55" s="37"/>
      <c r="K55" s="40"/>
    </row>
    <row r="56" spans="2:47" s="1" customFormat="1" ht="29.25" customHeight="1">
      <c r="B56" s="36"/>
      <c r="C56" s="117" t="s">
        <v>499</v>
      </c>
      <c r="D56" s="37"/>
      <c r="E56" s="37"/>
      <c r="F56" s="37"/>
      <c r="G56" s="37"/>
      <c r="H56" s="37"/>
      <c r="I56" s="93"/>
      <c r="J56" s="103">
        <f>J77</f>
        <v>0</v>
      </c>
      <c r="K56" s="40"/>
      <c r="AU56" s="20" t="s">
        <v>500</v>
      </c>
    </row>
    <row r="57" spans="2:11" s="8" customFormat="1" ht="19.5" customHeight="1">
      <c r="B57" s="125"/>
      <c r="C57" s="126"/>
      <c r="D57" s="127" t="s">
        <v>291</v>
      </c>
      <c r="E57" s="128"/>
      <c r="F57" s="128"/>
      <c r="G57" s="128"/>
      <c r="H57" s="128"/>
      <c r="I57" s="129"/>
      <c r="J57" s="130">
        <f>J78</f>
        <v>0</v>
      </c>
      <c r="K57" s="131"/>
    </row>
    <row r="58" spans="2:11" s="1" customFormat="1" ht="21.75" customHeight="1">
      <c r="B58" s="36"/>
      <c r="C58" s="37"/>
      <c r="D58" s="37"/>
      <c r="E58" s="37"/>
      <c r="F58" s="37"/>
      <c r="G58" s="37"/>
      <c r="H58" s="37"/>
      <c r="I58" s="93"/>
      <c r="J58" s="37"/>
      <c r="K58" s="40"/>
    </row>
    <row r="59" spans="2:11" s="1" customFormat="1" ht="6.75" customHeight="1">
      <c r="B59" s="51"/>
      <c r="C59" s="52"/>
      <c r="D59" s="52"/>
      <c r="E59" s="52"/>
      <c r="F59" s="52"/>
      <c r="G59" s="52"/>
      <c r="H59" s="52"/>
      <c r="I59" s="111"/>
      <c r="J59" s="52"/>
      <c r="K59" s="53"/>
    </row>
    <row r="63" spans="2:12" s="1" customFormat="1" ht="6.75" customHeight="1">
      <c r="B63" s="54"/>
      <c r="C63" s="55"/>
      <c r="D63" s="55"/>
      <c r="E63" s="55"/>
      <c r="F63" s="55"/>
      <c r="G63" s="55"/>
      <c r="H63" s="55"/>
      <c r="I63" s="112"/>
      <c r="J63" s="55"/>
      <c r="K63" s="55"/>
      <c r="L63" s="36"/>
    </row>
    <row r="64" spans="2:12" s="1" customFormat="1" ht="36.75" customHeight="1">
      <c r="B64" s="36"/>
      <c r="C64" s="56" t="s">
        <v>503</v>
      </c>
      <c r="L64" s="36"/>
    </row>
    <row r="65" spans="2:12" s="1" customFormat="1" ht="6.75" customHeight="1">
      <c r="B65" s="36"/>
      <c r="L65" s="36"/>
    </row>
    <row r="66" spans="2:12" s="1" customFormat="1" ht="14.25" customHeight="1">
      <c r="B66" s="36"/>
      <c r="C66" s="58" t="s">
        <v>423</v>
      </c>
      <c r="L66" s="36"/>
    </row>
    <row r="67" spans="2:12" s="1" customFormat="1" ht="16.5" customHeight="1">
      <c r="B67" s="36"/>
      <c r="E67" s="346" t="str">
        <f>E7</f>
        <v>Střední odborná škola a Střední odborné učiliště Horky nad Jizerou</v>
      </c>
      <c r="F67" s="347"/>
      <c r="G67" s="347"/>
      <c r="H67" s="347"/>
      <c r="L67" s="36"/>
    </row>
    <row r="68" spans="2:12" s="1" customFormat="1" ht="14.25" customHeight="1">
      <c r="B68" s="36"/>
      <c r="C68" s="58" t="s">
        <v>495</v>
      </c>
      <c r="L68" s="36"/>
    </row>
    <row r="69" spans="2:12" s="1" customFormat="1" ht="17.25" customHeight="1">
      <c r="B69" s="36"/>
      <c r="E69" s="306" t="str">
        <f>E9</f>
        <v>005 - Stavební objekt - Měření a regulace</v>
      </c>
      <c r="F69" s="345"/>
      <c r="G69" s="345"/>
      <c r="H69" s="345"/>
      <c r="L69" s="36"/>
    </row>
    <row r="70" spans="2:12" s="1" customFormat="1" ht="6.75" customHeight="1">
      <c r="B70" s="36"/>
      <c r="L70" s="36"/>
    </row>
    <row r="71" spans="2:12" s="1" customFormat="1" ht="18" customHeight="1">
      <c r="B71" s="36"/>
      <c r="C71" s="58" t="s">
        <v>426</v>
      </c>
      <c r="F71" s="132" t="str">
        <f>F12</f>
        <v>Horky nad Jizerou 35, 294 73 Horky nad Jizerou</v>
      </c>
      <c r="I71" s="133" t="s">
        <v>428</v>
      </c>
      <c r="J71" s="62">
        <f>IF(J12="","",J12)</f>
        <v>43427</v>
      </c>
      <c r="L71" s="36"/>
    </row>
    <row r="72" spans="2:12" s="1" customFormat="1" ht="6.75" customHeight="1">
      <c r="B72" s="36"/>
      <c r="L72" s="36"/>
    </row>
    <row r="73" spans="2:12" s="1" customFormat="1" ht="15">
      <c r="B73" s="36"/>
      <c r="C73" s="58" t="s">
        <v>429</v>
      </c>
      <c r="F73" s="132" t="str">
        <f>E15</f>
        <v>SOŠ a SOU Horky nad Jizerou</v>
      </c>
      <c r="I73" s="133" t="s">
        <v>433</v>
      </c>
      <c r="J73" s="132" t="str">
        <f>E21</f>
        <v>Ing. Václav Kopecký</v>
      </c>
      <c r="L73" s="36"/>
    </row>
    <row r="74" spans="2:12" s="1" customFormat="1" ht="14.25" customHeight="1">
      <c r="B74" s="36"/>
      <c r="C74" s="58" t="s">
        <v>432</v>
      </c>
      <c r="F74" s="132">
        <f>IF(E18="","",E18)</f>
      </c>
      <c r="L74" s="36"/>
    </row>
    <row r="75" spans="2:12" s="1" customFormat="1" ht="9.75" customHeight="1">
      <c r="B75" s="36"/>
      <c r="L75" s="36"/>
    </row>
    <row r="76" spans="2:20" s="9" customFormat="1" ht="29.25" customHeight="1">
      <c r="B76" s="134"/>
      <c r="C76" s="135" t="s">
        <v>504</v>
      </c>
      <c r="D76" s="136" t="s">
        <v>455</v>
      </c>
      <c r="E76" s="136" t="s">
        <v>451</v>
      </c>
      <c r="F76" s="136" t="s">
        <v>505</v>
      </c>
      <c r="G76" s="136" t="s">
        <v>506</v>
      </c>
      <c r="H76" s="136" t="s">
        <v>507</v>
      </c>
      <c r="I76" s="137" t="s">
        <v>508</v>
      </c>
      <c r="J76" s="136" t="s">
        <v>498</v>
      </c>
      <c r="K76" s="138" t="s">
        <v>509</v>
      </c>
      <c r="L76" s="134"/>
      <c r="M76" s="66" t="s">
        <v>510</v>
      </c>
      <c r="N76" s="67" t="s">
        <v>440</v>
      </c>
      <c r="O76" s="67" t="s">
        <v>511</v>
      </c>
      <c r="P76" s="67" t="s">
        <v>512</v>
      </c>
      <c r="Q76" s="67" t="s">
        <v>513</v>
      </c>
      <c r="R76" s="67" t="s">
        <v>514</v>
      </c>
      <c r="S76" s="67" t="s">
        <v>515</v>
      </c>
      <c r="T76" s="68" t="s">
        <v>516</v>
      </c>
    </row>
    <row r="77" spans="2:63" s="1" customFormat="1" ht="29.25" customHeight="1">
      <c r="B77" s="36"/>
      <c r="C77" s="70" t="s">
        <v>499</v>
      </c>
      <c r="J77" s="139">
        <f>J78</f>
        <v>0</v>
      </c>
      <c r="L77" s="36"/>
      <c r="M77" s="69"/>
      <c r="N77" s="63"/>
      <c r="O77" s="63"/>
      <c r="P77" s="140" t="e">
        <f>#REF!+#REF!</f>
        <v>#REF!</v>
      </c>
      <c r="Q77" s="63"/>
      <c r="R77" s="140" t="e">
        <f>#REF!+#REF!</f>
        <v>#REF!</v>
      </c>
      <c r="S77" s="63"/>
      <c r="T77" s="141" t="e">
        <f>#REF!+#REF!</f>
        <v>#REF!</v>
      </c>
      <c r="AT77" s="20" t="s">
        <v>469</v>
      </c>
      <c r="AU77" s="20" t="s">
        <v>500</v>
      </c>
      <c r="BK77" s="142" t="e">
        <f>#REF!+#REF!</f>
        <v>#REF!</v>
      </c>
    </row>
    <row r="78" spans="2:63" s="10" customFormat="1" ht="19.5" customHeight="1">
      <c r="B78" s="143"/>
      <c r="D78" s="144" t="s">
        <v>469</v>
      </c>
      <c r="E78" s="154">
        <v>736</v>
      </c>
      <c r="F78" s="154" t="s">
        <v>290</v>
      </c>
      <c r="I78" s="146"/>
      <c r="J78" s="155">
        <f>SUM(J79:J133)</f>
        <v>0</v>
      </c>
      <c r="L78" s="143"/>
      <c r="M78" s="148"/>
      <c r="N78" s="149"/>
      <c r="O78" s="149"/>
      <c r="P78" s="150" t="e">
        <f>#REF!+#REF!+#REF!+#REF!</f>
        <v>#REF!</v>
      </c>
      <c r="Q78" s="149"/>
      <c r="R78" s="150" t="e">
        <f>#REF!+#REF!+#REF!+#REF!</f>
        <v>#REF!</v>
      </c>
      <c r="S78" s="149"/>
      <c r="T78" s="151" t="e">
        <f>#REF!+#REF!+#REF!+#REF!</f>
        <v>#REF!</v>
      </c>
      <c r="AR78" s="144" t="s">
        <v>414</v>
      </c>
      <c r="AT78" s="152" t="s">
        <v>469</v>
      </c>
      <c r="AU78" s="152" t="s">
        <v>414</v>
      </c>
      <c r="AY78" s="144" t="s">
        <v>519</v>
      </c>
      <c r="BK78" s="153" t="e">
        <f>#REF!+#REF!+#REF!+#REF!</f>
        <v>#REF!</v>
      </c>
    </row>
    <row r="79" spans="2:65" s="1" customFormat="1" ht="13.5">
      <c r="B79" s="156"/>
      <c r="C79" s="157" t="s">
        <v>414</v>
      </c>
      <c r="D79" s="157" t="s">
        <v>521</v>
      </c>
      <c r="E79" s="158"/>
      <c r="F79" s="282" t="s">
        <v>347</v>
      </c>
      <c r="G79" s="160" t="s">
        <v>526</v>
      </c>
      <c r="H79" s="161">
        <v>1</v>
      </c>
      <c r="I79" s="162"/>
      <c r="J79" s="163">
        <f aca="true" t="shared" si="0" ref="J79:J111">ROUND(I79*H79,0)</f>
        <v>0</v>
      </c>
      <c r="K79" s="159" t="s">
        <v>408</v>
      </c>
      <c r="L79" s="36"/>
      <c r="M79" s="164" t="s">
        <v>408</v>
      </c>
      <c r="N79" s="165" t="s">
        <v>441</v>
      </c>
      <c r="O79" s="37"/>
      <c r="P79" s="166">
        <f aca="true" t="shared" si="1" ref="P79:P111">O79*H79</f>
        <v>0</v>
      </c>
      <c r="Q79" s="166">
        <v>0</v>
      </c>
      <c r="R79" s="166">
        <f aca="true" t="shared" si="2" ref="R79:R111">Q79*H79</f>
        <v>0</v>
      </c>
      <c r="S79" s="166">
        <v>0</v>
      </c>
      <c r="T79" s="167">
        <f aca="true" t="shared" si="3" ref="T79:T111">S79*H79</f>
        <v>0</v>
      </c>
      <c r="AR79" s="20" t="s">
        <v>560</v>
      </c>
      <c r="AT79" s="20" t="s">
        <v>521</v>
      </c>
      <c r="AU79" s="20" t="s">
        <v>524</v>
      </c>
      <c r="AY79" s="20" t="s">
        <v>519</v>
      </c>
      <c r="BE79" s="168">
        <f aca="true" t="shared" si="4" ref="BE79:BE111">IF(N79="základní",J79,0)</f>
        <v>0</v>
      </c>
      <c r="BF79" s="168">
        <f aca="true" t="shared" si="5" ref="BF79:BF111">IF(N79="snížená",J79,0)</f>
        <v>0</v>
      </c>
      <c r="BG79" s="168">
        <f aca="true" t="shared" si="6" ref="BG79:BG111">IF(N79="zákl. přenesená",J79,0)</f>
        <v>0</v>
      </c>
      <c r="BH79" s="168">
        <f aca="true" t="shared" si="7" ref="BH79:BH111">IF(N79="sníž. přenesená",J79,0)</f>
        <v>0</v>
      </c>
      <c r="BI79" s="168">
        <f aca="true" t="shared" si="8" ref="BI79:BI111">IF(N79="nulová",J79,0)</f>
        <v>0</v>
      </c>
      <c r="BJ79" s="20" t="s">
        <v>414</v>
      </c>
      <c r="BK79" s="168">
        <f aca="true" t="shared" si="9" ref="BK79:BK111">ROUND(I79*H79,0)</f>
        <v>0</v>
      </c>
      <c r="BL79" s="20" t="s">
        <v>560</v>
      </c>
      <c r="BM79" s="20" t="s">
        <v>689</v>
      </c>
    </row>
    <row r="80" spans="2:65" s="1" customFormat="1" ht="13.5">
      <c r="B80" s="156"/>
      <c r="C80" s="157" t="s">
        <v>477</v>
      </c>
      <c r="D80" s="157" t="s">
        <v>521</v>
      </c>
      <c r="E80" s="158"/>
      <c r="F80" s="282" t="s">
        <v>346</v>
      </c>
      <c r="G80" s="160" t="s">
        <v>526</v>
      </c>
      <c r="H80" s="161">
        <v>1</v>
      </c>
      <c r="I80" s="162"/>
      <c r="J80" s="163">
        <f t="shared" si="0"/>
        <v>0</v>
      </c>
      <c r="K80" s="159" t="s">
        <v>408</v>
      </c>
      <c r="L80" s="36"/>
      <c r="M80" s="164" t="s">
        <v>408</v>
      </c>
      <c r="N80" s="165" t="s">
        <v>441</v>
      </c>
      <c r="O80" s="37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20" t="s">
        <v>560</v>
      </c>
      <c r="AT80" s="20" t="s">
        <v>521</v>
      </c>
      <c r="AU80" s="20" t="s">
        <v>524</v>
      </c>
      <c r="AY80" s="20" t="s">
        <v>519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20" t="s">
        <v>414</v>
      </c>
      <c r="BK80" s="168">
        <f t="shared" si="9"/>
        <v>0</v>
      </c>
      <c r="BL80" s="20" t="s">
        <v>560</v>
      </c>
      <c r="BM80" s="20" t="s">
        <v>690</v>
      </c>
    </row>
    <row r="81" spans="2:65" s="1" customFormat="1" ht="13.5">
      <c r="B81" s="156"/>
      <c r="C81" s="157" t="s">
        <v>524</v>
      </c>
      <c r="D81" s="157" t="s">
        <v>521</v>
      </c>
      <c r="E81" s="158"/>
      <c r="F81" s="159" t="s">
        <v>242</v>
      </c>
      <c r="G81" s="160" t="s">
        <v>526</v>
      </c>
      <c r="H81" s="161">
        <v>6</v>
      </c>
      <c r="I81" s="162"/>
      <c r="J81" s="163">
        <f t="shared" si="0"/>
        <v>0</v>
      </c>
      <c r="K81" s="159" t="s">
        <v>408</v>
      </c>
      <c r="L81" s="36"/>
      <c r="M81" s="164" t="s">
        <v>408</v>
      </c>
      <c r="N81" s="165" t="s">
        <v>441</v>
      </c>
      <c r="O81" s="37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20" t="s">
        <v>560</v>
      </c>
      <c r="AT81" s="20" t="s">
        <v>521</v>
      </c>
      <c r="AU81" s="20" t="s">
        <v>524</v>
      </c>
      <c r="AY81" s="20" t="s">
        <v>519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20" t="s">
        <v>414</v>
      </c>
      <c r="BK81" s="168">
        <f t="shared" si="9"/>
        <v>0</v>
      </c>
      <c r="BL81" s="20" t="s">
        <v>560</v>
      </c>
      <c r="BM81" s="20" t="s">
        <v>691</v>
      </c>
    </row>
    <row r="82" spans="2:65" s="1" customFormat="1" ht="13.5">
      <c r="B82" s="156"/>
      <c r="C82" s="157" t="s">
        <v>522</v>
      </c>
      <c r="D82" s="157" t="s">
        <v>521</v>
      </c>
      <c r="E82" s="158"/>
      <c r="F82" s="159" t="s">
        <v>243</v>
      </c>
      <c r="G82" s="160" t="s">
        <v>526</v>
      </c>
      <c r="H82" s="161">
        <v>1</v>
      </c>
      <c r="I82" s="162"/>
      <c r="J82" s="163">
        <f t="shared" si="0"/>
        <v>0</v>
      </c>
      <c r="K82" s="159" t="s">
        <v>408</v>
      </c>
      <c r="L82" s="36"/>
      <c r="M82" s="164" t="s">
        <v>408</v>
      </c>
      <c r="N82" s="165" t="s">
        <v>441</v>
      </c>
      <c r="O82" s="37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20" t="s">
        <v>560</v>
      </c>
      <c r="AT82" s="20" t="s">
        <v>521</v>
      </c>
      <c r="AU82" s="20" t="s">
        <v>524</v>
      </c>
      <c r="AY82" s="20" t="s">
        <v>519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20" t="s">
        <v>414</v>
      </c>
      <c r="BK82" s="168">
        <f t="shared" si="9"/>
        <v>0</v>
      </c>
      <c r="BL82" s="20" t="s">
        <v>560</v>
      </c>
      <c r="BM82" s="20" t="s">
        <v>692</v>
      </c>
    </row>
    <row r="83" spans="2:65" s="1" customFormat="1" ht="13.5">
      <c r="B83" s="156"/>
      <c r="C83" s="157" t="s">
        <v>527</v>
      </c>
      <c r="D83" s="157" t="s">
        <v>521</v>
      </c>
      <c r="E83" s="158"/>
      <c r="F83" s="159" t="s">
        <v>244</v>
      </c>
      <c r="G83" s="160" t="s">
        <v>526</v>
      </c>
      <c r="H83" s="161">
        <v>5</v>
      </c>
      <c r="I83" s="162"/>
      <c r="J83" s="163">
        <f t="shared" si="0"/>
        <v>0</v>
      </c>
      <c r="K83" s="159" t="s">
        <v>408</v>
      </c>
      <c r="L83" s="36"/>
      <c r="M83" s="164" t="s">
        <v>408</v>
      </c>
      <c r="N83" s="165" t="s">
        <v>441</v>
      </c>
      <c r="O83" s="37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20" t="s">
        <v>560</v>
      </c>
      <c r="AT83" s="20" t="s">
        <v>521</v>
      </c>
      <c r="AU83" s="20" t="s">
        <v>524</v>
      </c>
      <c r="AY83" s="20" t="s">
        <v>519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20" t="s">
        <v>414</v>
      </c>
      <c r="BK83" s="168">
        <f t="shared" si="9"/>
        <v>0</v>
      </c>
      <c r="BL83" s="20" t="s">
        <v>560</v>
      </c>
      <c r="BM83" s="20" t="s">
        <v>693</v>
      </c>
    </row>
    <row r="84" spans="2:65" s="1" customFormat="1" ht="15">
      <c r="B84" s="156"/>
      <c r="C84" s="157" t="s">
        <v>520</v>
      </c>
      <c r="D84" s="157" t="s">
        <v>521</v>
      </c>
      <c r="E84" s="158"/>
      <c r="F84" s="159" t="s">
        <v>245</v>
      </c>
      <c r="G84" s="160" t="s">
        <v>526</v>
      </c>
      <c r="H84" s="161">
        <v>5</v>
      </c>
      <c r="I84" s="356"/>
      <c r="J84" s="163">
        <f t="shared" si="0"/>
        <v>0</v>
      </c>
      <c r="K84" s="159" t="s">
        <v>408</v>
      </c>
      <c r="L84" s="36"/>
      <c r="M84" s="164" t="s">
        <v>408</v>
      </c>
      <c r="N84" s="165" t="s">
        <v>441</v>
      </c>
      <c r="O84" s="37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20" t="s">
        <v>560</v>
      </c>
      <c r="AT84" s="20" t="s">
        <v>521</v>
      </c>
      <c r="AU84" s="20" t="s">
        <v>524</v>
      </c>
      <c r="AY84" s="20" t="s">
        <v>519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20" t="s">
        <v>414</v>
      </c>
      <c r="BK84" s="168">
        <f t="shared" si="9"/>
        <v>0</v>
      </c>
      <c r="BL84" s="20" t="s">
        <v>560</v>
      </c>
      <c r="BM84" s="20" t="s">
        <v>694</v>
      </c>
    </row>
    <row r="85" spans="2:65" s="1" customFormat="1" ht="13.5">
      <c r="B85" s="156"/>
      <c r="C85" s="157" t="s">
        <v>529</v>
      </c>
      <c r="D85" s="157" t="s">
        <v>521</v>
      </c>
      <c r="E85" s="158"/>
      <c r="F85" s="159" t="s">
        <v>246</v>
      </c>
      <c r="G85" s="160" t="s">
        <v>526</v>
      </c>
      <c r="H85" s="161">
        <v>1</v>
      </c>
      <c r="I85" s="162"/>
      <c r="J85" s="163">
        <f t="shared" si="0"/>
        <v>0</v>
      </c>
      <c r="K85" s="159" t="s">
        <v>408</v>
      </c>
      <c r="L85" s="36"/>
      <c r="M85" s="164" t="s">
        <v>408</v>
      </c>
      <c r="N85" s="165" t="s">
        <v>441</v>
      </c>
      <c r="O85" s="37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20" t="s">
        <v>560</v>
      </c>
      <c r="AT85" s="20" t="s">
        <v>521</v>
      </c>
      <c r="AU85" s="20" t="s">
        <v>524</v>
      </c>
      <c r="AY85" s="20" t="s">
        <v>519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20" t="s">
        <v>414</v>
      </c>
      <c r="BK85" s="168">
        <f t="shared" si="9"/>
        <v>0</v>
      </c>
      <c r="BL85" s="20" t="s">
        <v>560</v>
      </c>
      <c r="BM85" s="20" t="s">
        <v>695</v>
      </c>
    </row>
    <row r="86" spans="2:65" s="1" customFormat="1" ht="13.5">
      <c r="B86" s="156"/>
      <c r="C86" s="157" t="s">
        <v>530</v>
      </c>
      <c r="D86" s="157" t="s">
        <v>521</v>
      </c>
      <c r="E86" s="158"/>
      <c r="F86" s="159" t="s">
        <v>247</v>
      </c>
      <c r="G86" s="160" t="s">
        <v>526</v>
      </c>
      <c r="H86" s="161">
        <v>1</v>
      </c>
      <c r="I86" s="162"/>
      <c r="J86" s="163">
        <f t="shared" si="0"/>
        <v>0</v>
      </c>
      <c r="K86" s="159" t="s">
        <v>408</v>
      </c>
      <c r="L86" s="36"/>
      <c r="M86" s="164" t="s">
        <v>408</v>
      </c>
      <c r="N86" s="165" t="s">
        <v>441</v>
      </c>
      <c r="O86" s="37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20" t="s">
        <v>560</v>
      </c>
      <c r="AT86" s="20" t="s">
        <v>521</v>
      </c>
      <c r="AU86" s="20" t="s">
        <v>524</v>
      </c>
      <c r="AY86" s="20" t="s">
        <v>519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20" t="s">
        <v>414</v>
      </c>
      <c r="BK86" s="168">
        <f t="shared" si="9"/>
        <v>0</v>
      </c>
      <c r="BL86" s="20" t="s">
        <v>560</v>
      </c>
      <c r="BM86" s="20" t="s">
        <v>696</v>
      </c>
    </row>
    <row r="87" spans="2:65" s="1" customFormat="1" ht="13.5">
      <c r="B87" s="156"/>
      <c r="C87" s="157">
        <v>9</v>
      </c>
      <c r="D87" s="157" t="s">
        <v>521</v>
      </c>
      <c r="E87" s="158"/>
      <c r="F87" s="159" t="s">
        <v>997</v>
      </c>
      <c r="G87" s="160" t="s">
        <v>526</v>
      </c>
      <c r="H87" s="161">
        <v>5</v>
      </c>
      <c r="I87" s="162"/>
      <c r="J87" s="163">
        <f t="shared" si="0"/>
        <v>0</v>
      </c>
      <c r="K87" s="159"/>
      <c r="L87" s="36"/>
      <c r="M87" s="164"/>
      <c r="N87" s="165" t="s">
        <v>441</v>
      </c>
      <c r="O87" s="37"/>
      <c r="P87" s="166">
        <f t="shared" si="1"/>
        <v>0</v>
      </c>
      <c r="Q87" s="166"/>
      <c r="R87" s="166"/>
      <c r="S87" s="166"/>
      <c r="T87" s="167"/>
      <c r="AR87" s="20"/>
      <c r="AT87" s="20"/>
      <c r="AU87" s="20"/>
      <c r="AY87" s="20"/>
      <c r="BE87" s="168">
        <f t="shared" si="4"/>
        <v>0</v>
      </c>
      <c r="BF87" s="168"/>
      <c r="BG87" s="168"/>
      <c r="BH87" s="168"/>
      <c r="BI87" s="168"/>
      <c r="BJ87" s="20"/>
      <c r="BK87" s="168">
        <f t="shared" si="9"/>
        <v>0</v>
      </c>
      <c r="BL87" s="20"/>
      <c r="BM87" s="20"/>
    </row>
    <row r="88" spans="2:65" s="1" customFormat="1" ht="13.5">
      <c r="B88" s="156"/>
      <c r="C88" s="157">
        <v>10</v>
      </c>
      <c r="D88" s="157" t="s">
        <v>521</v>
      </c>
      <c r="E88" s="158"/>
      <c r="F88" s="159" t="s">
        <v>248</v>
      </c>
      <c r="G88" s="160" t="s">
        <v>526</v>
      </c>
      <c r="H88" s="161">
        <v>1</v>
      </c>
      <c r="I88" s="162"/>
      <c r="J88" s="163">
        <f t="shared" si="0"/>
        <v>0</v>
      </c>
      <c r="K88" s="159" t="s">
        <v>408</v>
      </c>
      <c r="L88" s="36"/>
      <c r="M88" s="164" t="s">
        <v>408</v>
      </c>
      <c r="N88" s="165" t="s">
        <v>441</v>
      </c>
      <c r="O88" s="37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20" t="s">
        <v>560</v>
      </c>
      <c r="AT88" s="20" t="s">
        <v>521</v>
      </c>
      <c r="AU88" s="20" t="s">
        <v>524</v>
      </c>
      <c r="AY88" s="20" t="s">
        <v>519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20" t="s">
        <v>414</v>
      </c>
      <c r="BK88" s="168">
        <f t="shared" si="9"/>
        <v>0</v>
      </c>
      <c r="BL88" s="20" t="s">
        <v>560</v>
      </c>
      <c r="BM88" s="20" t="s">
        <v>697</v>
      </c>
    </row>
    <row r="89" spans="2:65" s="1" customFormat="1" ht="13.5">
      <c r="B89" s="156"/>
      <c r="C89" s="157">
        <v>11</v>
      </c>
      <c r="D89" s="157" t="s">
        <v>521</v>
      </c>
      <c r="E89" s="158"/>
      <c r="F89" s="159" t="s">
        <v>249</v>
      </c>
      <c r="G89" s="160" t="s">
        <v>526</v>
      </c>
      <c r="H89" s="161">
        <v>1</v>
      </c>
      <c r="I89" s="162"/>
      <c r="J89" s="163">
        <f t="shared" si="0"/>
        <v>0</v>
      </c>
      <c r="K89" s="159" t="s">
        <v>408</v>
      </c>
      <c r="L89" s="36"/>
      <c r="M89" s="164" t="s">
        <v>408</v>
      </c>
      <c r="N89" s="165" t="s">
        <v>441</v>
      </c>
      <c r="O89" s="37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20" t="s">
        <v>560</v>
      </c>
      <c r="AT89" s="20" t="s">
        <v>521</v>
      </c>
      <c r="AU89" s="20" t="s">
        <v>524</v>
      </c>
      <c r="AY89" s="20" t="s">
        <v>519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20" t="s">
        <v>414</v>
      </c>
      <c r="BK89" s="168">
        <f t="shared" si="9"/>
        <v>0</v>
      </c>
      <c r="BL89" s="20" t="s">
        <v>560</v>
      </c>
      <c r="BM89" s="20" t="s">
        <v>698</v>
      </c>
    </row>
    <row r="90" spans="2:65" s="1" customFormat="1" ht="13.5">
      <c r="B90" s="156"/>
      <c r="C90" s="157">
        <v>12</v>
      </c>
      <c r="D90" s="157" t="s">
        <v>521</v>
      </c>
      <c r="E90" s="158"/>
      <c r="F90" s="159" t="s">
        <v>250</v>
      </c>
      <c r="G90" s="160" t="s">
        <v>526</v>
      </c>
      <c r="H90" s="161">
        <v>1</v>
      </c>
      <c r="I90" s="162"/>
      <c r="J90" s="163">
        <f t="shared" si="0"/>
        <v>0</v>
      </c>
      <c r="K90" s="159" t="s">
        <v>408</v>
      </c>
      <c r="L90" s="36"/>
      <c r="M90" s="164" t="s">
        <v>408</v>
      </c>
      <c r="N90" s="165" t="s">
        <v>441</v>
      </c>
      <c r="O90" s="37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20" t="s">
        <v>560</v>
      </c>
      <c r="AT90" s="20" t="s">
        <v>521</v>
      </c>
      <c r="AU90" s="20" t="s">
        <v>524</v>
      </c>
      <c r="AY90" s="20" t="s">
        <v>519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20" t="s">
        <v>414</v>
      </c>
      <c r="BK90" s="168">
        <f t="shared" si="9"/>
        <v>0</v>
      </c>
      <c r="BL90" s="20" t="s">
        <v>560</v>
      </c>
      <c r="BM90" s="20" t="s">
        <v>699</v>
      </c>
    </row>
    <row r="91" spans="2:65" s="1" customFormat="1" ht="13.5">
      <c r="B91" s="156"/>
      <c r="C91" s="157">
        <v>13</v>
      </c>
      <c r="D91" s="157" t="s">
        <v>521</v>
      </c>
      <c r="E91" s="158"/>
      <c r="F91" s="159" t="s">
        <v>251</v>
      </c>
      <c r="G91" s="160" t="s">
        <v>526</v>
      </c>
      <c r="H91" s="161">
        <v>1</v>
      </c>
      <c r="I91" s="162"/>
      <c r="J91" s="163">
        <f t="shared" si="0"/>
        <v>0</v>
      </c>
      <c r="K91" s="159" t="s">
        <v>408</v>
      </c>
      <c r="L91" s="36"/>
      <c r="M91" s="164" t="s">
        <v>408</v>
      </c>
      <c r="N91" s="165" t="s">
        <v>441</v>
      </c>
      <c r="O91" s="37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20" t="s">
        <v>560</v>
      </c>
      <c r="AT91" s="20" t="s">
        <v>521</v>
      </c>
      <c r="AU91" s="20" t="s">
        <v>524</v>
      </c>
      <c r="AY91" s="20" t="s">
        <v>519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20" t="s">
        <v>414</v>
      </c>
      <c r="BK91" s="168">
        <f t="shared" si="9"/>
        <v>0</v>
      </c>
      <c r="BL91" s="20" t="s">
        <v>560</v>
      </c>
      <c r="BM91" s="20" t="s">
        <v>700</v>
      </c>
    </row>
    <row r="92" spans="2:65" s="1" customFormat="1" ht="13.5">
      <c r="B92" s="156"/>
      <c r="C92" s="157">
        <v>14</v>
      </c>
      <c r="D92" s="157" t="s">
        <v>521</v>
      </c>
      <c r="E92" s="158"/>
      <c r="F92" s="159" t="s">
        <v>252</v>
      </c>
      <c r="G92" s="160" t="s">
        <v>526</v>
      </c>
      <c r="H92" s="161">
        <v>1</v>
      </c>
      <c r="I92" s="162"/>
      <c r="J92" s="163">
        <f t="shared" si="0"/>
        <v>0</v>
      </c>
      <c r="K92" s="159" t="s">
        <v>408</v>
      </c>
      <c r="L92" s="36"/>
      <c r="M92" s="164" t="s">
        <v>408</v>
      </c>
      <c r="N92" s="165" t="s">
        <v>441</v>
      </c>
      <c r="O92" s="37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20" t="s">
        <v>560</v>
      </c>
      <c r="AT92" s="20" t="s">
        <v>521</v>
      </c>
      <c r="AU92" s="20" t="s">
        <v>524</v>
      </c>
      <c r="AY92" s="20" t="s">
        <v>519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20" t="s">
        <v>414</v>
      </c>
      <c r="BK92" s="168">
        <f t="shared" si="9"/>
        <v>0</v>
      </c>
      <c r="BL92" s="20" t="s">
        <v>560</v>
      </c>
      <c r="BM92" s="20" t="s">
        <v>701</v>
      </c>
    </row>
    <row r="93" spans="2:65" s="1" customFormat="1" ht="40.5">
      <c r="B93" s="156"/>
      <c r="C93" s="157">
        <v>15</v>
      </c>
      <c r="D93" s="157" t="s">
        <v>521</v>
      </c>
      <c r="E93" s="158"/>
      <c r="F93" s="159" t="s">
        <v>253</v>
      </c>
      <c r="G93" s="160" t="s">
        <v>526</v>
      </c>
      <c r="H93" s="161">
        <v>1</v>
      </c>
      <c r="I93" s="162"/>
      <c r="J93" s="163">
        <f t="shared" si="0"/>
        <v>0</v>
      </c>
      <c r="K93" s="159" t="s">
        <v>408</v>
      </c>
      <c r="L93" s="36"/>
      <c r="M93" s="164" t="s">
        <v>408</v>
      </c>
      <c r="N93" s="165" t="s">
        <v>441</v>
      </c>
      <c r="O93" s="37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20" t="s">
        <v>560</v>
      </c>
      <c r="AT93" s="20" t="s">
        <v>521</v>
      </c>
      <c r="AU93" s="20" t="s">
        <v>524</v>
      </c>
      <c r="AY93" s="20" t="s">
        <v>519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20" t="s">
        <v>414</v>
      </c>
      <c r="BK93" s="168">
        <f t="shared" si="9"/>
        <v>0</v>
      </c>
      <c r="BL93" s="20" t="s">
        <v>560</v>
      </c>
      <c r="BM93" s="20" t="s">
        <v>702</v>
      </c>
    </row>
    <row r="94" spans="2:65" s="1" customFormat="1" ht="27">
      <c r="B94" s="156"/>
      <c r="C94" s="157">
        <v>16</v>
      </c>
      <c r="D94" s="157" t="s">
        <v>521</v>
      </c>
      <c r="E94" s="158"/>
      <c r="F94" s="159" t="s">
        <v>254</v>
      </c>
      <c r="G94" s="160" t="s">
        <v>526</v>
      </c>
      <c r="H94" s="161">
        <v>1</v>
      </c>
      <c r="I94" s="162"/>
      <c r="J94" s="163">
        <f t="shared" si="0"/>
        <v>0</v>
      </c>
      <c r="K94" s="159" t="s">
        <v>408</v>
      </c>
      <c r="L94" s="36"/>
      <c r="M94" s="164" t="s">
        <v>408</v>
      </c>
      <c r="N94" s="165" t="s">
        <v>441</v>
      </c>
      <c r="O94" s="37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20" t="s">
        <v>560</v>
      </c>
      <c r="AT94" s="20" t="s">
        <v>521</v>
      </c>
      <c r="AU94" s="20" t="s">
        <v>524</v>
      </c>
      <c r="AY94" s="20" t="s">
        <v>519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20" t="s">
        <v>414</v>
      </c>
      <c r="BK94" s="168">
        <f t="shared" si="9"/>
        <v>0</v>
      </c>
      <c r="BL94" s="20" t="s">
        <v>560</v>
      </c>
      <c r="BM94" s="20" t="s">
        <v>703</v>
      </c>
    </row>
    <row r="95" spans="2:65" s="1" customFormat="1" ht="13.5">
      <c r="B95" s="156"/>
      <c r="C95" s="157">
        <v>17</v>
      </c>
      <c r="D95" s="157" t="s">
        <v>521</v>
      </c>
      <c r="E95" s="158"/>
      <c r="F95" s="159" t="s">
        <v>255</v>
      </c>
      <c r="G95" s="160" t="s">
        <v>526</v>
      </c>
      <c r="H95" s="161">
        <v>1</v>
      </c>
      <c r="I95" s="162"/>
      <c r="J95" s="163">
        <f t="shared" si="0"/>
        <v>0</v>
      </c>
      <c r="K95" s="159" t="s">
        <v>408</v>
      </c>
      <c r="L95" s="36"/>
      <c r="M95" s="164" t="s">
        <v>408</v>
      </c>
      <c r="N95" s="165" t="s">
        <v>441</v>
      </c>
      <c r="O95" s="37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20" t="s">
        <v>560</v>
      </c>
      <c r="AT95" s="20" t="s">
        <v>521</v>
      </c>
      <c r="AU95" s="20" t="s">
        <v>524</v>
      </c>
      <c r="AY95" s="20" t="s">
        <v>519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20" t="s">
        <v>414</v>
      </c>
      <c r="BK95" s="168">
        <f t="shared" si="9"/>
        <v>0</v>
      </c>
      <c r="BL95" s="20" t="s">
        <v>560</v>
      </c>
      <c r="BM95" s="20" t="s">
        <v>704</v>
      </c>
    </row>
    <row r="96" spans="2:65" s="1" customFormat="1" ht="13.5">
      <c r="B96" s="156"/>
      <c r="C96" s="157">
        <v>18</v>
      </c>
      <c r="D96" s="157" t="s">
        <v>521</v>
      </c>
      <c r="E96" s="158"/>
      <c r="F96" s="159" t="s">
        <v>256</v>
      </c>
      <c r="G96" s="160" t="s">
        <v>613</v>
      </c>
      <c r="H96" s="161">
        <v>1</v>
      </c>
      <c r="I96" s="162"/>
      <c r="J96" s="163">
        <f t="shared" si="0"/>
        <v>0</v>
      </c>
      <c r="K96" s="159" t="s">
        <v>408</v>
      </c>
      <c r="L96" s="36"/>
      <c r="M96" s="164" t="s">
        <v>408</v>
      </c>
      <c r="N96" s="165" t="s">
        <v>441</v>
      </c>
      <c r="O96" s="37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20" t="s">
        <v>560</v>
      </c>
      <c r="AT96" s="20" t="s">
        <v>521</v>
      </c>
      <c r="AU96" s="20" t="s">
        <v>524</v>
      </c>
      <c r="AY96" s="20" t="s">
        <v>519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20" t="s">
        <v>414</v>
      </c>
      <c r="BK96" s="168">
        <f t="shared" si="9"/>
        <v>0</v>
      </c>
      <c r="BL96" s="20" t="s">
        <v>560</v>
      </c>
      <c r="BM96" s="20" t="s">
        <v>705</v>
      </c>
    </row>
    <row r="97" spans="2:65" s="1" customFormat="1" ht="13.5">
      <c r="B97" s="156"/>
      <c r="C97" s="157">
        <v>19</v>
      </c>
      <c r="D97" s="157" t="s">
        <v>521</v>
      </c>
      <c r="E97" s="158"/>
      <c r="F97" s="159" t="s">
        <v>257</v>
      </c>
      <c r="G97" s="160" t="s">
        <v>526</v>
      </c>
      <c r="H97" s="161">
        <v>1</v>
      </c>
      <c r="I97" s="162"/>
      <c r="J97" s="163">
        <f t="shared" si="0"/>
        <v>0</v>
      </c>
      <c r="K97" s="159" t="s">
        <v>408</v>
      </c>
      <c r="L97" s="36"/>
      <c r="M97" s="164" t="s">
        <v>408</v>
      </c>
      <c r="N97" s="165" t="s">
        <v>441</v>
      </c>
      <c r="O97" s="37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20" t="s">
        <v>560</v>
      </c>
      <c r="AT97" s="20" t="s">
        <v>521</v>
      </c>
      <c r="AU97" s="20" t="s">
        <v>524</v>
      </c>
      <c r="AY97" s="20" t="s">
        <v>519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20" t="s">
        <v>414</v>
      </c>
      <c r="BK97" s="168">
        <f t="shared" si="9"/>
        <v>0</v>
      </c>
      <c r="BL97" s="20" t="s">
        <v>560</v>
      </c>
      <c r="BM97" s="20" t="s">
        <v>706</v>
      </c>
    </row>
    <row r="98" spans="2:65" s="1" customFormat="1" ht="13.5">
      <c r="B98" s="156"/>
      <c r="C98" s="157">
        <v>20</v>
      </c>
      <c r="D98" s="157" t="s">
        <v>521</v>
      </c>
      <c r="E98" s="158"/>
      <c r="F98" s="159" t="s">
        <v>258</v>
      </c>
      <c r="G98" s="160"/>
      <c r="H98" s="161">
        <v>1</v>
      </c>
      <c r="I98" s="162"/>
      <c r="J98" s="163">
        <f t="shared" si="0"/>
        <v>0</v>
      </c>
      <c r="K98" s="159" t="s">
        <v>408</v>
      </c>
      <c r="L98" s="36"/>
      <c r="M98" s="164" t="s">
        <v>408</v>
      </c>
      <c r="N98" s="165" t="s">
        <v>441</v>
      </c>
      <c r="O98" s="37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20" t="s">
        <v>560</v>
      </c>
      <c r="AT98" s="20" t="s">
        <v>521</v>
      </c>
      <c r="AU98" s="20" t="s">
        <v>524</v>
      </c>
      <c r="AY98" s="20" t="s">
        <v>519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20" t="s">
        <v>414</v>
      </c>
      <c r="BK98" s="168">
        <f t="shared" si="9"/>
        <v>0</v>
      </c>
      <c r="BL98" s="20" t="s">
        <v>560</v>
      </c>
      <c r="BM98" s="20" t="s">
        <v>707</v>
      </c>
    </row>
    <row r="99" spans="2:65" s="1" customFormat="1" ht="13.5">
      <c r="B99" s="156"/>
      <c r="C99" s="157">
        <v>21</v>
      </c>
      <c r="D99" s="157" t="s">
        <v>521</v>
      </c>
      <c r="E99" s="158"/>
      <c r="F99" s="159" t="s">
        <v>259</v>
      </c>
      <c r="G99" s="160" t="s">
        <v>526</v>
      </c>
      <c r="H99" s="161">
        <v>1</v>
      </c>
      <c r="I99" s="162"/>
      <c r="J99" s="163">
        <f t="shared" si="0"/>
        <v>0</v>
      </c>
      <c r="K99" s="159" t="s">
        <v>408</v>
      </c>
      <c r="L99" s="36"/>
      <c r="M99" s="164" t="s">
        <v>408</v>
      </c>
      <c r="N99" s="165" t="s">
        <v>441</v>
      </c>
      <c r="O99" s="37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20" t="s">
        <v>560</v>
      </c>
      <c r="AT99" s="20" t="s">
        <v>521</v>
      </c>
      <c r="AU99" s="20" t="s">
        <v>524</v>
      </c>
      <c r="AY99" s="20" t="s">
        <v>519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20" t="s">
        <v>414</v>
      </c>
      <c r="BK99" s="168">
        <f t="shared" si="9"/>
        <v>0</v>
      </c>
      <c r="BL99" s="20" t="s">
        <v>560</v>
      </c>
      <c r="BM99" s="20" t="s">
        <v>708</v>
      </c>
    </row>
    <row r="100" spans="2:65" s="1" customFormat="1" ht="13.5">
      <c r="B100" s="156"/>
      <c r="C100" s="157">
        <v>22</v>
      </c>
      <c r="D100" s="157" t="s">
        <v>521</v>
      </c>
      <c r="E100" s="158"/>
      <c r="F100" s="159" t="s">
        <v>260</v>
      </c>
      <c r="G100" s="160" t="s">
        <v>526</v>
      </c>
      <c r="H100" s="161">
        <v>1</v>
      </c>
      <c r="I100" s="162"/>
      <c r="J100" s="163">
        <f t="shared" si="0"/>
        <v>0</v>
      </c>
      <c r="K100" s="159" t="s">
        <v>408</v>
      </c>
      <c r="L100" s="36"/>
      <c r="M100" s="164" t="s">
        <v>408</v>
      </c>
      <c r="N100" s="165" t="s">
        <v>441</v>
      </c>
      <c r="O100" s="37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20" t="s">
        <v>560</v>
      </c>
      <c r="AT100" s="20" t="s">
        <v>521</v>
      </c>
      <c r="AU100" s="20" t="s">
        <v>524</v>
      </c>
      <c r="AY100" s="20" t="s">
        <v>519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20" t="s">
        <v>414</v>
      </c>
      <c r="BK100" s="168">
        <f t="shared" si="9"/>
        <v>0</v>
      </c>
      <c r="BL100" s="20" t="s">
        <v>560</v>
      </c>
      <c r="BM100" s="20" t="s">
        <v>709</v>
      </c>
    </row>
    <row r="101" spans="2:65" s="1" customFormat="1" ht="13.5">
      <c r="B101" s="156"/>
      <c r="C101" s="157">
        <v>23</v>
      </c>
      <c r="D101" s="157" t="s">
        <v>521</v>
      </c>
      <c r="E101" s="158"/>
      <c r="F101" s="159" t="s">
        <v>261</v>
      </c>
      <c r="G101" s="160" t="s">
        <v>526</v>
      </c>
      <c r="H101" s="161">
        <v>1</v>
      </c>
      <c r="I101" s="162"/>
      <c r="J101" s="163">
        <f t="shared" si="0"/>
        <v>0</v>
      </c>
      <c r="K101" s="159" t="s">
        <v>408</v>
      </c>
      <c r="L101" s="36"/>
      <c r="M101" s="164" t="s">
        <v>408</v>
      </c>
      <c r="N101" s="165" t="s">
        <v>441</v>
      </c>
      <c r="O101" s="37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20" t="s">
        <v>560</v>
      </c>
      <c r="AT101" s="20" t="s">
        <v>521</v>
      </c>
      <c r="AU101" s="20" t="s">
        <v>524</v>
      </c>
      <c r="AY101" s="20" t="s">
        <v>519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20" t="s">
        <v>414</v>
      </c>
      <c r="BK101" s="168">
        <f t="shared" si="9"/>
        <v>0</v>
      </c>
      <c r="BL101" s="20" t="s">
        <v>560</v>
      </c>
      <c r="BM101" s="20" t="s">
        <v>710</v>
      </c>
    </row>
    <row r="102" spans="2:65" s="1" customFormat="1" ht="13.5">
      <c r="B102" s="156"/>
      <c r="C102" s="157">
        <v>24</v>
      </c>
      <c r="D102" s="157" t="s">
        <v>521</v>
      </c>
      <c r="E102" s="158"/>
      <c r="F102" s="159" t="s">
        <v>262</v>
      </c>
      <c r="G102" s="160" t="s">
        <v>526</v>
      </c>
      <c r="H102" s="161">
        <v>2</v>
      </c>
      <c r="I102" s="162"/>
      <c r="J102" s="163">
        <f t="shared" si="0"/>
        <v>0</v>
      </c>
      <c r="K102" s="159" t="s">
        <v>408</v>
      </c>
      <c r="L102" s="36"/>
      <c r="M102" s="164" t="s">
        <v>408</v>
      </c>
      <c r="N102" s="165" t="s">
        <v>441</v>
      </c>
      <c r="O102" s="37"/>
      <c r="P102" s="166">
        <f t="shared" si="1"/>
        <v>0</v>
      </c>
      <c r="Q102" s="166">
        <v>0</v>
      </c>
      <c r="R102" s="166">
        <f t="shared" si="2"/>
        <v>0</v>
      </c>
      <c r="S102" s="166">
        <v>0</v>
      </c>
      <c r="T102" s="167">
        <f t="shared" si="3"/>
        <v>0</v>
      </c>
      <c r="AR102" s="20" t="s">
        <v>560</v>
      </c>
      <c r="AT102" s="20" t="s">
        <v>521</v>
      </c>
      <c r="AU102" s="20" t="s">
        <v>524</v>
      </c>
      <c r="AY102" s="20" t="s">
        <v>519</v>
      </c>
      <c r="BE102" s="168">
        <f t="shared" si="4"/>
        <v>0</v>
      </c>
      <c r="BF102" s="168">
        <f t="shared" si="5"/>
        <v>0</v>
      </c>
      <c r="BG102" s="168">
        <f t="shared" si="6"/>
        <v>0</v>
      </c>
      <c r="BH102" s="168">
        <f t="shared" si="7"/>
        <v>0</v>
      </c>
      <c r="BI102" s="168">
        <f t="shared" si="8"/>
        <v>0</v>
      </c>
      <c r="BJ102" s="20" t="s">
        <v>414</v>
      </c>
      <c r="BK102" s="168">
        <f t="shared" si="9"/>
        <v>0</v>
      </c>
      <c r="BL102" s="20" t="s">
        <v>560</v>
      </c>
      <c r="BM102" s="20" t="s">
        <v>711</v>
      </c>
    </row>
    <row r="103" spans="2:65" s="1" customFormat="1" ht="13.5">
      <c r="B103" s="156"/>
      <c r="C103" s="157">
        <v>25</v>
      </c>
      <c r="D103" s="157" t="s">
        <v>521</v>
      </c>
      <c r="E103" s="158"/>
      <c r="F103" s="159" t="s">
        <v>263</v>
      </c>
      <c r="G103" s="160" t="s">
        <v>526</v>
      </c>
      <c r="H103" s="161">
        <v>4</v>
      </c>
      <c r="I103" s="162"/>
      <c r="J103" s="163">
        <f t="shared" si="0"/>
        <v>0</v>
      </c>
      <c r="K103" s="159" t="s">
        <v>408</v>
      </c>
      <c r="L103" s="36"/>
      <c r="M103" s="164" t="s">
        <v>408</v>
      </c>
      <c r="N103" s="165" t="s">
        <v>441</v>
      </c>
      <c r="O103" s="37"/>
      <c r="P103" s="166">
        <f t="shared" si="1"/>
        <v>0</v>
      </c>
      <c r="Q103" s="166">
        <v>0</v>
      </c>
      <c r="R103" s="166">
        <f t="shared" si="2"/>
        <v>0</v>
      </c>
      <c r="S103" s="166">
        <v>0</v>
      </c>
      <c r="T103" s="167">
        <f t="shared" si="3"/>
        <v>0</v>
      </c>
      <c r="AR103" s="20" t="s">
        <v>560</v>
      </c>
      <c r="AT103" s="20" t="s">
        <v>521</v>
      </c>
      <c r="AU103" s="20" t="s">
        <v>524</v>
      </c>
      <c r="AY103" s="20" t="s">
        <v>519</v>
      </c>
      <c r="BE103" s="168">
        <f t="shared" si="4"/>
        <v>0</v>
      </c>
      <c r="BF103" s="168">
        <f t="shared" si="5"/>
        <v>0</v>
      </c>
      <c r="BG103" s="168">
        <f t="shared" si="6"/>
        <v>0</v>
      </c>
      <c r="BH103" s="168">
        <f t="shared" si="7"/>
        <v>0</v>
      </c>
      <c r="BI103" s="168">
        <f t="shared" si="8"/>
        <v>0</v>
      </c>
      <c r="BJ103" s="20" t="s">
        <v>414</v>
      </c>
      <c r="BK103" s="168">
        <f t="shared" si="9"/>
        <v>0</v>
      </c>
      <c r="BL103" s="20" t="s">
        <v>560</v>
      </c>
      <c r="BM103" s="20" t="s">
        <v>712</v>
      </c>
    </row>
    <row r="104" spans="2:65" s="1" customFormat="1" ht="13.5">
      <c r="B104" s="156"/>
      <c r="C104" s="157">
        <v>26</v>
      </c>
      <c r="D104" s="157" t="s">
        <v>521</v>
      </c>
      <c r="E104" s="158"/>
      <c r="F104" s="159" t="s">
        <v>264</v>
      </c>
      <c r="G104" s="160" t="s">
        <v>526</v>
      </c>
      <c r="H104" s="161">
        <v>2</v>
      </c>
      <c r="I104" s="162"/>
      <c r="J104" s="163">
        <f t="shared" si="0"/>
        <v>0</v>
      </c>
      <c r="K104" s="159" t="s">
        <v>408</v>
      </c>
      <c r="L104" s="36"/>
      <c r="M104" s="164" t="s">
        <v>408</v>
      </c>
      <c r="N104" s="165" t="s">
        <v>441</v>
      </c>
      <c r="O104" s="37"/>
      <c r="P104" s="166">
        <f t="shared" si="1"/>
        <v>0</v>
      </c>
      <c r="Q104" s="166">
        <v>0</v>
      </c>
      <c r="R104" s="166">
        <f t="shared" si="2"/>
        <v>0</v>
      </c>
      <c r="S104" s="166">
        <v>0</v>
      </c>
      <c r="T104" s="167">
        <f t="shared" si="3"/>
        <v>0</v>
      </c>
      <c r="AR104" s="20" t="s">
        <v>560</v>
      </c>
      <c r="AT104" s="20" t="s">
        <v>521</v>
      </c>
      <c r="AU104" s="20" t="s">
        <v>524</v>
      </c>
      <c r="AY104" s="20" t="s">
        <v>519</v>
      </c>
      <c r="BE104" s="168">
        <f t="shared" si="4"/>
        <v>0</v>
      </c>
      <c r="BF104" s="168">
        <f t="shared" si="5"/>
        <v>0</v>
      </c>
      <c r="BG104" s="168">
        <f t="shared" si="6"/>
        <v>0</v>
      </c>
      <c r="BH104" s="168">
        <f t="shared" si="7"/>
        <v>0</v>
      </c>
      <c r="BI104" s="168">
        <f t="shared" si="8"/>
        <v>0</v>
      </c>
      <c r="BJ104" s="20" t="s">
        <v>414</v>
      </c>
      <c r="BK104" s="168">
        <f t="shared" si="9"/>
        <v>0</v>
      </c>
      <c r="BL104" s="20" t="s">
        <v>560</v>
      </c>
      <c r="BM104" s="20" t="s">
        <v>713</v>
      </c>
    </row>
    <row r="105" spans="2:65" s="1" customFormat="1" ht="13.5">
      <c r="B105" s="156"/>
      <c r="C105" s="157">
        <v>27</v>
      </c>
      <c r="D105" s="157" t="s">
        <v>521</v>
      </c>
      <c r="E105" s="158"/>
      <c r="F105" s="159" t="s">
        <v>265</v>
      </c>
      <c r="G105" s="160" t="s">
        <v>526</v>
      </c>
      <c r="H105" s="161">
        <v>5</v>
      </c>
      <c r="I105" s="162"/>
      <c r="J105" s="163">
        <f t="shared" si="0"/>
        <v>0</v>
      </c>
      <c r="K105" s="159" t="s">
        <v>408</v>
      </c>
      <c r="L105" s="36"/>
      <c r="M105" s="164" t="s">
        <v>408</v>
      </c>
      <c r="N105" s="165" t="s">
        <v>441</v>
      </c>
      <c r="O105" s="37"/>
      <c r="P105" s="166">
        <f t="shared" si="1"/>
        <v>0</v>
      </c>
      <c r="Q105" s="166">
        <v>0</v>
      </c>
      <c r="R105" s="166">
        <f t="shared" si="2"/>
        <v>0</v>
      </c>
      <c r="S105" s="166">
        <v>0</v>
      </c>
      <c r="T105" s="167">
        <f t="shared" si="3"/>
        <v>0</v>
      </c>
      <c r="AR105" s="20" t="s">
        <v>560</v>
      </c>
      <c r="AT105" s="20" t="s">
        <v>521</v>
      </c>
      <c r="AU105" s="20" t="s">
        <v>524</v>
      </c>
      <c r="AY105" s="20" t="s">
        <v>519</v>
      </c>
      <c r="BE105" s="168">
        <f t="shared" si="4"/>
        <v>0</v>
      </c>
      <c r="BF105" s="168">
        <f t="shared" si="5"/>
        <v>0</v>
      </c>
      <c r="BG105" s="168">
        <f t="shared" si="6"/>
        <v>0</v>
      </c>
      <c r="BH105" s="168">
        <f t="shared" si="7"/>
        <v>0</v>
      </c>
      <c r="BI105" s="168">
        <f t="shared" si="8"/>
        <v>0</v>
      </c>
      <c r="BJ105" s="20" t="s">
        <v>414</v>
      </c>
      <c r="BK105" s="168">
        <f t="shared" si="9"/>
        <v>0</v>
      </c>
      <c r="BL105" s="20" t="s">
        <v>560</v>
      </c>
      <c r="BM105" s="20" t="s">
        <v>714</v>
      </c>
    </row>
    <row r="106" spans="2:65" s="1" customFormat="1" ht="13.5">
      <c r="B106" s="156"/>
      <c r="C106" s="157">
        <v>28</v>
      </c>
      <c r="D106" s="157" t="s">
        <v>521</v>
      </c>
      <c r="E106" s="158"/>
      <c r="F106" s="159" t="s">
        <v>266</v>
      </c>
      <c r="G106" s="160" t="s">
        <v>526</v>
      </c>
      <c r="H106" s="161">
        <v>1</v>
      </c>
      <c r="I106" s="162"/>
      <c r="J106" s="163">
        <f t="shared" si="0"/>
        <v>0</v>
      </c>
      <c r="K106" s="159" t="s">
        <v>408</v>
      </c>
      <c r="L106" s="36"/>
      <c r="M106" s="164" t="s">
        <v>408</v>
      </c>
      <c r="N106" s="165" t="s">
        <v>441</v>
      </c>
      <c r="O106" s="37"/>
      <c r="P106" s="166">
        <f t="shared" si="1"/>
        <v>0</v>
      </c>
      <c r="Q106" s="166">
        <v>0</v>
      </c>
      <c r="R106" s="166">
        <f t="shared" si="2"/>
        <v>0</v>
      </c>
      <c r="S106" s="166">
        <v>0</v>
      </c>
      <c r="T106" s="167">
        <f t="shared" si="3"/>
        <v>0</v>
      </c>
      <c r="AR106" s="20" t="s">
        <v>560</v>
      </c>
      <c r="AT106" s="20" t="s">
        <v>521</v>
      </c>
      <c r="AU106" s="20" t="s">
        <v>524</v>
      </c>
      <c r="AY106" s="20" t="s">
        <v>519</v>
      </c>
      <c r="BE106" s="168">
        <f t="shared" si="4"/>
        <v>0</v>
      </c>
      <c r="BF106" s="168">
        <f t="shared" si="5"/>
        <v>0</v>
      </c>
      <c r="BG106" s="168">
        <f t="shared" si="6"/>
        <v>0</v>
      </c>
      <c r="BH106" s="168">
        <f t="shared" si="7"/>
        <v>0</v>
      </c>
      <c r="BI106" s="168">
        <f t="shared" si="8"/>
        <v>0</v>
      </c>
      <c r="BJ106" s="20" t="s">
        <v>414</v>
      </c>
      <c r="BK106" s="168">
        <f t="shared" si="9"/>
        <v>0</v>
      </c>
      <c r="BL106" s="20" t="s">
        <v>560</v>
      </c>
      <c r="BM106" s="20" t="s">
        <v>715</v>
      </c>
    </row>
    <row r="107" spans="2:65" s="1" customFormat="1" ht="13.5">
      <c r="B107" s="156"/>
      <c r="C107" s="157">
        <v>29</v>
      </c>
      <c r="D107" s="157" t="s">
        <v>521</v>
      </c>
      <c r="E107" s="158"/>
      <c r="F107" s="159" t="s">
        <v>267</v>
      </c>
      <c r="G107" s="160" t="s">
        <v>526</v>
      </c>
      <c r="H107" s="161">
        <v>5</v>
      </c>
      <c r="I107" s="162"/>
      <c r="J107" s="163">
        <f t="shared" si="0"/>
        <v>0</v>
      </c>
      <c r="K107" s="159" t="s">
        <v>408</v>
      </c>
      <c r="L107" s="36"/>
      <c r="M107" s="164" t="s">
        <v>408</v>
      </c>
      <c r="N107" s="165" t="s">
        <v>441</v>
      </c>
      <c r="O107" s="37"/>
      <c r="P107" s="166">
        <f t="shared" si="1"/>
        <v>0</v>
      </c>
      <c r="Q107" s="166">
        <v>0</v>
      </c>
      <c r="R107" s="166">
        <f t="shared" si="2"/>
        <v>0</v>
      </c>
      <c r="S107" s="166">
        <v>0</v>
      </c>
      <c r="T107" s="167">
        <f t="shared" si="3"/>
        <v>0</v>
      </c>
      <c r="AR107" s="20" t="s">
        <v>560</v>
      </c>
      <c r="AT107" s="20" t="s">
        <v>521</v>
      </c>
      <c r="AU107" s="20" t="s">
        <v>524</v>
      </c>
      <c r="AY107" s="20" t="s">
        <v>519</v>
      </c>
      <c r="BE107" s="168">
        <f t="shared" si="4"/>
        <v>0</v>
      </c>
      <c r="BF107" s="168">
        <f t="shared" si="5"/>
        <v>0</v>
      </c>
      <c r="BG107" s="168">
        <f t="shared" si="6"/>
        <v>0</v>
      </c>
      <c r="BH107" s="168">
        <f t="shared" si="7"/>
        <v>0</v>
      </c>
      <c r="BI107" s="168">
        <f t="shared" si="8"/>
        <v>0</v>
      </c>
      <c r="BJ107" s="20" t="s">
        <v>414</v>
      </c>
      <c r="BK107" s="168">
        <f t="shared" si="9"/>
        <v>0</v>
      </c>
      <c r="BL107" s="20" t="s">
        <v>560</v>
      </c>
      <c r="BM107" s="20" t="s">
        <v>716</v>
      </c>
    </row>
    <row r="108" spans="2:65" s="1" customFormat="1" ht="13.5">
      <c r="B108" s="156"/>
      <c r="C108" s="157">
        <v>30</v>
      </c>
      <c r="D108" s="157" t="s">
        <v>521</v>
      </c>
      <c r="E108" s="158"/>
      <c r="F108" s="159" t="s">
        <v>268</v>
      </c>
      <c r="G108" s="160" t="s">
        <v>526</v>
      </c>
      <c r="H108" s="161">
        <v>1</v>
      </c>
      <c r="I108" s="162"/>
      <c r="J108" s="163">
        <f t="shared" si="0"/>
        <v>0</v>
      </c>
      <c r="K108" s="159" t="s">
        <v>408</v>
      </c>
      <c r="L108" s="36"/>
      <c r="M108" s="164" t="s">
        <v>408</v>
      </c>
      <c r="N108" s="165" t="s">
        <v>441</v>
      </c>
      <c r="O108" s="37"/>
      <c r="P108" s="166">
        <f t="shared" si="1"/>
        <v>0</v>
      </c>
      <c r="Q108" s="166">
        <v>0</v>
      </c>
      <c r="R108" s="166">
        <f t="shared" si="2"/>
        <v>0</v>
      </c>
      <c r="S108" s="166">
        <v>0</v>
      </c>
      <c r="T108" s="167">
        <f t="shared" si="3"/>
        <v>0</v>
      </c>
      <c r="AR108" s="20" t="s">
        <v>560</v>
      </c>
      <c r="AT108" s="20" t="s">
        <v>521</v>
      </c>
      <c r="AU108" s="20" t="s">
        <v>524</v>
      </c>
      <c r="AY108" s="20" t="s">
        <v>519</v>
      </c>
      <c r="BE108" s="168">
        <f t="shared" si="4"/>
        <v>0</v>
      </c>
      <c r="BF108" s="168">
        <f t="shared" si="5"/>
        <v>0</v>
      </c>
      <c r="BG108" s="168">
        <f t="shared" si="6"/>
        <v>0</v>
      </c>
      <c r="BH108" s="168">
        <f t="shared" si="7"/>
        <v>0</v>
      </c>
      <c r="BI108" s="168">
        <f t="shared" si="8"/>
        <v>0</v>
      </c>
      <c r="BJ108" s="20" t="s">
        <v>414</v>
      </c>
      <c r="BK108" s="168">
        <f t="shared" si="9"/>
        <v>0</v>
      </c>
      <c r="BL108" s="20" t="s">
        <v>560</v>
      </c>
      <c r="BM108" s="20" t="s">
        <v>717</v>
      </c>
    </row>
    <row r="109" spans="2:65" s="1" customFormat="1" ht="13.5">
      <c r="B109" s="156"/>
      <c r="C109" s="157">
        <v>31</v>
      </c>
      <c r="D109" s="157" t="s">
        <v>521</v>
      </c>
      <c r="E109" s="158"/>
      <c r="F109" s="159" t="s">
        <v>269</v>
      </c>
      <c r="G109" s="160" t="s">
        <v>526</v>
      </c>
      <c r="H109" s="161">
        <v>1</v>
      </c>
      <c r="I109" s="162"/>
      <c r="J109" s="163">
        <f t="shared" si="0"/>
        <v>0</v>
      </c>
      <c r="K109" s="159" t="s">
        <v>408</v>
      </c>
      <c r="L109" s="36"/>
      <c r="M109" s="164" t="s">
        <v>408</v>
      </c>
      <c r="N109" s="165" t="s">
        <v>441</v>
      </c>
      <c r="O109" s="37"/>
      <c r="P109" s="166">
        <f t="shared" si="1"/>
        <v>0</v>
      </c>
      <c r="Q109" s="166">
        <v>0</v>
      </c>
      <c r="R109" s="166">
        <f t="shared" si="2"/>
        <v>0</v>
      </c>
      <c r="S109" s="166">
        <v>0</v>
      </c>
      <c r="T109" s="167">
        <f t="shared" si="3"/>
        <v>0</v>
      </c>
      <c r="AR109" s="20" t="s">
        <v>560</v>
      </c>
      <c r="AT109" s="20" t="s">
        <v>521</v>
      </c>
      <c r="AU109" s="20" t="s">
        <v>524</v>
      </c>
      <c r="AY109" s="20" t="s">
        <v>519</v>
      </c>
      <c r="BE109" s="168">
        <f t="shared" si="4"/>
        <v>0</v>
      </c>
      <c r="BF109" s="168">
        <f t="shared" si="5"/>
        <v>0</v>
      </c>
      <c r="BG109" s="168">
        <f t="shared" si="6"/>
        <v>0</v>
      </c>
      <c r="BH109" s="168">
        <f t="shared" si="7"/>
        <v>0</v>
      </c>
      <c r="BI109" s="168">
        <f t="shared" si="8"/>
        <v>0</v>
      </c>
      <c r="BJ109" s="20" t="s">
        <v>414</v>
      </c>
      <c r="BK109" s="168">
        <f t="shared" si="9"/>
        <v>0</v>
      </c>
      <c r="BL109" s="20" t="s">
        <v>560</v>
      </c>
      <c r="BM109" s="20" t="s">
        <v>718</v>
      </c>
    </row>
    <row r="110" spans="2:65" s="1" customFormat="1" ht="13.5">
      <c r="B110" s="156"/>
      <c r="C110" s="157">
        <v>32</v>
      </c>
      <c r="D110" s="157" t="s">
        <v>521</v>
      </c>
      <c r="E110" s="158"/>
      <c r="F110" s="159" t="s">
        <v>270</v>
      </c>
      <c r="G110" s="160" t="s">
        <v>526</v>
      </c>
      <c r="H110" s="161">
        <v>1</v>
      </c>
      <c r="I110" s="162"/>
      <c r="J110" s="163">
        <f t="shared" si="0"/>
        <v>0</v>
      </c>
      <c r="K110" s="159" t="s">
        <v>408</v>
      </c>
      <c r="L110" s="36"/>
      <c r="M110" s="164" t="s">
        <v>408</v>
      </c>
      <c r="N110" s="165" t="s">
        <v>441</v>
      </c>
      <c r="O110" s="37"/>
      <c r="P110" s="166">
        <f t="shared" si="1"/>
        <v>0</v>
      </c>
      <c r="Q110" s="166">
        <v>0</v>
      </c>
      <c r="R110" s="166">
        <f t="shared" si="2"/>
        <v>0</v>
      </c>
      <c r="S110" s="166">
        <v>0</v>
      </c>
      <c r="T110" s="167">
        <f t="shared" si="3"/>
        <v>0</v>
      </c>
      <c r="AR110" s="20" t="s">
        <v>560</v>
      </c>
      <c r="AT110" s="20" t="s">
        <v>521</v>
      </c>
      <c r="AU110" s="20" t="s">
        <v>524</v>
      </c>
      <c r="AY110" s="20" t="s">
        <v>519</v>
      </c>
      <c r="BE110" s="168">
        <f t="shared" si="4"/>
        <v>0</v>
      </c>
      <c r="BF110" s="168">
        <f t="shared" si="5"/>
        <v>0</v>
      </c>
      <c r="BG110" s="168">
        <f t="shared" si="6"/>
        <v>0</v>
      </c>
      <c r="BH110" s="168">
        <f t="shared" si="7"/>
        <v>0</v>
      </c>
      <c r="BI110" s="168">
        <f t="shared" si="8"/>
        <v>0</v>
      </c>
      <c r="BJ110" s="20" t="s">
        <v>414</v>
      </c>
      <c r="BK110" s="168">
        <f t="shared" si="9"/>
        <v>0</v>
      </c>
      <c r="BL110" s="20" t="s">
        <v>560</v>
      </c>
      <c r="BM110" s="20" t="s">
        <v>719</v>
      </c>
    </row>
    <row r="111" spans="2:65" s="1" customFormat="1" ht="13.5">
      <c r="B111" s="156"/>
      <c r="C111" s="157">
        <v>33</v>
      </c>
      <c r="D111" s="157" t="s">
        <v>521</v>
      </c>
      <c r="E111" s="158"/>
      <c r="F111" s="159" t="s">
        <v>271</v>
      </c>
      <c r="G111" s="160" t="s">
        <v>526</v>
      </c>
      <c r="H111" s="161">
        <v>1</v>
      </c>
      <c r="I111" s="162"/>
      <c r="J111" s="163">
        <f t="shared" si="0"/>
        <v>0</v>
      </c>
      <c r="K111" s="159" t="s">
        <v>408</v>
      </c>
      <c r="L111" s="36"/>
      <c r="M111" s="164" t="s">
        <v>408</v>
      </c>
      <c r="N111" s="165" t="s">
        <v>441</v>
      </c>
      <c r="O111" s="37"/>
      <c r="P111" s="166">
        <f t="shared" si="1"/>
        <v>0</v>
      </c>
      <c r="Q111" s="166">
        <v>0</v>
      </c>
      <c r="R111" s="166">
        <f t="shared" si="2"/>
        <v>0</v>
      </c>
      <c r="S111" s="166">
        <v>0</v>
      </c>
      <c r="T111" s="167">
        <f t="shared" si="3"/>
        <v>0</v>
      </c>
      <c r="AR111" s="20" t="s">
        <v>560</v>
      </c>
      <c r="AT111" s="20" t="s">
        <v>521</v>
      </c>
      <c r="AU111" s="20" t="s">
        <v>524</v>
      </c>
      <c r="AY111" s="20" t="s">
        <v>519</v>
      </c>
      <c r="BE111" s="168">
        <f t="shared" si="4"/>
        <v>0</v>
      </c>
      <c r="BF111" s="168">
        <f t="shared" si="5"/>
        <v>0</v>
      </c>
      <c r="BG111" s="168">
        <f t="shared" si="6"/>
        <v>0</v>
      </c>
      <c r="BH111" s="168">
        <f t="shared" si="7"/>
        <v>0</v>
      </c>
      <c r="BI111" s="168">
        <f t="shared" si="8"/>
        <v>0</v>
      </c>
      <c r="BJ111" s="20" t="s">
        <v>414</v>
      </c>
      <c r="BK111" s="168">
        <f t="shared" si="9"/>
        <v>0</v>
      </c>
      <c r="BL111" s="20" t="s">
        <v>560</v>
      </c>
      <c r="BM111" s="20" t="s">
        <v>720</v>
      </c>
    </row>
    <row r="112" spans="2:65" s="1" customFormat="1" ht="13.5">
      <c r="B112" s="156"/>
      <c r="C112" s="157">
        <v>34</v>
      </c>
      <c r="D112" s="157" t="s">
        <v>521</v>
      </c>
      <c r="E112" s="158"/>
      <c r="F112" s="159" t="s">
        <v>272</v>
      </c>
      <c r="G112" s="160" t="s">
        <v>526</v>
      </c>
      <c r="H112" s="161">
        <v>5</v>
      </c>
      <c r="I112" s="162"/>
      <c r="J112" s="163">
        <f aca="true" t="shared" si="10" ref="J112:J133">ROUND(I112*H112,0)</f>
        <v>0</v>
      </c>
      <c r="K112" s="159" t="s">
        <v>408</v>
      </c>
      <c r="L112" s="36"/>
      <c r="M112" s="164" t="s">
        <v>408</v>
      </c>
      <c r="N112" s="165" t="s">
        <v>441</v>
      </c>
      <c r="O112" s="37"/>
      <c r="P112" s="166">
        <f aca="true" t="shared" si="11" ref="P112:P133">O112*H112</f>
        <v>0</v>
      </c>
      <c r="Q112" s="166">
        <v>0</v>
      </c>
      <c r="R112" s="166">
        <f aca="true" t="shared" si="12" ref="R112:R133">Q112*H112</f>
        <v>0</v>
      </c>
      <c r="S112" s="166">
        <v>0</v>
      </c>
      <c r="T112" s="167">
        <f aca="true" t="shared" si="13" ref="T112:T133">S112*H112</f>
        <v>0</v>
      </c>
      <c r="AR112" s="20" t="s">
        <v>560</v>
      </c>
      <c r="AT112" s="20" t="s">
        <v>521</v>
      </c>
      <c r="AU112" s="20" t="s">
        <v>524</v>
      </c>
      <c r="AY112" s="20" t="s">
        <v>519</v>
      </c>
      <c r="BE112" s="168">
        <f aca="true" t="shared" si="14" ref="BE112:BE133">IF(N112="základní",J112,0)</f>
        <v>0</v>
      </c>
      <c r="BF112" s="168">
        <f aca="true" t="shared" si="15" ref="BF112:BF133">IF(N112="snížená",J112,0)</f>
        <v>0</v>
      </c>
      <c r="BG112" s="168">
        <f aca="true" t="shared" si="16" ref="BG112:BG133">IF(N112="zákl. přenesená",J112,0)</f>
        <v>0</v>
      </c>
      <c r="BH112" s="168">
        <f aca="true" t="shared" si="17" ref="BH112:BH133">IF(N112="sníž. přenesená",J112,0)</f>
        <v>0</v>
      </c>
      <c r="BI112" s="168">
        <f aca="true" t="shared" si="18" ref="BI112:BI133">IF(N112="nulová",J112,0)</f>
        <v>0</v>
      </c>
      <c r="BJ112" s="20" t="s">
        <v>414</v>
      </c>
      <c r="BK112" s="168">
        <f aca="true" t="shared" si="19" ref="BK112:BK133">ROUND(I112*H112,0)</f>
        <v>0</v>
      </c>
      <c r="BL112" s="20" t="s">
        <v>560</v>
      </c>
      <c r="BM112" s="20" t="s">
        <v>721</v>
      </c>
    </row>
    <row r="113" spans="2:65" s="1" customFormat="1" ht="13.5">
      <c r="B113" s="156"/>
      <c r="C113" s="157">
        <v>35</v>
      </c>
      <c r="D113" s="157" t="s">
        <v>521</v>
      </c>
      <c r="E113" s="158"/>
      <c r="F113" s="159" t="s">
        <v>761</v>
      </c>
      <c r="G113" s="160" t="s">
        <v>545</v>
      </c>
      <c r="H113" s="161">
        <v>290</v>
      </c>
      <c r="I113" s="162"/>
      <c r="J113" s="163">
        <f t="shared" si="10"/>
        <v>0</v>
      </c>
      <c r="K113" s="159" t="s">
        <v>408</v>
      </c>
      <c r="L113" s="36"/>
      <c r="M113" s="164" t="s">
        <v>408</v>
      </c>
      <c r="N113" s="165" t="s">
        <v>441</v>
      </c>
      <c r="O113" s="37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20" t="s">
        <v>560</v>
      </c>
      <c r="AT113" s="20" t="s">
        <v>521</v>
      </c>
      <c r="AU113" s="20" t="s">
        <v>524</v>
      </c>
      <c r="AY113" s="20" t="s">
        <v>519</v>
      </c>
      <c r="BE113" s="168">
        <f t="shared" si="14"/>
        <v>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20" t="s">
        <v>414</v>
      </c>
      <c r="BK113" s="168">
        <f t="shared" si="19"/>
        <v>0</v>
      </c>
      <c r="BL113" s="20" t="s">
        <v>560</v>
      </c>
      <c r="BM113" s="20" t="s">
        <v>722</v>
      </c>
    </row>
    <row r="114" spans="2:65" s="1" customFormat="1" ht="13.5">
      <c r="B114" s="156"/>
      <c r="C114" s="157">
        <v>36</v>
      </c>
      <c r="D114" s="157" t="s">
        <v>521</v>
      </c>
      <c r="E114" s="158"/>
      <c r="F114" s="159" t="s">
        <v>273</v>
      </c>
      <c r="G114" s="160" t="s">
        <v>545</v>
      </c>
      <c r="H114" s="161">
        <v>350</v>
      </c>
      <c r="I114" s="162"/>
      <c r="J114" s="163">
        <f t="shared" si="10"/>
        <v>0</v>
      </c>
      <c r="K114" s="159" t="s">
        <v>408</v>
      </c>
      <c r="L114" s="36"/>
      <c r="M114" s="164" t="s">
        <v>408</v>
      </c>
      <c r="N114" s="165" t="s">
        <v>441</v>
      </c>
      <c r="O114" s="37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20" t="s">
        <v>560</v>
      </c>
      <c r="AT114" s="20" t="s">
        <v>521</v>
      </c>
      <c r="AU114" s="20" t="s">
        <v>524</v>
      </c>
      <c r="AY114" s="20" t="s">
        <v>519</v>
      </c>
      <c r="BE114" s="168">
        <f t="shared" si="14"/>
        <v>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20" t="s">
        <v>414</v>
      </c>
      <c r="BK114" s="168">
        <f t="shared" si="19"/>
        <v>0</v>
      </c>
      <c r="BL114" s="20" t="s">
        <v>560</v>
      </c>
      <c r="BM114" s="20" t="s">
        <v>723</v>
      </c>
    </row>
    <row r="115" spans="2:65" s="1" customFormat="1" ht="13.5">
      <c r="B115" s="156"/>
      <c r="C115" s="157">
        <v>37</v>
      </c>
      <c r="D115" s="157" t="s">
        <v>521</v>
      </c>
      <c r="E115" s="158"/>
      <c r="F115" s="159" t="s">
        <v>274</v>
      </c>
      <c r="G115" s="160" t="s">
        <v>545</v>
      </c>
      <c r="H115" s="161">
        <v>50</v>
      </c>
      <c r="I115" s="162"/>
      <c r="J115" s="163">
        <f t="shared" si="10"/>
        <v>0</v>
      </c>
      <c r="K115" s="159" t="s">
        <v>408</v>
      </c>
      <c r="L115" s="36"/>
      <c r="M115" s="164" t="s">
        <v>408</v>
      </c>
      <c r="N115" s="165" t="s">
        <v>441</v>
      </c>
      <c r="O115" s="37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20" t="s">
        <v>560</v>
      </c>
      <c r="AT115" s="20" t="s">
        <v>521</v>
      </c>
      <c r="AU115" s="20" t="s">
        <v>524</v>
      </c>
      <c r="AY115" s="20" t="s">
        <v>519</v>
      </c>
      <c r="BE115" s="168">
        <f t="shared" si="14"/>
        <v>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20" t="s">
        <v>414</v>
      </c>
      <c r="BK115" s="168">
        <f t="shared" si="19"/>
        <v>0</v>
      </c>
      <c r="BL115" s="20" t="s">
        <v>560</v>
      </c>
      <c r="BM115" s="20" t="s">
        <v>724</v>
      </c>
    </row>
    <row r="116" spans="2:65" s="1" customFormat="1" ht="13.5">
      <c r="B116" s="156"/>
      <c r="C116" s="157">
        <v>38</v>
      </c>
      <c r="D116" s="157" t="s">
        <v>521</v>
      </c>
      <c r="E116" s="158"/>
      <c r="F116" s="159" t="s">
        <v>275</v>
      </c>
      <c r="G116" s="160" t="s">
        <v>545</v>
      </c>
      <c r="H116" s="161">
        <v>250</v>
      </c>
      <c r="I116" s="162"/>
      <c r="J116" s="163">
        <f t="shared" si="10"/>
        <v>0</v>
      </c>
      <c r="K116" s="159" t="s">
        <v>408</v>
      </c>
      <c r="L116" s="36"/>
      <c r="M116" s="164" t="s">
        <v>408</v>
      </c>
      <c r="N116" s="165" t="s">
        <v>441</v>
      </c>
      <c r="O116" s="37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20" t="s">
        <v>560</v>
      </c>
      <c r="AT116" s="20" t="s">
        <v>521</v>
      </c>
      <c r="AU116" s="20" t="s">
        <v>524</v>
      </c>
      <c r="AY116" s="20" t="s">
        <v>519</v>
      </c>
      <c r="BE116" s="168">
        <f t="shared" si="14"/>
        <v>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20" t="s">
        <v>414</v>
      </c>
      <c r="BK116" s="168">
        <f t="shared" si="19"/>
        <v>0</v>
      </c>
      <c r="BL116" s="20" t="s">
        <v>560</v>
      </c>
      <c r="BM116" s="20" t="s">
        <v>725</v>
      </c>
    </row>
    <row r="117" spans="2:65" s="1" customFormat="1" ht="13.5">
      <c r="B117" s="156"/>
      <c r="C117" s="157">
        <v>39</v>
      </c>
      <c r="D117" s="157" t="s">
        <v>521</v>
      </c>
      <c r="E117" s="158"/>
      <c r="F117" s="159" t="s">
        <v>276</v>
      </c>
      <c r="G117" s="160" t="s">
        <v>545</v>
      </c>
      <c r="H117" s="161">
        <v>5</v>
      </c>
      <c r="I117" s="162"/>
      <c r="J117" s="163">
        <f t="shared" si="10"/>
        <v>0</v>
      </c>
      <c r="K117" s="159" t="s">
        <v>408</v>
      </c>
      <c r="L117" s="36"/>
      <c r="M117" s="164" t="s">
        <v>408</v>
      </c>
      <c r="N117" s="165" t="s">
        <v>441</v>
      </c>
      <c r="O117" s="37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20" t="s">
        <v>560</v>
      </c>
      <c r="AT117" s="20" t="s">
        <v>521</v>
      </c>
      <c r="AU117" s="20" t="s">
        <v>524</v>
      </c>
      <c r="AY117" s="20" t="s">
        <v>519</v>
      </c>
      <c r="BE117" s="168">
        <f t="shared" si="14"/>
        <v>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20" t="s">
        <v>414</v>
      </c>
      <c r="BK117" s="168">
        <f t="shared" si="19"/>
        <v>0</v>
      </c>
      <c r="BL117" s="20" t="s">
        <v>560</v>
      </c>
      <c r="BM117" s="20" t="s">
        <v>726</v>
      </c>
    </row>
    <row r="118" spans="2:65" s="1" customFormat="1" ht="13.5">
      <c r="B118" s="156"/>
      <c r="C118" s="157">
        <v>40</v>
      </c>
      <c r="D118" s="157" t="s">
        <v>521</v>
      </c>
      <c r="E118" s="158"/>
      <c r="F118" s="159" t="s">
        <v>277</v>
      </c>
      <c r="G118" s="160" t="s">
        <v>545</v>
      </c>
      <c r="H118" s="161">
        <v>30</v>
      </c>
      <c r="I118" s="162"/>
      <c r="J118" s="163">
        <f t="shared" si="10"/>
        <v>0</v>
      </c>
      <c r="K118" s="159" t="s">
        <v>408</v>
      </c>
      <c r="L118" s="36"/>
      <c r="M118" s="164" t="s">
        <v>408</v>
      </c>
      <c r="N118" s="165" t="s">
        <v>441</v>
      </c>
      <c r="O118" s="37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20" t="s">
        <v>560</v>
      </c>
      <c r="AT118" s="20" t="s">
        <v>521</v>
      </c>
      <c r="AU118" s="20" t="s">
        <v>524</v>
      </c>
      <c r="AY118" s="20" t="s">
        <v>519</v>
      </c>
      <c r="BE118" s="168">
        <f t="shared" si="14"/>
        <v>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20" t="s">
        <v>414</v>
      </c>
      <c r="BK118" s="168">
        <f t="shared" si="19"/>
        <v>0</v>
      </c>
      <c r="BL118" s="20" t="s">
        <v>560</v>
      </c>
      <c r="BM118" s="20" t="s">
        <v>727</v>
      </c>
    </row>
    <row r="119" spans="2:65" s="1" customFormat="1" ht="13.5">
      <c r="B119" s="156"/>
      <c r="C119" s="157">
        <v>41</v>
      </c>
      <c r="D119" s="157" t="s">
        <v>521</v>
      </c>
      <c r="E119" s="158"/>
      <c r="F119" s="159" t="s">
        <v>278</v>
      </c>
      <c r="G119" s="160" t="s">
        <v>580</v>
      </c>
      <c r="H119" s="161">
        <v>10</v>
      </c>
      <c r="I119" s="162"/>
      <c r="J119" s="163">
        <f t="shared" si="10"/>
        <v>0</v>
      </c>
      <c r="K119" s="159" t="s">
        <v>408</v>
      </c>
      <c r="L119" s="36"/>
      <c r="M119" s="164" t="s">
        <v>408</v>
      </c>
      <c r="N119" s="165" t="s">
        <v>441</v>
      </c>
      <c r="O119" s="37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20" t="s">
        <v>560</v>
      </c>
      <c r="AT119" s="20" t="s">
        <v>521</v>
      </c>
      <c r="AU119" s="20" t="s">
        <v>524</v>
      </c>
      <c r="AY119" s="20" t="s">
        <v>519</v>
      </c>
      <c r="BE119" s="168">
        <f t="shared" si="14"/>
        <v>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20" t="s">
        <v>414</v>
      </c>
      <c r="BK119" s="168">
        <f t="shared" si="19"/>
        <v>0</v>
      </c>
      <c r="BL119" s="20" t="s">
        <v>560</v>
      </c>
      <c r="BM119" s="20" t="s">
        <v>728</v>
      </c>
    </row>
    <row r="120" spans="2:65" s="1" customFormat="1" ht="13.5">
      <c r="B120" s="156"/>
      <c r="C120" s="157">
        <v>42</v>
      </c>
      <c r="D120" s="157" t="s">
        <v>521</v>
      </c>
      <c r="E120" s="158"/>
      <c r="F120" s="159" t="s">
        <v>279</v>
      </c>
      <c r="G120" s="160" t="s">
        <v>545</v>
      </c>
      <c r="H120" s="161">
        <v>20</v>
      </c>
      <c r="I120" s="162"/>
      <c r="J120" s="163">
        <f t="shared" si="10"/>
        <v>0</v>
      </c>
      <c r="K120" s="159" t="s">
        <v>408</v>
      </c>
      <c r="L120" s="36"/>
      <c r="M120" s="164" t="s">
        <v>408</v>
      </c>
      <c r="N120" s="165" t="s">
        <v>441</v>
      </c>
      <c r="O120" s="37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AR120" s="20" t="s">
        <v>560</v>
      </c>
      <c r="AT120" s="20" t="s">
        <v>521</v>
      </c>
      <c r="AU120" s="20" t="s">
        <v>524</v>
      </c>
      <c r="AY120" s="20" t="s">
        <v>519</v>
      </c>
      <c r="BE120" s="168">
        <f t="shared" si="14"/>
        <v>0</v>
      </c>
      <c r="BF120" s="168">
        <f t="shared" si="15"/>
        <v>0</v>
      </c>
      <c r="BG120" s="168">
        <f t="shared" si="16"/>
        <v>0</v>
      </c>
      <c r="BH120" s="168">
        <f t="shared" si="17"/>
        <v>0</v>
      </c>
      <c r="BI120" s="168">
        <f t="shared" si="18"/>
        <v>0</v>
      </c>
      <c r="BJ120" s="20" t="s">
        <v>414</v>
      </c>
      <c r="BK120" s="168">
        <f t="shared" si="19"/>
        <v>0</v>
      </c>
      <c r="BL120" s="20" t="s">
        <v>560</v>
      </c>
      <c r="BM120" s="20" t="s">
        <v>729</v>
      </c>
    </row>
    <row r="121" spans="2:65" s="1" customFormat="1" ht="13.5">
      <c r="B121" s="156"/>
      <c r="C121" s="157">
        <v>43</v>
      </c>
      <c r="D121" s="157" t="s">
        <v>521</v>
      </c>
      <c r="E121" s="158"/>
      <c r="F121" s="159" t="s">
        <v>280</v>
      </c>
      <c r="G121" s="160" t="s">
        <v>545</v>
      </c>
      <c r="H121" s="161">
        <v>40</v>
      </c>
      <c r="I121" s="162"/>
      <c r="J121" s="163">
        <f t="shared" si="10"/>
        <v>0</v>
      </c>
      <c r="K121" s="159" t="s">
        <v>408</v>
      </c>
      <c r="L121" s="36"/>
      <c r="M121" s="164" t="s">
        <v>408</v>
      </c>
      <c r="N121" s="165" t="s">
        <v>441</v>
      </c>
      <c r="O121" s="37"/>
      <c r="P121" s="166">
        <f t="shared" si="11"/>
        <v>0</v>
      </c>
      <c r="Q121" s="166">
        <v>0</v>
      </c>
      <c r="R121" s="166">
        <f t="shared" si="12"/>
        <v>0</v>
      </c>
      <c r="S121" s="166">
        <v>0</v>
      </c>
      <c r="T121" s="167">
        <f t="shared" si="13"/>
        <v>0</v>
      </c>
      <c r="AR121" s="20" t="s">
        <v>560</v>
      </c>
      <c r="AT121" s="20" t="s">
        <v>521</v>
      </c>
      <c r="AU121" s="20" t="s">
        <v>524</v>
      </c>
      <c r="AY121" s="20" t="s">
        <v>519</v>
      </c>
      <c r="BE121" s="168">
        <f t="shared" si="14"/>
        <v>0</v>
      </c>
      <c r="BF121" s="168">
        <f t="shared" si="15"/>
        <v>0</v>
      </c>
      <c r="BG121" s="168">
        <f t="shared" si="16"/>
        <v>0</v>
      </c>
      <c r="BH121" s="168">
        <f t="shared" si="17"/>
        <v>0</v>
      </c>
      <c r="BI121" s="168">
        <f t="shared" si="18"/>
        <v>0</v>
      </c>
      <c r="BJ121" s="20" t="s">
        <v>414</v>
      </c>
      <c r="BK121" s="168">
        <f t="shared" si="19"/>
        <v>0</v>
      </c>
      <c r="BL121" s="20" t="s">
        <v>560</v>
      </c>
      <c r="BM121" s="20" t="s">
        <v>730</v>
      </c>
    </row>
    <row r="122" spans="2:65" s="1" customFormat="1" ht="13.5">
      <c r="B122" s="156"/>
      <c r="C122" s="157">
        <v>44</v>
      </c>
      <c r="D122" s="157" t="s">
        <v>521</v>
      </c>
      <c r="E122" s="158"/>
      <c r="F122" s="159" t="s">
        <v>281</v>
      </c>
      <c r="G122" s="160" t="s">
        <v>545</v>
      </c>
      <c r="H122" s="161">
        <v>10</v>
      </c>
      <c r="I122" s="162"/>
      <c r="J122" s="163">
        <f t="shared" si="10"/>
        <v>0</v>
      </c>
      <c r="K122" s="159" t="s">
        <v>408</v>
      </c>
      <c r="L122" s="36"/>
      <c r="M122" s="164" t="s">
        <v>408</v>
      </c>
      <c r="N122" s="165" t="s">
        <v>441</v>
      </c>
      <c r="O122" s="37"/>
      <c r="P122" s="166">
        <f t="shared" si="11"/>
        <v>0</v>
      </c>
      <c r="Q122" s="166">
        <v>0</v>
      </c>
      <c r="R122" s="166">
        <f t="shared" si="12"/>
        <v>0</v>
      </c>
      <c r="S122" s="166">
        <v>0</v>
      </c>
      <c r="T122" s="167">
        <f t="shared" si="13"/>
        <v>0</v>
      </c>
      <c r="AR122" s="20" t="s">
        <v>560</v>
      </c>
      <c r="AT122" s="20" t="s">
        <v>521</v>
      </c>
      <c r="AU122" s="20" t="s">
        <v>524</v>
      </c>
      <c r="AY122" s="20" t="s">
        <v>519</v>
      </c>
      <c r="BE122" s="168">
        <f t="shared" si="14"/>
        <v>0</v>
      </c>
      <c r="BF122" s="168">
        <f t="shared" si="15"/>
        <v>0</v>
      </c>
      <c r="BG122" s="168">
        <f t="shared" si="16"/>
        <v>0</v>
      </c>
      <c r="BH122" s="168">
        <f t="shared" si="17"/>
        <v>0</v>
      </c>
      <c r="BI122" s="168">
        <f t="shared" si="18"/>
        <v>0</v>
      </c>
      <c r="BJ122" s="20" t="s">
        <v>414</v>
      </c>
      <c r="BK122" s="168">
        <f t="shared" si="19"/>
        <v>0</v>
      </c>
      <c r="BL122" s="20" t="s">
        <v>560</v>
      </c>
      <c r="BM122" s="20" t="s">
        <v>731</v>
      </c>
    </row>
    <row r="123" spans="2:65" s="1" customFormat="1" ht="13.5">
      <c r="B123" s="156"/>
      <c r="C123" s="157">
        <v>45</v>
      </c>
      <c r="D123" s="157" t="s">
        <v>521</v>
      </c>
      <c r="E123" s="158"/>
      <c r="F123" s="159" t="s">
        <v>282</v>
      </c>
      <c r="G123" s="160" t="s">
        <v>545</v>
      </c>
      <c r="H123" s="161">
        <v>20</v>
      </c>
      <c r="I123" s="162"/>
      <c r="J123" s="163">
        <f t="shared" si="10"/>
        <v>0</v>
      </c>
      <c r="K123" s="159" t="s">
        <v>408</v>
      </c>
      <c r="L123" s="36"/>
      <c r="M123" s="164" t="s">
        <v>408</v>
      </c>
      <c r="N123" s="165" t="s">
        <v>441</v>
      </c>
      <c r="O123" s="37"/>
      <c r="P123" s="166">
        <f t="shared" si="11"/>
        <v>0</v>
      </c>
      <c r="Q123" s="166">
        <v>0</v>
      </c>
      <c r="R123" s="166">
        <f t="shared" si="12"/>
        <v>0</v>
      </c>
      <c r="S123" s="166">
        <v>0</v>
      </c>
      <c r="T123" s="167">
        <f t="shared" si="13"/>
        <v>0</v>
      </c>
      <c r="AR123" s="20" t="s">
        <v>560</v>
      </c>
      <c r="AT123" s="20" t="s">
        <v>521</v>
      </c>
      <c r="AU123" s="20" t="s">
        <v>524</v>
      </c>
      <c r="AY123" s="20" t="s">
        <v>519</v>
      </c>
      <c r="BE123" s="168">
        <f t="shared" si="14"/>
        <v>0</v>
      </c>
      <c r="BF123" s="168">
        <f t="shared" si="15"/>
        <v>0</v>
      </c>
      <c r="BG123" s="168">
        <f t="shared" si="16"/>
        <v>0</v>
      </c>
      <c r="BH123" s="168">
        <f t="shared" si="17"/>
        <v>0</v>
      </c>
      <c r="BI123" s="168">
        <f t="shared" si="18"/>
        <v>0</v>
      </c>
      <c r="BJ123" s="20" t="s">
        <v>414</v>
      </c>
      <c r="BK123" s="168">
        <f t="shared" si="19"/>
        <v>0</v>
      </c>
      <c r="BL123" s="20" t="s">
        <v>560</v>
      </c>
      <c r="BM123" s="20" t="s">
        <v>732</v>
      </c>
    </row>
    <row r="124" spans="2:65" s="1" customFormat="1" ht="13.5">
      <c r="B124" s="156"/>
      <c r="C124" s="157">
        <v>46</v>
      </c>
      <c r="D124" s="157" t="s">
        <v>521</v>
      </c>
      <c r="E124" s="158"/>
      <c r="F124" s="159" t="s">
        <v>283</v>
      </c>
      <c r="G124" s="160" t="s">
        <v>545</v>
      </c>
      <c r="H124" s="161">
        <v>10</v>
      </c>
      <c r="I124" s="162"/>
      <c r="J124" s="163">
        <f t="shared" si="10"/>
        <v>0</v>
      </c>
      <c r="K124" s="159" t="s">
        <v>408</v>
      </c>
      <c r="L124" s="36"/>
      <c r="M124" s="164" t="s">
        <v>408</v>
      </c>
      <c r="N124" s="165" t="s">
        <v>441</v>
      </c>
      <c r="O124" s="37"/>
      <c r="P124" s="166">
        <f t="shared" si="11"/>
        <v>0</v>
      </c>
      <c r="Q124" s="166">
        <v>0</v>
      </c>
      <c r="R124" s="166">
        <f t="shared" si="12"/>
        <v>0</v>
      </c>
      <c r="S124" s="166">
        <v>0</v>
      </c>
      <c r="T124" s="167">
        <f t="shared" si="13"/>
        <v>0</v>
      </c>
      <c r="AR124" s="20" t="s">
        <v>560</v>
      </c>
      <c r="AT124" s="20" t="s">
        <v>521</v>
      </c>
      <c r="AU124" s="20" t="s">
        <v>524</v>
      </c>
      <c r="AY124" s="20" t="s">
        <v>519</v>
      </c>
      <c r="BE124" s="168">
        <f t="shared" si="14"/>
        <v>0</v>
      </c>
      <c r="BF124" s="168">
        <f t="shared" si="15"/>
        <v>0</v>
      </c>
      <c r="BG124" s="168">
        <f t="shared" si="16"/>
        <v>0</v>
      </c>
      <c r="BH124" s="168">
        <f t="shared" si="17"/>
        <v>0</v>
      </c>
      <c r="BI124" s="168">
        <f t="shared" si="18"/>
        <v>0</v>
      </c>
      <c r="BJ124" s="20" t="s">
        <v>414</v>
      </c>
      <c r="BK124" s="168">
        <f t="shared" si="19"/>
        <v>0</v>
      </c>
      <c r="BL124" s="20" t="s">
        <v>560</v>
      </c>
      <c r="BM124" s="20" t="s">
        <v>733</v>
      </c>
    </row>
    <row r="125" spans="2:65" s="1" customFormat="1" ht="13.5">
      <c r="B125" s="156"/>
      <c r="C125" s="157">
        <v>47</v>
      </c>
      <c r="D125" s="157" t="s">
        <v>521</v>
      </c>
      <c r="E125" s="158"/>
      <c r="F125" s="159" t="s">
        <v>283</v>
      </c>
      <c r="G125" s="160" t="s">
        <v>545</v>
      </c>
      <c r="H125" s="161">
        <v>10</v>
      </c>
      <c r="I125" s="162"/>
      <c r="J125" s="163">
        <f t="shared" si="10"/>
        <v>0</v>
      </c>
      <c r="K125" s="159" t="s">
        <v>408</v>
      </c>
      <c r="L125" s="36"/>
      <c r="M125" s="164" t="s">
        <v>408</v>
      </c>
      <c r="N125" s="165" t="s">
        <v>441</v>
      </c>
      <c r="O125" s="37"/>
      <c r="P125" s="166">
        <f t="shared" si="11"/>
        <v>0</v>
      </c>
      <c r="Q125" s="166">
        <v>0</v>
      </c>
      <c r="R125" s="166">
        <f t="shared" si="12"/>
        <v>0</v>
      </c>
      <c r="S125" s="166">
        <v>0</v>
      </c>
      <c r="T125" s="167">
        <f t="shared" si="13"/>
        <v>0</v>
      </c>
      <c r="AR125" s="20" t="s">
        <v>560</v>
      </c>
      <c r="AT125" s="20" t="s">
        <v>521</v>
      </c>
      <c r="AU125" s="20" t="s">
        <v>524</v>
      </c>
      <c r="AY125" s="20" t="s">
        <v>519</v>
      </c>
      <c r="BE125" s="168">
        <f t="shared" si="14"/>
        <v>0</v>
      </c>
      <c r="BF125" s="168">
        <f t="shared" si="15"/>
        <v>0</v>
      </c>
      <c r="BG125" s="168">
        <f t="shared" si="16"/>
        <v>0</v>
      </c>
      <c r="BH125" s="168">
        <f t="shared" si="17"/>
        <v>0</v>
      </c>
      <c r="BI125" s="168">
        <f t="shared" si="18"/>
        <v>0</v>
      </c>
      <c r="BJ125" s="20" t="s">
        <v>414</v>
      </c>
      <c r="BK125" s="168">
        <f t="shared" si="19"/>
        <v>0</v>
      </c>
      <c r="BL125" s="20" t="s">
        <v>560</v>
      </c>
      <c r="BM125" s="20" t="s">
        <v>734</v>
      </c>
    </row>
    <row r="126" spans="2:65" s="1" customFormat="1" ht="13.5">
      <c r="B126" s="156"/>
      <c r="C126" s="157">
        <v>48</v>
      </c>
      <c r="D126" s="157" t="s">
        <v>521</v>
      </c>
      <c r="E126" s="158"/>
      <c r="F126" s="159" t="s">
        <v>284</v>
      </c>
      <c r="G126" s="160" t="s">
        <v>580</v>
      </c>
      <c r="H126" s="161">
        <v>2</v>
      </c>
      <c r="I126" s="162"/>
      <c r="J126" s="163">
        <f t="shared" si="10"/>
        <v>0</v>
      </c>
      <c r="K126" s="159" t="s">
        <v>408</v>
      </c>
      <c r="L126" s="36"/>
      <c r="M126" s="164" t="s">
        <v>408</v>
      </c>
      <c r="N126" s="165" t="s">
        <v>441</v>
      </c>
      <c r="O126" s="37"/>
      <c r="P126" s="166">
        <f t="shared" si="11"/>
        <v>0</v>
      </c>
      <c r="Q126" s="166">
        <v>0</v>
      </c>
      <c r="R126" s="166">
        <f t="shared" si="12"/>
        <v>0</v>
      </c>
      <c r="S126" s="166">
        <v>0</v>
      </c>
      <c r="T126" s="167">
        <f t="shared" si="13"/>
        <v>0</v>
      </c>
      <c r="AR126" s="20" t="s">
        <v>560</v>
      </c>
      <c r="AT126" s="20" t="s">
        <v>521</v>
      </c>
      <c r="AU126" s="20" t="s">
        <v>524</v>
      </c>
      <c r="AY126" s="20" t="s">
        <v>519</v>
      </c>
      <c r="BE126" s="168">
        <f t="shared" si="14"/>
        <v>0</v>
      </c>
      <c r="BF126" s="168">
        <f t="shared" si="15"/>
        <v>0</v>
      </c>
      <c r="BG126" s="168">
        <f t="shared" si="16"/>
        <v>0</v>
      </c>
      <c r="BH126" s="168">
        <f t="shared" si="17"/>
        <v>0</v>
      </c>
      <c r="BI126" s="168">
        <f t="shared" si="18"/>
        <v>0</v>
      </c>
      <c r="BJ126" s="20" t="s">
        <v>414</v>
      </c>
      <c r="BK126" s="168">
        <f t="shared" si="19"/>
        <v>0</v>
      </c>
      <c r="BL126" s="20" t="s">
        <v>560</v>
      </c>
      <c r="BM126" s="20" t="s">
        <v>735</v>
      </c>
    </row>
    <row r="127" spans="2:65" s="1" customFormat="1" ht="13.5">
      <c r="B127" s="156"/>
      <c r="C127" s="157">
        <v>49</v>
      </c>
      <c r="D127" s="157" t="s">
        <v>521</v>
      </c>
      <c r="E127" s="158"/>
      <c r="F127" s="159" t="s">
        <v>285</v>
      </c>
      <c r="G127" s="160" t="s">
        <v>613</v>
      </c>
      <c r="H127" s="161">
        <v>1</v>
      </c>
      <c r="I127" s="162"/>
      <c r="J127" s="163">
        <f t="shared" si="10"/>
        <v>0</v>
      </c>
      <c r="K127" s="159" t="s">
        <v>408</v>
      </c>
      <c r="L127" s="36"/>
      <c r="M127" s="164" t="s">
        <v>408</v>
      </c>
      <c r="N127" s="165" t="s">
        <v>441</v>
      </c>
      <c r="O127" s="37"/>
      <c r="P127" s="166">
        <f t="shared" si="11"/>
        <v>0</v>
      </c>
      <c r="Q127" s="166">
        <v>0</v>
      </c>
      <c r="R127" s="166">
        <f t="shared" si="12"/>
        <v>0</v>
      </c>
      <c r="S127" s="166">
        <v>0</v>
      </c>
      <c r="T127" s="167">
        <f t="shared" si="13"/>
        <v>0</v>
      </c>
      <c r="AR127" s="20" t="s">
        <v>560</v>
      </c>
      <c r="AT127" s="20" t="s">
        <v>521</v>
      </c>
      <c r="AU127" s="20" t="s">
        <v>524</v>
      </c>
      <c r="AY127" s="20" t="s">
        <v>519</v>
      </c>
      <c r="BE127" s="168">
        <f t="shared" si="14"/>
        <v>0</v>
      </c>
      <c r="BF127" s="168">
        <f t="shared" si="15"/>
        <v>0</v>
      </c>
      <c r="BG127" s="168">
        <f t="shared" si="16"/>
        <v>0</v>
      </c>
      <c r="BH127" s="168">
        <f t="shared" si="17"/>
        <v>0</v>
      </c>
      <c r="BI127" s="168">
        <f t="shared" si="18"/>
        <v>0</v>
      </c>
      <c r="BJ127" s="20" t="s">
        <v>414</v>
      </c>
      <c r="BK127" s="168">
        <f t="shared" si="19"/>
        <v>0</v>
      </c>
      <c r="BL127" s="20" t="s">
        <v>560</v>
      </c>
      <c r="BM127" s="20" t="s">
        <v>736</v>
      </c>
    </row>
    <row r="128" spans="2:65" s="1" customFormat="1" ht="10.5" customHeight="1">
      <c r="B128" s="156"/>
      <c r="C128" s="157">
        <v>50</v>
      </c>
      <c r="D128" s="157" t="s">
        <v>521</v>
      </c>
      <c r="E128" s="158"/>
      <c r="F128" s="159" t="s">
        <v>286</v>
      </c>
      <c r="G128" s="160" t="s">
        <v>613</v>
      </c>
      <c r="H128" s="161">
        <v>1</v>
      </c>
      <c r="I128" s="162"/>
      <c r="J128" s="163">
        <f t="shared" si="10"/>
        <v>0</v>
      </c>
      <c r="K128" s="159" t="s">
        <v>408</v>
      </c>
      <c r="L128" s="36"/>
      <c r="M128" s="164" t="s">
        <v>408</v>
      </c>
      <c r="N128" s="165" t="s">
        <v>441</v>
      </c>
      <c r="O128" s="37"/>
      <c r="P128" s="166">
        <f t="shared" si="11"/>
        <v>0</v>
      </c>
      <c r="Q128" s="166">
        <v>0</v>
      </c>
      <c r="R128" s="166">
        <f t="shared" si="12"/>
        <v>0</v>
      </c>
      <c r="S128" s="166">
        <v>0</v>
      </c>
      <c r="T128" s="167">
        <f t="shared" si="13"/>
        <v>0</v>
      </c>
      <c r="AR128" s="20" t="s">
        <v>560</v>
      </c>
      <c r="AT128" s="20" t="s">
        <v>521</v>
      </c>
      <c r="AU128" s="20" t="s">
        <v>524</v>
      </c>
      <c r="AY128" s="20" t="s">
        <v>519</v>
      </c>
      <c r="BE128" s="168">
        <f t="shared" si="14"/>
        <v>0</v>
      </c>
      <c r="BF128" s="168">
        <f t="shared" si="15"/>
        <v>0</v>
      </c>
      <c r="BG128" s="168">
        <f t="shared" si="16"/>
        <v>0</v>
      </c>
      <c r="BH128" s="168">
        <f t="shared" si="17"/>
        <v>0</v>
      </c>
      <c r="BI128" s="168">
        <f t="shared" si="18"/>
        <v>0</v>
      </c>
      <c r="BJ128" s="20" t="s">
        <v>414</v>
      </c>
      <c r="BK128" s="168">
        <f t="shared" si="19"/>
        <v>0</v>
      </c>
      <c r="BL128" s="20" t="s">
        <v>560</v>
      </c>
      <c r="BM128" s="20" t="s">
        <v>737</v>
      </c>
    </row>
    <row r="129" spans="2:65" s="1" customFormat="1" ht="13.5">
      <c r="B129" s="156"/>
      <c r="C129" s="157">
        <v>51</v>
      </c>
      <c r="D129" s="157" t="s">
        <v>521</v>
      </c>
      <c r="E129" s="158"/>
      <c r="F129" s="159" t="s">
        <v>287</v>
      </c>
      <c r="G129" s="160" t="s">
        <v>613</v>
      </c>
      <c r="H129" s="161">
        <v>1</v>
      </c>
      <c r="I129" s="162"/>
      <c r="J129" s="163">
        <f t="shared" si="10"/>
        <v>0</v>
      </c>
      <c r="K129" s="159" t="s">
        <v>408</v>
      </c>
      <c r="L129" s="36"/>
      <c r="M129" s="164" t="s">
        <v>408</v>
      </c>
      <c r="N129" s="165" t="s">
        <v>441</v>
      </c>
      <c r="O129" s="37"/>
      <c r="P129" s="166">
        <f t="shared" si="11"/>
        <v>0</v>
      </c>
      <c r="Q129" s="166">
        <v>0</v>
      </c>
      <c r="R129" s="166">
        <f t="shared" si="12"/>
        <v>0</v>
      </c>
      <c r="S129" s="166">
        <v>0</v>
      </c>
      <c r="T129" s="167">
        <f t="shared" si="13"/>
        <v>0</v>
      </c>
      <c r="AR129" s="20" t="s">
        <v>560</v>
      </c>
      <c r="AT129" s="20" t="s">
        <v>521</v>
      </c>
      <c r="AU129" s="20" t="s">
        <v>524</v>
      </c>
      <c r="AY129" s="20" t="s">
        <v>519</v>
      </c>
      <c r="BE129" s="168">
        <f t="shared" si="14"/>
        <v>0</v>
      </c>
      <c r="BF129" s="168">
        <f t="shared" si="15"/>
        <v>0</v>
      </c>
      <c r="BG129" s="168">
        <f t="shared" si="16"/>
        <v>0</v>
      </c>
      <c r="BH129" s="168">
        <f t="shared" si="17"/>
        <v>0</v>
      </c>
      <c r="BI129" s="168">
        <f t="shared" si="18"/>
        <v>0</v>
      </c>
      <c r="BJ129" s="20" t="s">
        <v>414</v>
      </c>
      <c r="BK129" s="168">
        <f t="shared" si="19"/>
        <v>0</v>
      </c>
      <c r="BL129" s="20" t="s">
        <v>560</v>
      </c>
      <c r="BM129" s="20" t="s">
        <v>738</v>
      </c>
    </row>
    <row r="130" spans="2:65" s="1" customFormat="1" ht="13.5">
      <c r="B130" s="156"/>
      <c r="C130" s="157">
        <v>52</v>
      </c>
      <c r="D130" s="157" t="s">
        <v>521</v>
      </c>
      <c r="E130" s="158"/>
      <c r="F130" s="159" t="s">
        <v>288</v>
      </c>
      <c r="G130" s="160" t="s">
        <v>613</v>
      </c>
      <c r="H130" s="161">
        <v>1</v>
      </c>
      <c r="I130" s="162"/>
      <c r="J130" s="163">
        <f t="shared" si="10"/>
        <v>0</v>
      </c>
      <c r="K130" s="159" t="s">
        <v>408</v>
      </c>
      <c r="L130" s="36"/>
      <c r="M130" s="164" t="s">
        <v>408</v>
      </c>
      <c r="N130" s="165" t="s">
        <v>441</v>
      </c>
      <c r="O130" s="37"/>
      <c r="P130" s="166">
        <f t="shared" si="11"/>
        <v>0</v>
      </c>
      <c r="Q130" s="166">
        <v>0</v>
      </c>
      <c r="R130" s="166">
        <f t="shared" si="12"/>
        <v>0</v>
      </c>
      <c r="S130" s="166">
        <v>0</v>
      </c>
      <c r="T130" s="167">
        <f t="shared" si="13"/>
        <v>0</v>
      </c>
      <c r="AR130" s="20" t="s">
        <v>560</v>
      </c>
      <c r="AT130" s="20" t="s">
        <v>521</v>
      </c>
      <c r="AU130" s="20" t="s">
        <v>524</v>
      </c>
      <c r="AY130" s="20" t="s">
        <v>519</v>
      </c>
      <c r="BE130" s="168">
        <f t="shared" si="14"/>
        <v>0</v>
      </c>
      <c r="BF130" s="168">
        <f t="shared" si="15"/>
        <v>0</v>
      </c>
      <c r="BG130" s="168">
        <f t="shared" si="16"/>
        <v>0</v>
      </c>
      <c r="BH130" s="168">
        <f t="shared" si="17"/>
        <v>0</v>
      </c>
      <c r="BI130" s="168">
        <f t="shared" si="18"/>
        <v>0</v>
      </c>
      <c r="BJ130" s="20" t="s">
        <v>414</v>
      </c>
      <c r="BK130" s="168">
        <f t="shared" si="19"/>
        <v>0</v>
      </c>
      <c r="BL130" s="20" t="s">
        <v>560</v>
      </c>
      <c r="BM130" s="20" t="s">
        <v>739</v>
      </c>
    </row>
    <row r="131" spans="2:65" s="1" customFormat="1" ht="13.5">
      <c r="B131" s="156"/>
      <c r="C131" s="157">
        <v>53</v>
      </c>
      <c r="D131" s="157" t="s">
        <v>521</v>
      </c>
      <c r="E131" s="158"/>
      <c r="F131" s="159" t="s">
        <v>289</v>
      </c>
      <c r="G131" s="160" t="s">
        <v>613</v>
      </c>
      <c r="H131" s="161">
        <v>1</v>
      </c>
      <c r="I131" s="162"/>
      <c r="J131" s="163">
        <f t="shared" si="10"/>
        <v>0</v>
      </c>
      <c r="K131" s="159" t="s">
        <v>408</v>
      </c>
      <c r="L131" s="36"/>
      <c r="M131" s="164" t="s">
        <v>408</v>
      </c>
      <c r="N131" s="165" t="s">
        <v>441</v>
      </c>
      <c r="O131" s="37"/>
      <c r="P131" s="166">
        <f t="shared" si="11"/>
        <v>0</v>
      </c>
      <c r="Q131" s="166">
        <v>0</v>
      </c>
      <c r="R131" s="166">
        <f t="shared" si="12"/>
        <v>0</v>
      </c>
      <c r="S131" s="166">
        <v>0</v>
      </c>
      <c r="T131" s="167">
        <f t="shared" si="13"/>
        <v>0</v>
      </c>
      <c r="AR131" s="20" t="s">
        <v>560</v>
      </c>
      <c r="AT131" s="20" t="s">
        <v>521</v>
      </c>
      <c r="AU131" s="20" t="s">
        <v>524</v>
      </c>
      <c r="AY131" s="20" t="s">
        <v>519</v>
      </c>
      <c r="BE131" s="168">
        <f t="shared" si="14"/>
        <v>0</v>
      </c>
      <c r="BF131" s="168">
        <f t="shared" si="15"/>
        <v>0</v>
      </c>
      <c r="BG131" s="168">
        <f t="shared" si="16"/>
        <v>0</v>
      </c>
      <c r="BH131" s="168">
        <f t="shared" si="17"/>
        <v>0</v>
      </c>
      <c r="BI131" s="168">
        <f t="shared" si="18"/>
        <v>0</v>
      </c>
      <c r="BJ131" s="20" t="s">
        <v>414</v>
      </c>
      <c r="BK131" s="168">
        <f t="shared" si="19"/>
        <v>0</v>
      </c>
      <c r="BL131" s="20" t="s">
        <v>560</v>
      </c>
      <c r="BM131" s="20" t="s">
        <v>740</v>
      </c>
    </row>
    <row r="132" spans="2:65" s="1" customFormat="1" ht="13.5">
      <c r="B132" s="156"/>
      <c r="C132" s="157">
        <v>54</v>
      </c>
      <c r="D132" s="157" t="s">
        <v>521</v>
      </c>
      <c r="E132" s="158"/>
      <c r="F132" s="159" t="s">
        <v>630</v>
      </c>
      <c r="G132" s="160" t="s">
        <v>613</v>
      </c>
      <c r="H132" s="161">
        <v>1</v>
      </c>
      <c r="I132" s="162"/>
      <c r="J132" s="163">
        <f t="shared" si="10"/>
        <v>0</v>
      </c>
      <c r="K132" s="159" t="s">
        <v>408</v>
      </c>
      <c r="L132" s="36"/>
      <c r="M132" s="164" t="s">
        <v>408</v>
      </c>
      <c r="N132" s="165" t="s">
        <v>441</v>
      </c>
      <c r="O132" s="37"/>
      <c r="P132" s="166">
        <f t="shared" si="11"/>
        <v>0</v>
      </c>
      <c r="Q132" s="166">
        <v>0</v>
      </c>
      <c r="R132" s="166">
        <f t="shared" si="12"/>
        <v>0</v>
      </c>
      <c r="S132" s="166">
        <v>0</v>
      </c>
      <c r="T132" s="167">
        <f t="shared" si="13"/>
        <v>0</v>
      </c>
      <c r="AR132" s="20" t="s">
        <v>560</v>
      </c>
      <c r="AT132" s="20" t="s">
        <v>521</v>
      </c>
      <c r="AU132" s="20" t="s">
        <v>524</v>
      </c>
      <c r="AY132" s="20" t="s">
        <v>519</v>
      </c>
      <c r="BE132" s="168">
        <f t="shared" si="14"/>
        <v>0</v>
      </c>
      <c r="BF132" s="168">
        <f t="shared" si="15"/>
        <v>0</v>
      </c>
      <c r="BG132" s="168">
        <f t="shared" si="16"/>
        <v>0</v>
      </c>
      <c r="BH132" s="168">
        <f t="shared" si="17"/>
        <v>0</v>
      </c>
      <c r="BI132" s="168">
        <f t="shared" si="18"/>
        <v>0</v>
      </c>
      <c r="BJ132" s="20" t="s">
        <v>414</v>
      </c>
      <c r="BK132" s="168">
        <f t="shared" si="19"/>
        <v>0</v>
      </c>
      <c r="BL132" s="20" t="s">
        <v>560</v>
      </c>
      <c r="BM132" s="20" t="s">
        <v>741</v>
      </c>
    </row>
    <row r="133" spans="2:65" s="1" customFormat="1" ht="13.5">
      <c r="B133" s="156"/>
      <c r="C133" s="157">
        <v>55</v>
      </c>
      <c r="D133" s="157" t="s">
        <v>521</v>
      </c>
      <c r="E133" s="158"/>
      <c r="F133" s="159" t="s">
        <v>673</v>
      </c>
      <c r="G133" s="160" t="s">
        <v>18</v>
      </c>
      <c r="H133" s="161">
        <v>1</v>
      </c>
      <c r="I133" s="162"/>
      <c r="J133" s="163">
        <f t="shared" si="10"/>
        <v>0</v>
      </c>
      <c r="K133" s="159" t="s">
        <v>408</v>
      </c>
      <c r="L133" s="36"/>
      <c r="M133" s="164" t="s">
        <v>408</v>
      </c>
      <c r="N133" s="165" t="s">
        <v>441</v>
      </c>
      <c r="O133" s="37"/>
      <c r="P133" s="166">
        <f t="shared" si="11"/>
        <v>0</v>
      </c>
      <c r="Q133" s="166">
        <v>0</v>
      </c>
      <c r="R133" s="166">
        <f t="shared" si="12"/>
        <v>0</v>
      </c>
      <c r="S133" s="166">
        <v>0</v>
      </c>
      <c r="T133" s="167">
        <f t="shared" si="13"/>
        <v>0</v>
      </c>
      <c r="AR133" s="20" t="s">
        <v>560</v>
      </c>
      <c r="AT133" s="20" t="s">
        <v>521</v>
      </c>
      <c r="AU133" s="20" t="s">
        <v>524</v>
      </c>
      <c r="AY133" s="20" t="s">
        <v>519</v>
      </c>
      <c r="BE133" s="168">
        <f t="shared" si="14"/>
        <v>0</v>
      </c>
      <c r="BF133" s="168">
        <f t="shared" si="15"/>
        <v>0</v>
      </c>
      <c r="BG133" s="168">
        <f t="shared" si="16"/>
        <v>0</v>
      </c>
      <c r="BH133" s="168">
        <f t="shared" si="17"/>
        <v>0</v>
      </c>
      <c r="BI133" s="168">
        <f t="shared" si="18"/>
        <v>0</v>
      </c>
      <c r="BJ133" s="20" t="s">
        <v>414</v>
      </c>
      <c r="BK133" s="168">
        <f t="shared" si="19"/>
        <v>0</v>
      </c>
      <c r="BL133" s="20" t="s">
        <v>560</v>
      </c>
      <c r="BM133" s="20" t="s">
        <v>742</v>
      </c>
    </row>
    <row r="134" spans="2:12" s="1" customFormat="1" ht="13.5">
      <c r="B134" s="51"/>
      <c r="C134" s="52"/>
      <c r="D134" s="52"/>
      <c r="E134" s="52"/>
      <c r="F134" s="52"/>
      <c r="G134" s="52"/>
      <c r="H134" s="52"/>
      <c r="I134" s="111"/>
      <c r="J134" s="52"/>
      <c r="K134" s="52"/>
      <c r="L134" s="36"/>
    </row>
  </sheetData>
  <sheetProtection/>
  <autoFilter ref="C76:K133"/>
  <mergeCells count="10">
    <mergeCell ref="E69:H69"/>
    <mergeCell ref="G1:H1"/>
    <mergeCell ref="E45:H45"/>
    <mergeCell ref="E47:H47"/>
    <mergeCell ref="L2:V2"/>
    <mergeCell ref="E7:H7"/>
    <mergeCell ref="E9:H9"/>
    <mergeCell ref="E24:H24"/>
    <mergeCell ref="J51:J52"/>
    <mergeCell ref="E67:H6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C23" sqref="C23:J23"/>
    </sheetView>
  </sheetViews>
  <sheetFormatPr defaultColWidth="9.33203125" defaultRowHeight="13.5"/>
  <cols>
    <col min="1" max="1" width="8.33203125" style="176" customWidth="1"/>
    <col min="2" max="2" width="1.66796875" style="176" customWidth="1"/>
    <col min="3" max="4" width="5" style="176" customWidth="1"/>
    <col min="5" max="5" width="11.66015625" style="176" customWidth="1"/>
    <col min="6" max="6" width="9.16015625" style="176" customWidth="1"/>
    <col min="7" max="7" width="5" style="176" customWidth="1"/>
    <col min="8" max="8" width="77.83203125" style="176" customWidth="1"/>
    <col min="9" max="10" width="20" style="176" customWidth="1"/>
    <col min="11" max="11" width="1.66796875" style="176" customWidth="1"/>
  </cols>
  <sheetData>
    <row r="1" ht="37.5" customHeight="1"/>
    <row r="2" spans="2:11" ht="7.5" customHeight="1">
      <c r="B2" s="177"/>
      <c r="C2" s="178"/>
      <c r="D2" s="178"/>
      <c r="E2" s="178"/>
      <c r="F2" s="178"/>
      <c r="G2" s="178"/>
      <c r="H2" s="178"/>
      <c r="I2" s="178"/>
      <c r="J2" s="178"/>
      <c r="K2" s="179"/>
    </row>
    <row r="3" spans="2:11" s="11" customFormat="1" ht="45" customHeight="1">
      <c r="B3" s="180"/>
      <c r="C3" s="348" t="s">
        <v>801</v>
      </c>
      <c r="D3" s="348"/>
      <c r="E3" s="348"/>
      <c r="F3" s="348"/>
      <c r="G3" s="348"/>
      <c r="H3" s="348"/>
      <c r="I3" s="348"/>
      <c r="J3" s="348"/>
      <c r="K3" s="181"/>
    </row>
    <row r="4" spans="2:11" ht="25.5" customHeight="1">
      <c r="B4" s="182"/>
      <c r="C4" s="349" t="s">
        <v>802</v>
      </c>
      <c r="D4" s="349"/>
      <c r="E4" s="349"/>
      <c r="F4" s="349"/>
      <c r="G4" s="349"/>
      <c r="H4" s="349"/>
      <c r="I4" s="349"/>
      <c r="J4" s="349"/>
      <c r="K4" s="183"/>
    </row>
    <row r="5" spans="2:11" ht="5.25" customHeight="1">
      <c r="B5" s="182"/>
      <c r="C5" s="184"/>
      <c r="D5" s="184"/>
      <c r="E5" s="184"/>
      <c r="F5" s="184"/>
      <c r="G5" s="184"/>
      <c r="H5" s="184"/>
      <c r="I5" s="184"/>
      <c r="J5" s="184"/>
      <c r="K5" s="183"/>
    </row>
    <row r="6" spans="2:11" ht="15" customHeight="1">
      <c r="B6" s="182"/>
      <c r="C6" s="350" t="s">
        <v>803</v>
      </c>
      <c r="D6" s="350"/>
      <c r="E6" s="350"/>
      <c r="F6" s="350"/>
      <c r="G6" s="350"/>
      <c r="H6" s="350"/>
      <c r="I6" s="350"/>
      <c r="J6" s="350"/>
      <c r="K6" s="183"/>
    </row>
    <row r="7" spans="2:11" ht="15" customHeight="1">
      <c r="B7" s="186"/>
      <c r="C7" s="350" t="s">
        <v>804</v>
      </c>
      <c r="D7" s="350"/>
      <c r="E7" s="350"/>
      <c r="F7" s="350"/>
      <c r="G7" s="350"/>
      <c r="H7" s="350"/>
      <c r="I7" s="350"/>
      <c r="J7" s="350"/>
      <c r="K7" s="183"/>
    </row>
    <row r="8" spans="2:11" ht="12.75" customHeight="1">
      <c r="B8" s="186"/>
      <c r="C8" s="185"/>
      <c r="D8" s="185"/>
      <c r="E8" s="185"/>
      <c r="F8" s="185"/>
      <c r="G8" s="185"/>
      <c r="H8" s="185"/>
      <c r="I8" s="185"/>
      <c r="J8" s="185"/>
      <c r="K8" s="183"/>
    </row>
    <row r="9" spans="2:11" ht="15" customHeight="1">
      <c r="B9" s="186"/>
      <c r="C9" s="350" t="s">
        <v>805</v>
      </c>
      <c r="D9" s="350"/>
      <c r="E9" s="350"/>
      <c r="F9" s="350"/>
      <c r="G9" s="350"/>
      <c r="H9" s="350"/>
      <c r="I9" s="350"/>
      <c r="J9" s="350"/>
      <c r="K9" s="183"/>
    </row>
    <row r="10" spans="2:11" ht="15" customHeight="1">
      <c r="B10" s="186"/>
      <c r="C10" s="185"/>
      <c r="D10" s="350" t="s">
        <v>806</v>
      </c>
      <c r="E10" s="350"/>
      <c r="F10" s="350"/>
      <c r="G10" s="350"/>
      <c r="H10" s="350"/>
      <c r="I10" s="350"/>
      <c r="J10" s="350"/>
      <c r="K10" s="183"/>
    </row>
    <row r="11" spans="2:11" ht="15" customHeight="1">
      <c r="B11" s="186"/>
      <c r="C11" s="187"/>
      <c r="D11" s="350" t="s">
        <v>807</v>
      </c>
      <c r="E11" s="350"/>
      <c r="F11" s="350"/>
      <c r="G11" s="350"/>
      <c r="H11" s="350"/>
      <c r="I11" s="350"/>
      <c r="J11" s="350"/>
      <c r="K11" s="183"/>
    </row>
    <row r="12" spans="2:11" ht="12.75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3"/>
    </row>
    <row r="13" spans="2:11" ht="15" customHeight="1">
      <c r="B13" s="186"/>
      <c r="C13" s="187"/>
      <c r="D13" s="350" t="s">
        <v>808</v>
      </c>
      <c r="E13" s="350"/>
      <c r="F13" s="350"/>
      <c r="G13" s="350"/>
      <c r="H13" s="350"/>
      <c r="I13" s="350"/>
      <c r="J13" s="350"/>
      <c r="K13" s="183"/>
    </row>
    <row r="14" spans="2:11" ht="15" customHeight="1">
      <c r="B14" s="186"/>
      <c r="C14" s="187"/>
      <c r="D14" s="350" t="s">
        <v>809</v>
      </c>
      <c r="E14" s="350"/>
      <c r="F14" s="350"/>
      <c r="G14" s="350"/>
      <c r="H14" s="350"/>
      <c r="I14" s="350"/>
      <c r="J14" s="350"/>
      <c r="K14" s="183"/>
    </row>
    <row r="15" spans="2:11" ht="15" customHeight="1">
      <c r="B15" s="186"/>
      <c r="C15" s="187"/>
      <c r="D15" s="350" t="s">
        <v>810</v>
      </c>
      <c r="E15" s="350"/>
      <c r="F15" s="350"/>
      <c r="G15" s="350"/>
      <c r="H15" s="350"/>
      <c r="I15" s="350"/>
      <c r="J15" s="350"/>
      <c r="K15" s="183"/>
    </row>
    <row r="16" spans="2:11" ht="15" customHeight="1">
      <c r="B16" s="186"/>
      <c r="C16" s="187"/>
      <c r="D16" s="187"/>
      <c r="E16" s="188" t="s">
        <v>476</v>
      </c>
      <c r="F16" s="350" t="s">
        <v>811</v>
      </c>
      <c r="G16" s="350"/>
      <c r="H16" s="350"/>
      <c r="I16" s="350"/>
      <c r="J16" s="350"/>
      <c r="K16" s="183"/>
    </row>
    <row r="17" spans="2:11" ht="15" customHeight="1">
      <c r="B17" s="186"/>
      <c r="C17" s="187"/>
      <c r="D17" s="187"/>
      <c r="E17" s="188" t="s">
        <v>812</v>
      </c>
      <c r="F17" s="350" t="s">
        <v>813</v>
      </c>
      <c r="G17" s="350"/>
      <c r="H17" s="350"/>
      <c r="I17" s="350"/>
      <c r="J17" s="350"/>
      <c r="K17" s="183"/>
    </row>
    <row r="18" spans="2:11" ht="15" customHeight="1">
      <c r="B18" s="186"/>
      <c r="C18" s="187"/>
      <c r="D18" s="187"/>
      <c r="E18" s="188" t="s">
        <v>814</v>
      </c>
      <c r="F18" s="350" t="s">
        <v>815</v>
      </c>
      <c r="G18" s="350"/>
      <c r="H18" s="350"/>
      <c r="I18" s="350"/>
      <c r="J18" s="350"/>
      <c r="K18" s="183"/>
    </row>
    <row r="19" spans="2:11" ht="15" customHeight="1">
      <c r="B19" s="186"/>
      <c r="C19" s="187"/>
      <c r="D19" s="187"/>
      <c r="E19" s="188" t="s">
        <v>816</v>
      </c>
      <c r="F19" s="350" t="s">
        <v>817</v>
      </c>
      <c r="G19" s="350"/>
      <c r="H19" s="350"/>
      <c r="I19" s="350"/>
      <c r="J19" s="350"/>
      <c r="K19" s="183"/>
    </row>
    <row r="20" spans="2:11" ht="15" customHeight="1">
      <c r="B20" s="186"/>
      <c r="C20" s="187"/>
      <c r="D20" s="187"/>
      <c r="E20" s="188" t="s">
        <v>818</v>
      </c>
      <c r="F20" s="350" t="s">
        <v>819</v>
      </c>
      <c r="G20" s="350"/>
      <c r="H20" s="350"/>
      <c r="I20" s="350"/>
      <c r="J20" s="350"/>
      <c r="K20" s="183"/>
    </row>
    <row r="21" spans="2:11" ht="15" customHeight="1">
      <c r="B21" s="186"/>
      <c r="C21" s="187"/>
      <c r="D21" s="187"/>
      <c r="E21" s="188" t="s">
        <v>820</v>
      </c>
      <c r="F21" s="350" t="s">
        <v>821</v>
      </c>
      <c r="G21" s="350"/>
      <c r="H21" s="350"/>
      <c r="I21" s="350"/>
      <c r="J21" s="350"/>
      <c r="K21" s="183"/>
    </row>
    <row r="22" spans="2:11" ht="12.75" customHeight="1">
      <c r="B22" s="186"/>
      <c r="C22" s="187"/>
      <c r="D22" s="187"/>
      <c r="E22" s="187"/>
      <c r="F22" s="187"/>
      <c r="G22" s="187"/>
      <c r="H22" s="187"/>
      <c r="I22" s="187"/>
      <c r="J22" s="187"/>
      <c r="K22" s="183"/>
    </row>
    <row r="23" spans="2:11" ht="15" customHeight="1">
      <c r="B23" s="186"/>
      <c r="C23" s="350" t="s">
        <v>822</v>
      </c>
      <c r="D23" s="350"/>
      <c r="E23" s="350"/>
      <c r="F23" s="350"/>
      <c r="G23" s="350"/>
      <c r="H23" s="350"/>
      <c r="I23" s="350"/>
      <c r="J23" s="350"/>
      <c r="K23" s="183"/>
    </row>
    <row r="24" spans="2:11" ht="15" customHeight="1">
      <c r="B24" s="186"/>
      <c r="C24" s="350" t="s">
        <v>823</v>
      </c>
      <c r="D24" s="350"/>
      <c r="E24" s="350"/>
      <c r="F24" s="350"/>
      <c r="G24" s="350"/>
      <c r="H24" s="350"/>
      <c r="I24" s="350"/>
      <c r="J24" s="350"/>
      <c r="K24" s="183"/>
    </row>
    <row r="25" spans="2:11" ht="15" customHeight="1">
      <c r="B25" s="186"/>
      <c r="C25" s="185"/>
      <c r="D25" s="350" t="s">
        <v>824</v>
      </c>
      <c r="E25" s="350"/>
      <c r="F25" s="350"/>
      <c r="G25" s="350"/>
      <c r="H25" s="350"/>
      <c r="I25" s="350"/>
      <c r="J25" s="350"/>
      <c r="K25" s="183"/>
    </row>
    <row r="26" spans="2:11" ht="15" customHeight="1">
      <c r="B26" s="186"/>
      <c r="C26" s="187"/>
      <c r="D26" s="350" t="s">
        <v>825</v>
      </c>
      <c r="E26" s="350"/>
      <c r="F26" s="350"/>
      <c r="G26" s="350"/>
      <c r="H26" s="350"/>
      <c r="I26" s="350"/>
      <c r="J26" s="350"/>
      <c r="K26" s="183"/>
    </row>
    <row r="27" spans="2:11" ht="12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3"/>
    </row>
    <row r="28" spans="2:11" ht="15" customHeight="1">
      <c r="B28" s="186"/>
      <c r="C28" s="187"/>
      <c r="D28" s="350" t="s">
        <v>826</v>
      </c>
      <c r="E28" s="350"/>
      <c r="F28" s="350"/>
      <c r="G28" s="350"/>
      <c r="H28" s="350"/>
      <c r="I28" s="350"/>
      <c r="J28" s="350"/>
      <c r="K28" s="183"/>
    </row>
    <row r="29" spans="2:11" ht="15" customHeight="1">
      <c r="B29" s="186"/>
      <c r="C29" s="187"/>
      <c r="D29" s="350" t="s">
        <v>827</v>
      </c>
      <c r="E29" s="350"/>
      <c r="F29" s="350"/>
      <c r="G29" s="350"/>
      <c r="H29" s="350"/>
      <c r="I29" s="350"/>
      <c r="J29" s="350"/>
      <c r="K29" s="183"/>
    </row>
    <row r="30" spans="2:11" ht="12.75" customHeight="1">
      <c r="B30" s="186"/>
      <c r="C30" s="187"/>
      <c r="D30" s="187"/>
      <c r="E30" s="187"/>
      <c r="F30" s="187"/>
      <c r="G30" s="187"/>
      <c r="H30" s="187"/>
      <c r="I30" s="187"/>
      <c r="J30" s="187"/>
      <c r="K30" s="183"/>
    </row>
    <row r="31" spans="2:11" ht="15" customHeight="1">
      <c r="B31" s="186"/>
      <c r="C31" s="187"/>
      <c r="D31" s="350" t="s">
        <v>828</v>
      </c>
      <c r="E31" s="350"/>
      <c r="F31" s="350"/>
      <c r="G31" s="350"/>
      <c r="H31" s="350"/>
      <c r="I31" s="350"/>
      <c r="J31" s="350"/>
      <c r="K31" s="183"/>
    </row>
    <row r="32" spans="2:11" ht="15" customHeight="1">
      <c r="B32" s="186"/>
      <c r="C32" s="187"/>
      <c r="D32" s="350" t="s">
        <v>829</v>
      </c>
      <c r="E32" s="350"/>
      <c r="F32" s="350"/>
      <c r="G32" s="350"/>
      <c r="H32" s="350"/>
      <c r="I32" s="350"/>
      <c r="J32" s="350"/>
      <c r="K32" s="183"/>
    </row>
    <row r="33" spans="2:11" ht="15" customHeight="1">
      <c r="B33" s="186"/>
      <c r="C33" s="187"/>
      <c r="D33" s="350" t="s">
        <v>830</v>
      </c>
      <c r="E33" s="350"/>
      <c r="F33" s="350"/>
      <c r="G33" s="350"/>
      <c r="H33" s="350"/>
      <c r="I33" s="350"/>
      <c r="J33" s="350"/>
      <c r="K33" s="183"/>
    </row>
    <row r="34" spans="2:11" ht="15" customHeight="1">
      <c r="B34" s="186"/>
      <c r="C34" s="187"/>
      <c r="D34" s="185"/>
      <c r="E34" s="189" t="s">
        <v>504</v>
      </c>
      <c r="F34" s="185"/>
      <c r="G34" s="350" t="s">
        <v>831</v>
      </c>
      <c r="H34" s="350"/>
      <c r="I34" s="350"/>
      <c r="J34" s="350"/>
      <c r="K34" s="183"/>
    </row>
    <row r="35" spans="2:11" ht="30.75" customHeight="1">
      <c r="B35" s="186"/>
      <c r="C35" s="187"/>
      <c r="D35" s="185"/>
      <c r="E35" s="189" t="s">
        <v>832</v>
      </c>
      <c r="F35" s="185"/>
      <c r="G35" s="350" t="s">
        <v>833</v>
      </c>
      <c r="H35" s="350"/>
      <c r="I35" s="350"/>
      <c r="J35" s="350"/>
      <c r="K35" s="183"/>
    </row>
    <row r="36" spans="2:11" ht="15" customHeight="1">
      <c r="B36" s="186"/>
      <c r="C36" s="187"/>
      <c r="D36" s="185"/>
      <c r="E36" s="189" t="s">
        <v>451</v>
      </c>
      <c r="F36" s="185"/>
      <c r="G36" s="350" t="s">
        <v>834</v>
      </c>
      <c r="H36" s="350"/>
      <c r="I36" s="350"/>
      <c r="J36" s="350"/>
      <c r="K36" s="183"/>
    </row>
    <row r="37" spans="2:11" ht="15" customHeight="1">
      <c r="B37" s="186"/>
      <c r="C37" s="187"/>
      <c r="D37" s="185"/>
      <c r="E37" s="189" t="s">
        <v>505</v>
      </c>
      <c r="F37" s="185"/>
      <c r="G37" s="350" t="s">
        <v>835</v>
      </c>
      <c r="H37" s="350"/>
      <c r="I37" s="350"/>
      <c r="J37" s="350"/>
      <c r="K37" s="183"/>
    </row>
    <row r="38" spans="2:11" ht="15" customHeight="1">
      <c r="B38" s="186"/>
      <c r="C38" s="187"/>
      <c r="D38" s="185"/>
      <c r="E38" s="189" t="s">
        <v>506</v>
      </c>
      <c r="F38" s="185"/>
      <c r="G38" s="350" t="s">
        <v>836</v>
      </c>
      <c r="H38" s="350"/>
      <c r="I38" s="350"/>
      <c r="J38" s="350"/>
      <c r="K38" s="183"/>
    </row>
    <row r="39" spans="2:11" ht="15" customHeight="1">
      <c r="B39" s="186"/>
      <c r="C39" s="187"/>
      <c r="D39" s="185"/>
      <c r="E39" s="189" t="s">
        <v>507</v>
      </c>
      <c r="F39" s="185"/>
      <c r="G39" s="350" t="s">
        <v>837</v>
      </c>
      <c r="H39" s="350"/>
      <c r="I39" s="350"/>
      <c r="J39" s="350"/>
      <c r="K39" s="183"/>
    </row>
    <row r="40" spans="2:11" ht="15" customHeight="1">
      <c r="B40" s="186"/>
      <c r="C40" s="187"/>
      <c r="D40" s="185"/>
      <c r="E40" s="189" t="s">
        <v>838</v>
      </c>
      <c r="F40" s="185"/>
      <c r="G40" s="350" t="s">
        <v>839</v>
      </c>
      <c r="H40" s="350"/>
      <c r="I40" s="350"/>
      <c r="J40" s="350"/>
      <c r="K40" s="183"/>
    </row>
    <row r="41" spans="2:11" ht="15" customHeight="1">
      <c r="B41" s="186"/>
      <c r="C41" s="187"/>
      <c r="D41" s="185"/>
      <c r="E41" s="189"/>
      <c r="F41" s="185"/>
      <c r="G41" s="350" t="s">
        <v>840</v>
      </c>
      <c r="H41" s="350"/>
      <c r="I41" s="350"/>
      <c r="J41" s="350"/>
      <c r="K41" s="183"/>
    </row>
    <row r="42" spans="2:11" ht="15" customHeight="1">
      <c r="B42" s="186"/>
      <c r="C42" s="187"/>
      <c r="D42" s="185"/>
      <c r="E42" s="189" t="s">
        <v>841</v>
      </c>
      <c r="F42" s="185"/>
      <c r="G42" s="350" t="s">
        <v>842</v>
      </c>
      <c r="H42" s="350"/>
      <c r="I42" s="350"/>
      <c r="J42" s="350"/>
      <c r="K42" s="183"/>
    </row>
    <row r="43" spans="2:11" ht="15" customHeight="1">
      <c r="B43" s="186"/>
      <c r="C43" s="187"/>
      <c r="D43" s="185"/>
      <c r="E43" s="189" t="s">
        <v>509</v>
      </c>
      <c r="F43" s="185"/>
      <c r="G43" s="350" t="s">
        <v>843</v>
      </c>
      <c r="H43" s="350"/>
      <c r="I43" s="350"/>
      <c r="J43" s="350"/>
      <c r="K43" s="183"/>
    </row>
    <row r="44" spans="2:11" ht="12.75" customHeight="1">
      <c r="B44" s="186"/>
      <c r="C44" s="187"/>
      <c r="D44" s="185"/>
      <c r="E44" s="185"/>
      <c r="F44" s="185"/>
      <c r="G44" s="185"/>
      <c r="H44" s="185"/>
      <c r="I44" s="185"/>
      <c r="J44" s="185"/>
      <c r="K44" s="183"/>
    </row>
    <row r="45" spans="2:11" ht="15" customHeight="1">
      <c r="B45" s="186"/>
      <c r="C45" s="187"/>
      <c r="D45" s="350" t="s">
        <v>844</v>
      </c>
      <c r="E45" s="350"/>
      <c r="F45" s="350"/>
      <c r="G45" s="350"/>
      <c r="H45" s="350"/>
      <c r="I45" s="350"/>
      <c r="J45" s="350"/>
      <c r="K45" s="183"/>
    </row>
    <row r="46" spans="2:11" ht="15" customHeight="1">
      <c r="B46" s="186"/>
      <c r="C46" s="187"/>
      <c r="D46" s="187"/>
      <c r="E46" s="350" t="s">
        <v>845</v>
      </c>
      <c r="F46" s="350"/>
      <c r="G46" s="350"/>
      <c r="H46" s="350"/>
      <c r="I46" s="350"/>
      <c r="J46" s="350"/>
      <c r="K46" s="183"/>
    </row>
    <row r="47" spans="2:11" ht="15" customHeight="1">
      <c r="B47" s="186"/>
      <c r="C47" s="187"/>
      <c r="D47" s="187"/>
      <c r="E47" s="350" t="s">
        <v>846</v>
      </c>
      <c r="F47" s="350"/>
      <c r="G47" s="350"/>
      <c r="H47" s="350"/>
      <c r="I47" s="350"/>
      <c r="J47" s="350"/>
      <c r="K47" s="183"/>
    </row>
    <row r="48" spans="2:11" ht="15" customHeight="1">
      <c r="B48" s="186"/>
      <c r="C48" s="187"/>
      <c r="D48" s="187"/>
      <c r="E48" s="350" t="s">
        <v>847</v>
      </c>
      <c r="F48" s="350"/>
      <c r="G48" s="350"/>
      <c r="H48" s="350"/>
      <c r="I48" s="350"/>
      <c r="J48" s="350"/>
      <c r="K48" s="183"/>
    </row>
    <row r="49" spans="2:11" ht="15" customHeight="1">
      <c r="B49" s="186"/>
      <c r="C49" s="187"/>
      <c r="D49" s="350" t="s">
        <v>848</v>
      </c>
      <c r="E49" s="350"/>
      <c r="F49" s="350"/>
      <c r="G49" s="350"/>
      <c r="H49" s="350"/>
      <c r="I49" s="350"/>
      <c r="J49" s="350"/>
      <c r="K49" s="183"/>
    </row>
    <row r="50" spans="2:11" ht="25.5" customHeight="1">
      <c r="B50" s="182"/>
      <c r="C50" s="349" t="s">
        <v>849</v>
      </c>
      <c r="D50" s="349"/>
      <c r="E50" s="349"/>
      <c r="F50" s="349"/>
      <c r="G50" s="349"/>
      <c r="H50" s="349"/>
      <c r="I50" s="349"/>
      <c r="J50" s="349"/>
      <c r="K50" s="183"/>
    </row>
    <row r="51" spans="2:11" ht="5.25" customHeight="1">
      <c r="B51" s="182"/>
      <c r="C51" s="184"/>
      <c r="D51" s="184"/>
      <c r="E51" s="184"/>
      <c r="F51" s="184"/>
      <c r="G51" s="184"/>
      <c r="H51" s="184"/>
      <c r="I51" s="184"/>
      <c r="J51" s="184"/>
      <c r="K51" s="183"/>
    </row>
    <row r="52" spans="2:11" ht="15" customHeight="1">
      <c r="B52" s="182"/>
      <c r="C52" s="350" t="s">
        <v>850</v>
      </c>
      <c r="D52" s="350"/>
      <c r="E52" s="350"/>
      <c r="F52" s="350"/>
      <c r="G52" s="350"/>
      <c r="H52" s="350"/>
      <c r="I52" s="350"/>
      <c r="J52" s="350"/>
      <c r="K52" s="183"/>
    </row>
    <row r="53" spans="2:11" ht="15" customHeight="1">
      <c r="B53" s="182"/>
      <c r="C53" s="350" t="s">
        <v>851</v>
      </c>
      <c r="D53" s="350"/>
      <c r="E53" s="350"/>
      <c r="F53" s="350"/>
      <c r="G53" s="350"/>
      <c r="H53" s="350"/>
      <c r="I53" s="350"/>
      <c r="J53" s="350"/>
      <c r="K53" s="183"/>
    </row>
    <row r="54" spans="2:11" ht="12.75" customHeight="1">
      <c r="B54" s="182"/>
      <c r="C54" s="185"/>
      <c r="D54" s="185"/>
      <c r="E54" s="185"/>
      <c r="F54" s="185"/>
      <c r="G54" s="185"/>
      <c r="H54" s="185"/>
      <c r="I54" s="185"/>
      <c r="J54" s="185"/>
      <c r="K54" s="183"/>
    </row>
    <row r="55" spans="2:11" ht="15" customHeight="1">
      <c r="B55" s="182"/>
      <c r="C55" s="350" t="s">
        <v>852</v>
      </c>
      <c r="D55" s="350"/>
      <c r="E55" s="350"/>
      <c r="F55" s="350"/>
      <c r="G55" s="350"/>
      <c r="H55" s="350"/>
      <c r="I55" s="350"/>
      <c r="J55" s="350"/>
      <c r="K55" s="183"/>
    </row>
    <row r="56" spans="2:11" ht="15" customHeight="1">
      <c r="B56" s="182"/>
      <c r="C56" s="187"/>
      <c r="D56" s="350" t="s">
        <v>853</v>
      </c>
      <c r="E56" s="350"/>
      <c r="F56" s="350"/>
      <c r="G56" s="350"/>
      <c r="H56" s="350"/>
      <c r="I56" s="350"/>
      <c r="J56" s="350"/>
      <c r="K56" s="183"/>
    </row>
    <row r="57" spans="2:11" ht="15" customHeight="1">
      <c r="B57" s="182"/>
      <c r="C57" s="187"/>
      <c r="D57" s="350" t="s">
        <v>854</v>
      </c>
      <c r="E57" s="350"/>
      <c r="F57" s="350"/>
      <c r="G57" s="350"/>
      <c r="H57" s="350"/>
      <c r="I57" s="350"/>
      <c r="J57" s="350"/>
      <c r="K57" s="183"/>
    </row>
    <row r="58" spans="2:11" ht="15" customHeight="1">
      <c r="B58" s="182"/>
      <c r="C58" s="187"/>
      <c r="D58" s="350" t="s">
        <v>855</v>
      </c>
      <c r="E58" s="350"/>
      <c r="F58" s="350"/>
      <c r="G58" s="350"/>
      <c r="H58" s="350"/>
      <c r="I58" s="350"/>
      <c r="J58" s="350"/>
      <c r="K58" s="183"/>
    </row>
    <row r="59" spans="2:11" ht="15" customHeight="1">
      <c r="B59" s="182"/>
      <c r="C59" s="187"/>
      <c r="D59" s="350" t="s">
        <v>856</v>
      </c>
      <c r="E59" s="350"/>
      <c r="F59" s="350"/>
      <c r="G59" s="350"/>
      <c r="H59" s="350"/>
      <c r="I59" s="350"/>
      <c r="J59" s="350"/>
      <c r="K59" s="183"/>
    </row>
    <row r="60" spans="2:11" ht="15" customHeight="1">
      <c r="B60" s="182"/>
      <c r="C60" s="187"/>
      <c r="D60" s="353" t="s">
        <v>857</v>
      </c>
      <c r="E60" s="353"/>
      <c r="F60" s="353"/>
      <c r="G60" s="353"/>
      <c r="H60" s="353"/>
      <c r="I60" s="353"/>
      <c r="J60" s="353"/>
      <c r="K60" s="183"/>
    </row>
    <row r="61" spans="2:11" ht="15" customHeight="1">
      <c r="B61" s="182"/>
      <c r="C61" s="187"/>
      <c r="D61" s="350" t="s">
        <v>858</v>
      </c>
      <c r="E61" s="350"/>
      <c r="F61" s="350"/>
      <c r="G61" s="350"/>
      <c r="H61" s="350"/>
      <c r="I61" s="350"/>
      <c r="J61" s="350"/>
      <c r="K61" s="183"/>
    </row>
    <row r="62" spans="2:11" ht="12.75" customHeight="1">
      <c r="B62" s="182"/>
      <c r="C62" s="187"/>
      <c r="D62" s="187"/>
      <c r="E62" s="190"/>
      <c r="F62" s="187"/>
      <c r="G62" s="187"/>
      <c r="H62" s="187"/>
      <c r="I62" s="187"/>
      <c r="J62" s="187"/>
      <c r="K62" s="183"/>
    </row>
    <row r="63" spans="2:11" ht="15" customHeight="1">
      <c r="B63" s="182"/>
      <c r="C63" s="187"/>
      <c r="D63" s="350" t="s">
        <v>859</v>
      </c>
      <c r="E63" s="350"/>
      <c r="F63" s="350"/>
      <c r="G63" s="350"/>
      <c r="H63" s="350"/>
      <c r="I63" s="350"/>
      <c r="J63" s="350"/>
      <c r="K63" s="183"/>
    </row>
    <row r="64" spans="2:11" ht="15" customHeight="1">
      <c r="B64" s="182"/>
      <c r="C64" s="187"/>
      <c r="D64" s="353" t="s">
        <v>860</v>
      </c>
      <c r="E64" s="353"/>
      <c r="F64" s="353"/>
      <c r="G64" s="353"/>
      <c r="H64" s="353"/>
      <c r="I64" s="353"/>
      <c r="J64" s="353"/>
      <c r="K64" s="183"/>
    </row>
    <row r="65" spans="2:11" ht="15" customHeight="1">
      <c r="B65" s="182"/>
      <c r="C65" s="187"/>
      <c r="D65" s="350" t="s">
        <v>861</v>
      </c>
      <c r="E65" s="350"/>
      <c r="F65" s="350"/>
      <c r="G65" s="350"/>
      <c r="H65" s="350"/>
      <c r="I65" s="350"/>
      <c r="J65" s="350"/>
      <c r="K65" s="183"/>
    </row>
    <row r="66" spans="2:11" ht="15" customHeight="1">
      <c r="B66" s="182"/>
      <c r="C66" s="187"/>
      <c r="D66" s="350" t="s">
        <v>862</v>
      </c>
      <c r="E66" s="350"/>
      <c r="F66" s="350"/>
      <c r="G66" s="350"/>
      <c r="H66" s="350"/>
      <c r="I66" s="350"/>
      <c r="J66" s="350"/>
      <c r="K66" s="183"/>
    </row>
    <row r="67" spans="2:11" ht="15" customHeight="1">
      <c r="B67" s="182"/>
      <c r="C67" s="187"/>
      <c r="D67" s="350" t="s">
        <v>863</v>
      </c>
      <c r="E67" s="350"/>
      <c r="F67" s="350"/>
      <c r="G67" s="350"/>
      <c r="H67" s="350"/>
      <c r="I67" s="350"/>
      <c r="J67" s="350"/>
      <c r="K67" s="183"/>
    </row>
    <row r="68" spans="2:11" ht="15" customHeight="1">
      <c r="B68" s="182"/>
      <c r="C68" s="187"/>
      <c r="D68" s="350" t="s">
        <v>864</v>
      </c>
      <c r="E68" s="350"/>
      <c r="F68" s="350"/>
      <c r="G68" s="350"/>
      <c r="H68" s="350"/>
      <c r="I68" s="350"/>
      <c r="J68" s="350"/>
      <c r="K68" s="183"/>
    </row>
    <row r="69" spans="2:11" ht="12.75" customHeight="1">
      <c r="B69" s="191"/>
      <c r="C69" s="192"/>
      <c r="D69" s="192"/>
      <c r="E69" s="192"/>
      <c r="F69" s="192"/>
      <c r="G69" s="192"/>
      <c r="H69" s="192"/>
      <c r="I69" s="192"/>
      <c r="J69" s="192"/>
      <c r="K69" s="193"/>
    </row>
    <row r="70" spans="2:11" ht="18.75" customHeight="1">
      <c r="B70" s="194"/>
      <c r="C70" s="194"/>
      <c r="D70" s="194"/>
      <c r="E70" s="194"/>
      <c r="F70" s="194"/>
      <c r="G70" s="194"/>
      <c r="H70" s="194"/>
      <c r="I70" s="194"/>
      <c r="J70" s="194"/>
      <c r="K70" s="195"/>
    </row>
    <row r="71" spans="2:11" ht="18.75" customHeight="1"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2:11" ht="7.5" customHeight="1">
      <c r="B72" s="196"/>
      <c r="C72" s="197"/>
      <c r="D72" s="197"/>
      <c r="E72" s="197"/>
      <c r="F72" s="197"/>
      <c r="G72" s="197"/>
      <c r="H72" s="197"/>
      <c r="I72" s="197"/>
      <c r="J72" s="197"/>
      <c r="K72" s="198"/>
    </row>
    <row r="73" spans="2:11" ht="45" customHeight="1">
      <c r="B73" s="199"/>
      <c r="C73" s="351" t="s">
        <v>493</v>
      </c>
      <c r="D73" s="351"/>
      <c r="E73" s="351"/>
      <c r="F73" s="351"/>
      <c r="G73" s="351"/>
      <c r="H73" s="351"/>
      <c r="I73" s="351"/>
      <c r="J73" s="351"/>
      <c r="K73" s="200"/>
    </row>
    <row r="74" spans="2:11" ht="17.25" customHeight="1">
      <c r="B74" s="199"/>
      <c r="C74" s="201" t="s">
        <v>865</v>
      </c>
      <c r="D74" s="201"/>
      <c r="E74" s="201"/>
      <c r="F74" s="201" t="s">
        <v>866</v>
      </c>
      <c r="G74" s="202"/>
      <c r="H74" s="201" t="s">
        <v>505</v>
      </c>
      <c r="I74" s="201" t="s">
        <v>455</v>
      </c>
      <c r="J74" s="201" t="s">
        <v>867</v>
      </c>
      <c r="K74" s="200"/>
    </row>
    <row r="75" spans="2:11" ht="17.25" customHeight="1">
      <c r="B75" s="199"/>
      <c r="C75" s="203" t="s">
        <v>868</v>
      </c>
      <c r="D75" s="203"/>
      <c r="E75" s="203"/>
      <c r="F75" s="204" t="s">
        <v>869</v>
      </c>
      <c r="G75" s="205"/>
      <c r="H75" s="203"/>
      <c r="I75" s="203"/>
      <c r="J75" s="203" t="s">
        <v>870</v>
      </c>
      <c r="K75" s="200"/>
    </row>
    <row r="76" spans="2:11" ht="5.25" customHeight="1">
      <c r="B76" s="199"/>
      <c r="C76" s="206"/>
      <c r="D76" s="206"/>
      <c r="E76" s="206"/>
      <c r="F76" s="206"/>
      <c r="G76" s="207"/>
      <c r="H76" s="206"/>
      <c r="I76" s="206"/>
      <c r="J76" s="206"/>
      <c r="K76" s="200"/>
    </row>
    <row r="77" spans="2:11" ht="15" customHeight="1">
      <c r="B77" s="199"/>
      <c r="C77" s="189" t="s">
        <v>451</v>
      </c>
      <c r="D77" s="206"/>
      <c r="E77" s="206"/>
      <c r="F77" s="208" t="s">
        <v>871</v>
      </c>
      <c r="G77" s="207"/>
      <c r="H77" s="189" t="s">
        <v>872</v>
      </c>
      <c r="I77" s="189" t="s">
        <v>873</v>
      </c>
      <c r="J77" s="189">
        <v>20</v>
      </c>
      <c r="K77" s="200"/>
    </row>
    <row r="78" spans="2:11" ht="15" customHeight="1">
      <c r="B78" s="199"/>
      <c r="C78" s="189" t="s">
        <v>421</v>
      </c>
      <c r="D78" s="189"/>
      <c r="E78" s="189"/>
      <c r="F78" s="208" t="s">
        <v>871</v>
      </c>
      <c r="G78" s="207"/>
      <c r="H78" s="189" t="s">
        <v>874</v>
      </c>
      <c r="I78" s="189" t="s">
        <v>873</v>
      </c>
      <c r="J78" s="189">
        <v>120</v>
      </c>
      <c r="K78" s="200"/>
    </row>
    <row r="79" spans="2:11" ht="15" customHeight="1">
      <c r="B79" s="209"/>
      <c r="C79" s="189" t="s">
        <v>875</v>
      </c>
      <c r="D79" s="189"/>
      <c r="E79" s="189"/>
      <c r="F79" s="208" t="s">
        <v>876</v>
      </c>
      <c r="G79" s="207"/>
      <c r="H79" s="189" t="s">
        <v>877</v>
      </c>
      <c r="I79" s="189" t="s">
        <v>873</v>
      </c>
      <c r="J79" s="189">
        <v>50</v>
      </c>
      <c r="K79" s="200"/>
    </row>
    <row r="80" spans="2:11" ht="15" customHeight="1">
      <c r="B80" s="209"/>
      <c r="C80" s="189" t="s">
        <v>878</v>
      </c>
      <c r="D80" s="189"/>
      <c r="E80" s="189"/>
      <c r="F80" s="208" t="s">
        <v>871</v>
      </c>
      <c r="G80" s="207"/>
      <c r="H80" s="189" t="s">
        <v>879</v>
      </c>
      <c r="I80" s="189" t="s">
        <v>880</v>
      </c>
      <c r="J80" s="189"/>
      <c r="K80" s="200"/>
    </row>
    <row r="81" spans="2:11" ht="15" customHeight="1">
      <c r="B81" s="209"/>
      <c r="C81" s="210" t="s">
        <v>881</v>
      </c>
      <c r="D81" s="210"/>
      <c r="E81" s="210"/>
      <c r="F81" s="211" t="s">
        <v>876</v>
      </c>
      <c r="G81" s="210"/>
      <c r="H81" s="210" t="s">
        <v>882</v>
      </c>
      <c r="I81" s="210" t="s">
        <v>873</v>
      </c>
      <c r="J81" s="210">
        <v>15</v>
      </c>
      <c r="K81" s="200"/>
    </row>
    <row r="82" spans="2:11" ht="15" customHeight="1">
      <c r="B82" s="209"/>
      <c r="C82" s="210" t="s">
        <v>883</v>
      </c>
      <c r="D82" s="210"/>
      <c r="E82" s="210"/>
      <c r="F82" s="211" t="s">
        <v>876</v>
      </c>
      <c r="G82" s="210"/>
      <c r="H82" s="210" t="s">
        <v>884</v>
      </c>
      <c r="I82" s="210" t="s">
        <v>873</v>
      </c>
      <c r="J82" s="210">
        <v>15</v>
      </c>
      <c r="K82" s="200"/>
    </row>
    <row r="83" spans="2:11" ht="15" customHeight="1">
      <c r="B83" s="209"/>
      <c r="C83" s="210" t="s">
        <v>885</v>
      </c>
      <c r="D83" s="210"/>
      <c r="E83" s="210"/>
      <c r="F83" s="211" t="s">
        <v>876</v>
      </c>
      <c r="G83" s="210"/>
      <c r="H83" s="210" t="s">
        <v>886</v>
      </c>
      <c r="I83" s="210" t="s">
        <v>873</v>
      </c>
      <c r="J83" s="210">
        <v>20</v>
      </c>
      <c r="K83" s="200"/>
    </row>
    <row r="84" spans="2:11" ht="15" customHeight="1">
      <c r="B84" s="209"/>
      <c r="C84" s="210" t="s">
        <v>887</v>
      </c>
      <c r="D84" s="210"/>
      <c r="E84" s="210"/>
      <c r="F84" s="211" t="s">
        <v>876</v>
      </c>
      <c r="G84" s="210"/>
      <c r="H84" s="210" t="s">
        <v>888</v>
      </c>
      <c r="I84" s="210" t="s">
        <v>873</v>
      </c>
      <c r="J84" s="210">
        <v>20</v>
      </c>
      <c r="K84" s="200"/>
    </row>
    <row r="85" spans="2:11" ht="15" customHeight="1">
      <c r="B85" s="209"/>
      <c r="C85" s="189" t="s">
        <v>889</v>
      </c>
      <c r="D85" s="189"/>
      <c r="E85" s="189"/>
      <c r="F85" s="208" t="s">
        <v>876</v>
      </c>
      <c r="G85" s="207"/>
      <c r="H85" s="189" t="s">
        <v>890</v>
      </c>
      <c r="I85" s="189" t="s">
        <v>873</v>
      </c>
      <c r="J85" s="189">
        <v>50</v>
      </c>
      <c r="K85" s="200"/>
    </row>
    <row r="86" spans="2:11" ht="15" customHeight="1">
      <c r="B86" s="209"/>
      <c r="C86" s="189" t="s">
        <v>891</v>
      </c>
      <c r="D86" s="189"/>
      <c r="E86" s="189"/>
      <c r="F86" s="208" t="s">
        <v>876</v>
      </c>
      <c r="G86" s="207"/>
      <c r="H86" s="189" t="s">
        <v>892</v>
      </c>
      <c r="I86" s="189" t="s">
        <v>873</v>
      </c>
      <c r="J86" s="189">
        <v>20</v>
      </c>
      <c r="K86" s="200"/>
    </row>
    <row r="87" spans="2:11" ht="15" customHeight="1">
      <c r="B87" s="209"/>
      <c r="C87" s="189" t="s">
        <v>893</v>
      </c>
      <c r="D87" s="189"/>
      <c r="E87" s="189"/>
      <c r="F87" s="208" t="s">
        <v>876</v>
      </c>
      <c r="G87" s="207"/>
      <c r="H87" s="189" t="s">
        <v>894</v>
      </c>
      <c r="I87" s="189" t="s">
        <v>873</v>
      </c>
      <c r="J87" s="189">
        <v>20</v>
      </c>
      <c r="K87" s="200"/>
    </row>
    <row r="88" spans="2:11" ht="15" customHeight="1">
      <c r="B88" s="209"/>
      <c r="C88" s="189" t="s">
        <v>895</v>
      </c>
      <c r="D88" s="189"/>
      <c r="E88" s="189"/>
      <c r="F88" s="208" t="s">
        <v>876</v>
      </c>
      <c r="G88" s="207"/>
      <c r="H88" s="189" t="s">
        <v>896</v>
      </c>
      <c r="I88" s="189" t="s">
        <v>873</v>
      </c>
      <c r="J88" s="189">
        <v>50</v>
      </c>
      <c r="K88" s="200"/>
    </row>
    <row r="89" spans="2:11" ht="15" customHeight="1">
      <c r="B89" s="209"/>
      <c r="C89" s="189" t="s">
        <v>897</v>
      </c>
      <c r="D89" s="189"/>
      <c r="E89" s="189"/>
      <c r="F89" s="208" t="s">
        <v>876</v>
      </c>
      <c r="G89" s="207"/>
      <c r="H89" s="189" t="s">
        <v>897</v>
      </c>
      <c r="I89" s="189" t="s">
        <v>873</v>
      </c>
      <c r="J89" s="189">
        <v>50</v>
      </c>
      <c r="K89" s="200"/>
    </row>
    <row r="90" spans="2:11" ht="15" customHeight="1">
      <c r="B90" s="209"/>
      <c r="C90" s="189" t="s">
        <v>510</v>
      </c>
      <c r="D90" s="189"/>
      <c r="E90" s="189"/>
      <c r="F90" s="208" t="s">
        <v>876</v>
      </c>
      <c r="G90" s="207"/>
      <c r="H90" s="189" t="s">
        <v>898</v>
      </c>
      <c r="I90" s="189" t="s">
        <v>873</v>
      </c>
      <c r="J90" s="189">
        <v>255</v>
      </c>
      <c r="K90" s="200"/>
    </row>
    <row r="91" spans="2:11" ht="15" customHeight="1">
      <c r="B91" s="209"/>
      <c r="C91" s="189" t="s">
        <v>899</v>
      </c>
      <c r="D91" s="189"/>
      <c r="E91" s="189"/>
      <c r="F91" s="208" t="s">
        <v>871</v>
      </c>
      <c r="G91" s="207"/>
      <c r="H91" s="189" t="s">
        <v>900</v>
      </c>
      <c r="I91" s="189" t="s">
        <v>901</v>
      </c>
      <c r="J91" s="189"/>
      <c r="K91" s="200"/>
    </row>
    <row r="92" spans="2:11" ht="15" customHeight="1">
      <c r="B92" s="209"/>
      <c r="C92" s="189" t="s">
        <v>902</v>
      </c>
      <c r="D92" s="189"/>
      <c r="E92" s="189"/>
      <c r="F92" s="208" t="s">
        <v>871</v>
      </c>
      <c r="G92" s="207"/>
      <c r="H92" s="189" t="s">
        <v>903</v>
      </c>
      <c r="I92" s="189" t="s">
        <v>904</v>
      </c>
      <c r="J92" s="189"/>
      <c r="K92" s="200"/>
    </row>
    <row r="93" spans="2:11" ht="15" customHeight="1">
      <c r="B93" s="209"/>
      <c r="C93" s="189" t="s">
        <v>905</v>
      </c>
      <c r="D93" s="189"/>
      <c r="E93" s="189"/>
      <c r="F93" s="208" t="s">
        <v>871</v>
      </c>
      <c r="G93" s="207"/>
      <c r="H93" s="189" t="s">
        <v>905</v>
      </c>
      <c r="I93" s="189" t="s">
        <v>904</v>
      </c>
      <c r="J93" s="189"/>
      <c r="K93" s="200"/>
    </row>
    <row r="94" spans="2:11" ht="15" customHeight="1">
      <c r="B94" s="209"/>
      <c r="C94" s="189" t="s">
        <v>436</v>
      </c>
      <c r="D94" s="189"/>
      <c r="E94" s="189"/>
      <c r="F94" s="208" t="s">
        <v>871</v>
      </c>
      <c r="G94" s="207"/>
      <c r="H94" s="189" t="s">
        <v>906</v>
      </c>
      <c r="I94" s="189" t="s">
        <v>904</v>
      </c>
      <c r="J94" s="189"/>
      <c r="K94" s="200"/>
    </row>
    <row r="95" spans="2:11" ht="15" customHeight="1">
      <c r="B95" s="209"/>
      <c r="C95" s="189" t="s">
        <v>446</v>
      </c>
      <c r="D95" s="189"/>
      <c r="E95" s="189"/>
      <c r="F95" s="208" t="s">
        <v>871</v>
      </c>
      <c r="G95" s="207"/>
      <c r="H95" s="189" t="s">
        <v>907</v>
      </c>
      <c r="I95" s="189" t="s">
        <v>904</v>
      </c>
      <c r="J95" s="189"/>
      <c r="K95" s="200"/>
    </row>
    <row r="96" spans="2:11" ht="15" customHeight="1">
      <c r="B96" s="212"/>
      <c r="C96" s="213"/>
      <c r="D96" s="213"/>
      <c r="E96" s="213"/>
      <c r="F96" s="213"/>
      <c r="G96" s="213"/>
      <c r="H96" s="213"/>
      <c r="I96" s="213"/>
      <c r="J96" s="213"/>
      <c r="K96" s="214"/>
    </row>
    <row r="97" spans="2:11" ht="18.75" customHeight="1">
      <c r="B97" s="215"/>
      <c r="C97" s="216"/>
      <c r="D97" s="216"/>
      <c r="E97" s="216"/>
      <c r="F97" s="216"/>
      <c r="G97" s="216"/>
      <c r="H97" s="216"/>
      <c r="I97" s="216"/>
      <c r="J97" s="216"/>
      <c r="K97" s="215"/>
    </row>
    <row r="98" spans="2:11" ht="18.75" customHeight="1">
      <c r="B98" s="195"/>
      <c r="C98" s="195"/>
      <c r="D98" s="195"/>
      <c r="E98" s="195"/>
      <c r="F98" s="195"/>
      <c r="G98" s="195"/>
      <c r="H98" s="195"/>
      <c r="I98" s="195"/>
      <c r="J98" s="195"/>
      <c r="K98" s="195"/>
    </row>
    <row r="99" spans="2:11" ht="7.5" customHeight="1">
      <c r="B99" s="196"/>
      <c r="C99" s="197"/>
      <c r="D99" s="197"/>
      <c r="E99" s="197"/>
      <c r="F99" s="197"/>
      <c r="G99" s="197"/>
      <c r="H99" s="197"/>
      <c r="I99" s="197"/>
      <c r="J99" s="197"/>
      <c r="K99" s="198"/>
    </row>
    <row r="100" spans="2:11" ht="45" customHeight="1">
      <c r="B100" s="199"/>
      <c r="C100" s="351" t="s">
        <v>908</v>
      </c>
      <c r="D100" s="351"/>
      <c r="E100" s="351"/>
      <c r="F100" s="351"/>
      <c r="G100" s="351"/>
      <c r="H100" s="351"/>
      <c r="I100" s="351"/>
      <c r="J100" s="351"/>
      <c r="K100" s="200"/>
    </row>
    <row r="101" spans="2:11" ht="17.25" customHeight="1">
      <c r="B101" s="199"/>
      <c r="C101" s="201" t="s">
        <v>865</v>
      </c>
      <c r="D101" s="201"/>
      <c r="E101" s="201"/>
      <c r="F101" s="201" t="s">
        <v>866</v>
      </c>
      <c r="G101" s="202"/>
      <c r="H101" s="201" t="s">
        <v>505</v>
      </c>
      <c r="I101" s="201" t="s">
        <v>455</v>
      </c>
      <c r="J101" s="201" t="s">
        <v>867</v>
      </c>
      <c r="K101" s="200"/>
    </row>
    <row r="102" spans="2:11" ht="17.25" customHeight="1">
      <c r="B102" s="199"/>
      <c r="C102" s="203" t="s">
        <v>868</v>
      </c>
      <c r="D102" s="203"/>
      <c r="E102" s="203"/>
      <c r="F102" s="204" t="s">
        <v>869</v>
      </c>
      <c r="G102" s="205"/>
      <c r="H102" s="203"/>
      <c r="I102" s="203"/>
      <c r="J102" s="203" t="s">
        <v>870</v>
      </c>
      <c r="K102" s="200"/>
    </row>
    <row r="103" spans="2:11" ht="5.25" customHeight="1">
      <c r="B103" s="199"/>
      <c r="C103" s="201"/>
      <c r="D103" s="201"/>
      <c r="E103" s="201"/>
      <c r="F103" s="201"/>
      <c r="G103" s="217"/>
      <c r="H103" s="201"/>
      <c r="I103" s="201"/>
      <c r="J103" s="201"/>
      <c r="K103" s="200"/>
    </row>
    <row r="104" spans="2:11" ht="15" customHeight="1">
      <c r="B104" s="199"/>
      <c r="C104" s="189" t="s">
        <v>451</v>
      </c>
      <c r="D104" s="206"/>
      <c r="E104" s="206"/>
      <c r="F104" s="208" t="s">
        <v>871</v>
      </c>
      <c r="G104" s="217"/>
      <c r="H104" s="189" t="s">
        <v>909</v>
      </c>
      <c r="I104" s="189" t="s">
        <v>873</v>
      </c>
      <c r="J104" s="189">
        <v>20</v>
      </c>
      <c r="K104" s="200"/>
    </row>
    <row r="105" spans="2:11" ht="15" customHeight="1">
      <c r="B105" s="199"/>
      <c r="C105" s="189" t="s">
        <v>421</v>
      </c>
      <c r="D105" s="189"/>
      <c r="E105" s="189"/>
      <c r="F105" s="208" t="s">
        <v>871</v>
      </c>
      <c r="G105" s="189"/>
      <c r="H105" s="189" t="s">
        <v>909</v>
      </c>
      <c r="I105" s="189" t="s">
        <v>873</v>
      </c>
      <c r="J105" s="189">
        <v>120</v>
      </c>
      <c r="K105" s="200"/>
    </row>
    <row r="106" spans="2:11" ht="15" customHeight="1">
      <c r="B106" s="209"/>
      <c r="C106" s="189" t="s">
        <v>875</v>
      </c>
      <c r="D106" s="189"/>
      <c r="E106" s="189"/>
      <c r="F106" s="208" t="s">
        <v>876</v>
      </c>
      <c r="G106" s="189"/>
      <c r="H106" s="189" t="s">
        <v>909</v>
      </c>
      <c r="I106" s="189" t="s">
        <v>873</v>
      </c>
      <c r="J106" s="189">
        <v>50</v>
      </c>
      <c r="K106" s="200"/>
    </row>
    <row r="107" spans="2:11" ht="15" customHeight="1">
      <c r="B107" s="209"/>
      <c r="C107" s="189" t="s">
        <v>878</v>
      </c>
      <c r="D107" s="189"/>
      <c r="E107" s="189"/>
      <c r="F107" s="208" t="s">
        <v>871</v>
      </c>
      <c r="G107" s="189"/>
      <c r="H107" s="189" t="s">
        <v>909</v>
      </c>
      <c r="I107" s="189" t="s">
        <v>880</v>
      </c>
      <c r="J107" s="189"/>
      <c r="K107" s="200"/>
    </row>
    <row r="108" spans="2:11" ht="15" customHeight="1">
      <c r="B108" s="209"/>
      <c r="C108" s="189" t="s">
        <v>889</v>
      </c>
      <c r="D108" s="189"/>
      <c r="E108" s="189"/>
      <c r="F108" s="208" t="s">
        <v>876</v>
      </c>
      <c r="G108" s="189"/>
      <c r="H108" s="189" t="s">
        <v>909</v>
      </c>
      <c r="I108" s="189" t="s">
        <v>873</v>
      </c>
      <c r="J108" s="189">
        <v>50</v>
      </c>
      <c r="K108" s="200"/>
    </row>
    <row r="109" spans="2:11" ht="15" customHeight="1">
      <c r="B109" s="209"/>
      <c r="C109" s="189" t="s">
        <v>897</v>
      </c>
      <c r="D109" s="189"/>
      <c r="E109" s="189"/>
      <c r="F109" s="208" t="s">
        <v>876</v>
      </c>
      <c r="G109" s="189"/>
      <c r="H109" s="189" t="s">
        <v>909</v>
      </c>
      <c r="I109" s="189" t="s">
        <v>873</v>
      </c>
      <c r="J109" s="189">
        <v>50</v>
      </c>
      <c r="K109" s="200"/>
    </row>
    <row r="110" spans="2:11" ht="15" customHeight="1">
      <c r="B110" s="209"/>
      <c r="C110" s="189" t="s">
        <v>895</v>
      </c>
      <c r="D110" s="189"/>
      <c r="E110" s="189"/>
      <c r="F110" s="208" t="s">
        <v>876</v>
      </c>
      <c r="G110" s="189"/>
      <c r="H110" s="189" t="s">
        <v>909</v>
      </c>
      <c r="I110" s="189" t="s">
        <v>873</v>
      </c>
      <c r="J110" s="189">
        <v>50</v>
      </c>
      <c r="K110" s="200"/>
    </row>
    <row r="111" spans="2:11" ht="15" customHeight="1">
      <c r="B111" s="209"/>
      <c r="C111" s="189" t="s">
        <v>451</v>
      </c>
      <c r="D111" s="189"/>
      <c r="E111" s="189"/>
      <c r="F111" s="208" t="s">
        <v>871</v>
      </c>
      <c r="G111" s="189"/>
      <c r="H111" s="189" t="s">
        <v>910</v>
      </c>
      <c r="I111" s="189" t="s">
        <v>873</v>
      </c>
      <c r="J111" s="189">
        <v>20</v>
      </c>
      <c r="K111" s="200"/>
    </row>
    <row r="112" spans="2:11" ht="15" customHeight="1">
      <c r="B112" s="209"/>
      <c r="C112" s="189" t="s">
        <v>911</v>
      </c>
      <c r="D112" s="189"/>
      <c r="E112" s="189"/>
      <c r="F112" s="208" t="s">
        <v>871</v>
      </c>
      <c r="G112" s="189"/>
      <c r="H112" s="189" t="s">
        <v>912</v>
      </c>
      <c r="I112" s="189" t="s">
        <v>873</v>
      </c>
      <c r="J112" s="189">
        <v>120</v>
      </c>
      <c r="K112" s="200"/>
    </row>
    <row r="113" spans="2:11" ht="15" customHeight="1">
      <c r="B113" s="209"/>
      <c r="C113" s="189" t="s">
        <v>436</v>
      </c>
      <c r="D113" s="189"/>
      <c r="E113" s="189"/>
      <c r="F113" s="208" t="s">
        <v>871</v>
      </c>
      <c r="G113" s="189"/>
      <c r="H113" s="189" t="s">
        <v>913</v>
      </c>
      <c r="I113" s="189" t="s">
        <v>904</v>
      </c>
      <c r="J113" s="189"/>
      <c r="K113" s="200"/>
    </row>
    <row r="114" spans="2:11" ht="15" customHeight="1">
      <c r="B114" s="209"/>
      <c r="C114" s="189" t="s">
        <v>446</v>
      </c>
      <c r="D114" s="189"/>
      <c r="E114" s="189"/>
      <c r="F114" s="208" t="s">
        <v>871</v>
      </c>
      <c r="G114" s="189"/>
      <c r="H114" s="189" t="s">
        <v>914</v>
      </c>
      <c r="I114" s="189" t="s">
        <v>904</v>
      </c>
      <c r="J114" s="189"/>
      <c r="K114" s="200"/>
    </row>
    <row r="115" spans="2:11" ht="15" customHeight="1">
      <c r="B115" s="209"/>
      <c r="C115" s="189" t="s">
        <v>455</v>
      </c>
      <c r="D115" s="189"/>
      <c r="E115" s="189"/>
      <c r="F115" s="208" t="s">
        <v>871</v>
      </c>
      <c r="G115" s="189"/>
      <c r="H115" s="189" t="s">
        <v>915</v>
      </c>
      <c r="I115" s="189" t="s">
        <v>916</v>
      </c>
      <c r="J115" s="189"/>
      <c r="K115" s="200"/>
    </row>
    <row r="116" spans="2:11" ht="15" customHeight="1">
      <c r="B116" s="212"/>
      <c r="C116" s="218"/>
      <c r="D116" s="218"/>
      <c r="E116" s="218"/>
      <c r="F116" s="218"/>
      <c r="G116" s="218"/>
      <c r="H116" s="218"/>
      <c r="I116" s="218"/>
      <c r="J116" s="218"/>
      <c r="K116" s="214"/>
    </row>
    <row r="117" spans="2:11" ht="18.75" customHeight="1">
      <c r="B117" s="219"/>
      <c r="C117" s="185"/>
      <c r="D117" s="185"/>
      <c r="E117" s="185"/>
      <c r="F117" s="220"/>
      <c r="G117" s="185"/>
      <c r="H117" s="185"/>
      <c r="I117" s="185"/>
      <c r="J117" s="185"/>
      <c r="K117" s="219"/>
    </row>
    <row r="118" spans="2:11" ht="18.75" customHeight="1">
      <c r="B118" s="195"/>
      <c r="C118" s="195"/>
      <c r="D118" s="195"/>
      <c r="E118" s="195"/>
      <c r="F118" s="195"/>
      <c r="G118" s="195"/>
      <c r="H118" s="195"/>
      <c r="I118" s="195"/>
      <c r="J118" s="195"/>
      <c r="K118" s="195"/>
    </row>
    <row r="119" spans="2:11" ht="7.5" customHeight="1">
      <c r="B119" s="221"/>
      <c r="C119" s="222"/>
      <c r="D119" s="222"/>
      <c r="E119" s="222"/>
      <c r="F119" s="222"/>
      <c r="G119" s="222"/>
      <c r="H119" s="222"/>
      <c r="I119" s="222"/>
      <c r="J119" s="222"/>
      <c r="K119" s="223"/>
    </row>
    <row r="120" spans="2:11" ht="45" customHeight="1">
      <c r="B120" s="224"/>
      <c r="C120" s="348" t="s">
        <v>917</v>
      </c>
      <c r="D120" s="348"/>
      <c r="E120" s="348"/>
      <c r="F120" s="348"/>
      <c r="G120" s="348"/>
      <c r="H120" s="348"/>
      <c r="I120" s="348"/>
      <c r="J120" s="348"/>
      <c r="K120" s="225"/>
    </row>
    <row r="121" spans="2:11" ht="17.25" customHeight="1">
      <c r="B121" s="226"/>
      <c r="C121" s="201" t="s">
        <v>865</v>
      </c>
      <c r="D121" s="201"/>
      <c r="E121" s="201"/>
      <c r="F121" s="201" t="s">
        <v>866</v>
      </c>
      <c r="G121" s="202"/>
      <c r="H121" s="201" t="s">
        <v>505</v>
      </c>
      <c r="I121" s="201" t="s">
        <v>455</v>
      </c>
      <c r="J121" s="201" t="s">
        <v>867</v>
      </c>
      <c r="K121" s="227"/>
    </row>
    <row r="122" spans="2:11" ht="17.25" customHeight="1">
      <c r="B122" s="226"/>
      <c r="C122" s="203" t="s">
        <v>868</v>
      </c>
      <c r="D122" s="203"/>
      <c r="E122" s="203"/>
      <c r="F122" s="204" t="s">
        <v>869</v>
      </c>
      <c r="G122" s="205"/>
      <c r="H122" s="203"/>
      <c r="I122" s="203"/>
      <c r="J122" s="203" t="s">
        <v>870</v>
      </c>
      <c r="K122" s="227"/>
    </row>
    <row r="123" spans="2:11" ht="5.25" customHeight="1">
      <c r="B123" s="228"/>
      <c r="C123" s="206"/>
      <c r="D123" s="206"/>
      <c r="E123" s="206"/>
      <c r="F123" s="206"/>
      <c r="G123" s="189"/>
      <c r="H123" s="206"/>
      <c r="I123" s="206"/>
      <c r="J123" s="206"/>
      <c r="K123" s="229"/>
    </row>
    <row r="124" spans="2:11" ht="15" customHeight="1">
      <c r="B124" s="228"/>
      <c r="C124" s="189" t="s">
        <v>421</v>
      </c>
      <c r="D124" s="206"/>
      <c r="E124" s="206"/>
      <c r="F124" s="208" t="s">
        <v>871</v>
      </c>
      <c r="G124" s="189"/>
      <c r="H124" s="189" t="s">
        <v>909</v>
      </c>
      <c r="I124" s="189" t="s">
        <v>873</v>
      </c>
      <c r="J124" s="189">
        <v>120</v>
      </c>
      <c r="K124" s="230"/>
    </row>
    <row r="125" spans="2:11" ht="15" customHeight="1">
      <c r="B125" s="228"/>
      <c r="C125" s="189" t="s">
        <v>918</v>
      </c>
      <c r="D125" s="189"/>
      <c r="E125" s="189"/>
      <c r="F125" s="208" t="s">
        <v>871</v>
      </c>
      <c r="G125" s="189"/>
      <c r="H125" s="189" t="s">
        <v>919</v>
      </c>
      <c r="I125" s="189" t="s">
        <v>873</v>
      </c>
      <c r="J125" s="189" t="s">
        <v>920</v>
      </c>
      <c r="K125" s="230"/>
    </row>
    <row r="126" spans="2:11" ht="15" customHeight="1">
      <c r="B126" s="228"/>
      <c r="C126" s="189" t="s">
        <v>820</v>
      </c>
      <c r="D126" s="189"/>
      <c r="E126" s="189"/>
      <c r="F126" s="208" t="s">
        <v>871</v>
      </c>
      <c r="G126" s="189"/>
      <c r="H126" s="189" t="s">
        <v>921</v>
      </c>
      <c r="I126" s="189" t="s">
        <v>873</v>
      </c>
      <c r="J126" s="189" t="s">
        <v>920</v>
      </c>
      <c r="K126" s="230"/>
    </row>
    <row r="127" spans="2:11" ht="15" customHeight="1">
      <c r="B127" s="228"/>
      <c r="C127" s="189" t="s">
        <v>881</v>
      </c>
      <c r="D127" s="189"/>
      <c r="E127" s="189"/>
      <c r="F127" s="208" t="s">
        <v>876</v>
      </c>
      <c r="G127" s="189"/>
      <c r="H127" s="189" t="s">
        <v>882</v>
      </c>
      <c r="I127" s="189" t="s">
        <v>873</v>
      </c>
      <c r="J127" s="189">
        <v>15</v>
      </c>
      <c r="K127" s="230"/>
    </row>
    <row r="128" spans="2:11" ht="15" customHeight="1">
      <c r="B128" s="228"/>
      <c r="C128" s="210" t="s">
        <v>883</v>
      </c>
      <c r="D128" s="210"/>
      <c r="E128" s="210"/>
      <c r="F128" s="211" t="s">
        <v>876</v>
      </c>
      <c r="G128" s="210"/>
      <c r="H128" s="210" t="s">
        <v>884</v>
      </c>
      <c r="I128" s="210" t="s">
        <v>873</v>
      </c>
      <c r="J128" s="210">
        <v>15</v>
      </c>
      <c r="K128" s="230"/>
    </row>
    <row r="129" spans="2:11" ht="15" customHeight="1">
      <c r="B129" s="228"/>
      <c r="C129" s="210" t="s">
        <v>885</v>
      </c>
      <c r="D129" s="210"/>
      <c r="E129" s="210"/>
      <c r="F129" s="211" t="s">
        <v>876</v>
      </c>
      <c r="G129" s="210"/>
      <c r="H129" s="210" t="s">
        <v>886</v>
      </c>
      <c r="I129" s="210" t="s">
        <v>873</v>
      </c>
      <c r="J129" s="210">
        <v>20</v>
      </c>
      <c r="K129" s="230"/>
    </row>
    <row r="130" spans="2:11" ht="15" customHeight="1">
      <c r="B130" s="228"/>
      <c r="C130" s="210" t="s">
        <v>887</v>
      </c>
      <c r="D130" s="210"/>
      <c r="E130" s="210"/>
      <c r="F130" s="211" t="s">
        <v>876</v>
      </c>
      <c r="G130" s="210"/>
      <c r="H130" s="210" t="s">
        <v>888</v>
      </c>
      <c r="I130" s="210" t="s">
        <v>873</v>
      </c>
      <c r="J130" s="210">
        <v>20</v>
      </c>
      <c r="K130" s="230"/>
    </row>
    <row r="131" spans="2:11" ht="15" customHeight="1">
      <c r="B131" s="228"/>
      <c r="C131" s="189" t="s">
        <v>875</v>
      </c>
      <c r="D131" s="189"/>
      <c r="E131" s="189"/>
      <c r="F131" s="208" t="s">
        <v>876</v>
      </c>
      <c r="G131" s="189"/>
      <c r="H131" s="189" t="s">
        <v>909</v>
      </c>
      <c r="I131" s="189" t="s">
        <v>873</v>
      </c>
      <c r="J131" s="189">
        <v>50</v>
      </c>
      <c r="K131" s="230"/>
    </row>
    <row r="132" spans="2:11" ht="15" customHeight="1">
      <c r="B132" s="228"/>
      <c r="C132" s="189" t="s">
        <v>889</v>
      </c>
      <c r="D132" s="189"/>
      <c r="E132" s="189"/>
      <c r="F132" s="208" t="s">
        <v>876</v>
      </c>
      <c r="G132" s="189"/>
      <c r="H132" s="189" t="s">
        <v>909</v>
      </c>
      <c r="I132" s="189" t="s">
        <v>873</v>
      </c>
      <c r="J132" s="189">
        <v>50</v>
      </c>
      <c r="K132" s="230"/>
    </row>
    <row r="133" spans="2:11" ht="15" customHeight="1">
      <c r="B133" s="228"/>
      <c r="C133" s="189" t="s">
        <v>895</v>
      </c>
      <c r="D133" s="189"/>
      <c r="E133" s="189"/>
      <c r="F133" s="208" t="s">
        <v>876</v>
      </c>
      <c r="G133" s="189"/>
      <c r="H133" s="189" t="s">
        <v>909</v>
      </c>
      <c r="I133" s="189" t="s">
        <v>873</v>
      </c>
      <c r="J133" s="189">
        <v>50</v>
      </c>
      <c r="K133" s="230"/>
    </row>
    <row r="134" spans="2:11" ht="15" customHeight="1">
      <c r="B134" s="228"/>
      <c r="C134" s="189" t="s">
        <v>897</v>
      </c>
      <c r="D134" s="189"/>
      <c r="E134" s="189"/>
      <c r="F134" s="208" t="s">
        <v>876</v>
      </c>
      <c r="G134" s="189"/>
      <c r="H134" s="189" t="s">
        <v>909</v>
      </c>
      <c r="I134" s="189" t="s">
        <v>873</v>
      </c>
      <c r="J134" s="189">
        <v>50</v>
      </c>
      <c r="K134" s="230"/>
    </row>
    <row r="135" spans="2:11" ht="15" customHeight="1">
      <c r="B135" s="228"/>
      <c r="C135" s="189" t="s">
        <v>510</v>
      </c>
      <c r="D135" s="189"/>
      <c r="E135" s="189"/>
      <c r="F135" s="208" t="s">
        <v>876</v>
      </c>
      <c r="G135" s="189"/>
      <c r="H135" s="189" t="s">
        <v>922</v>
      </c>
      <c r="I135" s="189" t="s">
        <v>873</v>
      </c>
      <c r="J135" s="189">
        <v>255</v>
      </c>
      <c r="K135" s="230"/>
    </row>
    <row r="136" spans="2:11" ht="15" customHeight="1">
      <c r="B136" s="228"/>
      <c r="C136" s="189" t="s">
        <v>899</v>
      </c>
      <c r="D136" s="189"/>
      <c r="E136" s="189"/>
      <c r="F136" s="208" t="s">
        <v>871</v>
      </c>
      <c r="G136" s="189"/>
      <c r="H136" s="189" t="s">
        <v>923</v>
      </c>
      <c r="I136" s="189" t="s">
        <v>901</v>
      </c>
      <c r="J136" s="189"/>
      <c r="K136" s="230"/>
    </row>
    <row r="137" spans="2:11" ht="15" customHeight="1">
      <c r="B137" s="228"/>
      <c r="C137" s="189" t="s">
        <v>902</v>
      </c>
      <c r="D137" s="189"/>
      <c r="E137" s="189"/>
      <c r="F137" s="208" t="s">
        <v>871</v>
      </c>
      <c r="G137" s="189"/>
      <c r="H137" s="189" t="s">
        <v>924</v>
      </c>
      <c r="I137" s="189" t="s">
        <v>904</v>
      </c>
      <c r="J137" s="189"/>
      <c r="K137" s="230"/>
    </row>
    <row r="138" spans="2:11" ht="15" customHeight="1">
      <c r="B138" s="228"/>
      <c r="C138" s="189" t="s">
        <v>905</v>
      </c>
      <c r="D138" s="189"/>
      <c r="E138" s="189"/>
      <c r="F138" s="208" t="s">
        <v>871</v>
      </c>
      <c r="G138" s="189"/>
      <c r="H138" s="189" t="s">
        <v>905</v>
      </c>
      <c r="I138" s="189" t="s">
        <v>904</v>
      </c>
      <c r="J138" s="189"/>
      <c r="K138" s="230"/>
    </row>
    <row r="139" spans="2:11" ht="15" customHeight="1">
      <c r="B139" s="228"/>
      <c r="C139" s="189" t="s">
        <v>436</v>
      </c>
      <c r="D139" s="189"/>
      <c r="E139" s="189"/>
      <c r="F139" s="208" t="s">
        <v>871</v>
      </c>
      <c r="G139" s="189"/>
      <c r="H139" s="189" t="s">
        <v>925</v>
      </c>
      <c r="I139" s="189" t="s">
        <v>904</v>
      </c>
      <c r="J139" s="189"/>
      <c r="K139" s="230"/>
    </row>
    <row r="140" spans="2:11" ht="15" customHeight="1">
      <c r="B140" s="228"/>
      <c r="C140" s="189" t="s">
        <v>926</v>
      </c>
      <c r="D140" s="189"/>
      <c r="E140" s="189"/>
      <c r="F140" s="208" t="s">
        <v>871</v>
      </c>
      <c r="G140" s="189"/>
      <c r="H140" s="189" t="s">
        <v>927</v>
      </c>
      <c r="I140" s="189" t="s">
        <v>904</v>
      </c>
      <c r="J140" s="189"/>
      <c r="K140" s="230"/>
    </row>
    <row r="141" spans="2:11" ht="15" customHeight="1">
      <c r="B141" s="231"/>
      <c r="C141" s="232"/>
      <c r="D141" s="232"/>
      <c r="E141" s="232"/>
      <c r="F141" s="232"/>
      <c r="G141" s="232"/>
      <c r="H141" s="232"/>
      <c r="I141" s="232"/>
      <c r="J141" s="232"/>
      <c r="K141" s="233"/>
    </row>
    <row r="142" spans="2:11" ht="18.75" customHeight="1">
      <c r="B142" s="185"/>
      <c r="C142" s="185"/>
      <c r="D142" s="185"/>
      <c r="E142" s="185"/>
      <c r="F142" s="220"/>
      <c r="G142" s="185"/>
      <c r="H142" s="185"/>
      <c r="I142" s="185"/>
      <c r="J142" s="185"/>
      <c r="K142" s="185"/>
    </row>
    <row r="143" spans="2:11" ht="18.75" customHeight="1">
      <c r="B143" s="195"/>
      <c r="C143" s="195"/>
      <c r="D143" s="195"/>
      <c r="E143" s="195"/>
      <c r="F143" s="195"/>
      <c r="G143" s="195"/>
      <c r="H143" s="195"/>
      <c r="I143" s="195"/>
      <c r="J143" s="195"/>
      <c r="K143" s="195"/>
    </row>
    <row r="144" spans="2:11" ht="7.5" customHeight="1">
      <c r="B144" s="196"/>
      <c r="C144" s="197"/>
      <c r="D144" s="197"/>
      <c r="E144" s="197"/>
      <c r="F144" s="197"/>
      <c r="G144" s="197"/>
      <c r="H144" s="197"/>
      <c r="I144" s="197"/>
      <c r="J144" s="197"/>
      <c r="K144" s="198"/>
    </row>
    <row r="145" spans="2:11" ht="45" customHeight="1">
      <c r="B145" s="199"/>
      <c r="C145" s="351" t="s">
        <v>928</v>
      </c>
      <c r="D145" s="351"/>
      <c r="E145" s="351"/>
      <c r="F145" s="351"/>
      <c r="G145" s="351"/>
      <c r="H145" s="351"/>
      <c r="I145" s="351"/>
      <c r="J145" s="351"/>
      <c r="K145" s="200"/>
    </row>
    <row r="146" spans="2:11" ht="17.25" customHeight="1">
      <c r="B146" s="199"/>
      <c r="C146" s="201" t="s">
        <v>865</v>
      </c>
      <c r="D146" s="201"/>
      <c r="E146" s="201"/>
      <c r="F146" s="201" t="s">
        <v>866</v>
      </c>
      <c r="G146" s="202"/>
      <c r="H146" s="201" t="s">
        <v>505</v>
      </c>
      <c r="I146" s="201" t="s">
        <v>455</v>
      </c>
      <c r="J146" s="201" t="s">
        <v>867</v>
      </c>
      <c r="K146" s="200"/>
    </row>
    <row r="147" spans="2:11" ht="17.25" customHeight="1">
      <c r="B147" s="199"/>
      <c r="C147" s="203" t="s">
        <v>868</v>
      </c>
      <c r="D147" s="203"/>
      <c r="E147" s="203"/>
      <c r="F147" s="204" t="s">
        <v>869</v>
      </c>
      <c r="G147" s="205"/>
      <c r="H147" s="203"/>
      <c r="I147" s="203"/>
      <c r="J147" s="203" t="s">
        <v>870</v>
      </c>
      <c r="K147" s="200"/>
    </row>
    <row r="148" spans="2:11" ht="5.25" customHeight="1">
      <c r="B148" s="209"/>
      <c r="C148" s="206"/>
      <c r="D148" s="206"/>
      <c r="E148" s="206"/>
      <c r="F148" s="206"/>
      <c r="G148" s="207"/>
      <c r="H148" s="206"/>
      <c r="I148" s="206"/>
      <c r="J148" s="206"/>
      <c r="K148" s="230"/>
    </row>
    <row r="149" spans="2:11" ht="15" customHeight="1">
      <c r="B149" s="209"/>
      <c r="C149" s="234" t="s">
        <v>421</v>
      </c>
      <c r="D149" s="189"/>
      <c r="E149" s="189"/>
      <c r="F149" s="235" t="s">
        <v>871</v>
      </c>
      <c r="G149" s="189"/>
      <c r="H149" s="234" t="s">
        <v>909</v>
      </c>
      <c r="I149" s="234" t="s">
        <v>873</v>
      </c>
      <c r="J149" s="234">
        <v>120</v>
      </c>
      <c r="K149" s="230"/>
    </row>
    <row r="150" spans="2:11" ht="15" customHeight="1">
      <c r="B150" s="209"/>
      <c r="C150" s="234" t="s">
        <v>918</v>
      </c>
      <c r="D150" s="189"/>
      <c r="E150" s="189"/>
      <c r="F150" s="235" t="s">
        <v>871</v>
      </c>
      <c r="G150" s="189"/>
      <c r="H150" s="234" t="s">
        <v>929</v>
      </c>
      <c r="I150" s="234" t="s">
        <v>873</v>
      </c>
      <c r="J150" s="234" t="s">
        <v>920</v>
      </c>
      <c r="K150" s="230"/>
    </row>
    <row r="151" spans="2:11" ht="15" customHeight="1">
      <c r="B151" s="209"/>
      <c r="C151" s="234" t="s">
        <v>820</v>
      </c>
      <c r="D151" s="189"/>
      <c r="E151" s="189"/>
      <c r="F151" s="235" t="s">
        <v>871</v>
      </c>
      <c r="G151" s="189"/>
      <c r="H151" s="234" t="s">
        <v>930</v>
      </c>
      <c r="I151" s="234" t="s">
        <v>873</v>
      </c>
      <c r="J151" s="234" t="s">
        <v>920</v>
      </c>
      <c r="K151" s="230"/>
    </row>
    <row r="152" spans="2:11" ht="15" customHeight="1">
      <c r="B152" s="209"/>
      <c r="C152" s="234" t="s">
        <v>875</v>
      </c>
      <c r="D152" s="189"/>
      <c r="E152" s="189"/>
      <c r="F152" s="235" t="s">
        <v>876</v>
      </c>
      <c r="G152" s="189"/>
      <c r="H152" s="234" t="s">
        <v>909</v>
      </c>
      <c r="I152" s="234" t="s">
        <v>873</v>
      </c>
      <c r="J152" s="234">
        <v>50</v>
      </c>
      <c r="K152" s="230"/>
    </row>
    <row r="153" spans="2:11" ht="15" customHeight="1">
      <c r="B153" s="209"/>
      <c r="C153" s="234" t="s">
        <v>878</v>
      </c>
      <c r="D153" s="189"/>
      <c r="E153" s="189"/>
      <c r="F153" s="235" t="s">
        <v>871</v>
      </c>
      <c r="G153" s="189"/>
      <c r="H153" s="234" t="s">
        <v>909</v>
      </c>
      <c r="I153" s="234" t="s">
        <v>880</v>
      </c>
      <c r="J153" s="234"/>
      <c r="K153" s="230"/>
    </row>
    <row r="154" spans="2:11" ht="15" customHeight="1">
      <c r="B154" s="209"/>
      <c r="C154" s="234" t="s">
        <v>889</v>
      </c>
      <c r="D154" s="189"/>
      <c r="E154" s="189"/>
      <c r="F154" s="235" t="s">
        <v>876</v>
      </c>
      <c r="G154" s="189"/>
      <c r="H154" s="234" t="s">
        <v>909</v>
      </c>
      <c r="I154" s="234" t="s">
        <v>873</v>
      </c>
      <c r="J154" s="234">
        <v>50</v>
      </c>
      <c r="K154" s="230"/>
    </row>
    <row r="155" spans="2:11" ht="15" customHeight="1">
      <c r="B155" s="209"/>
      <c r="C155" s="234" t="s">
        <v>897</v>
      </c>
      <c r="D155" s="189"/>
      <c r="E155" s="189"/>
      <c r="F155" s="235" t="s">
        <v>876</v>
      </c>
      <c r="G155" s="189"/>
      <c r="H155" s="234" t="s">
        <v>909</v>
      </c>
      <c r="I155" s="234" t="s">
        <v>873</v>
      </c>
      <c r="J155" s="234">
        <v>50</v>
      </c>
      <c r="K155" s="230"/>
    </row>
    <row r="156" spans="2:11" ht="15" customHeight="1">
      <c r="B156" s="209"/>
      <c r="C156" s="234" t="s">
        <v>895</v>
      </c>
      <c r="D156" s="189"/>
      <c r="E156" s="189"/>
      <c r="F156" s="235" t="s">
        <v>876</v>
      </c>
      <c r="G156" s="189"/>
      <c r="H156" s="234" t="s">
        <v>909</v>
      </c>
      <c r="I156" s="234" t="s">
        <v>873</v>
      </c>
      <c r="J156" s="234">
        <v>50</v>
      </c>
      <c r="K156" s="230"/>
    </row>
    <row r="157" spans="2:11" ht="15" customHeight="1">
      <c r="B157" s="209"/>
      <c r="C157" s="234" t="s">
        <v>497</v>
      </c>
      <c r="D157" s="189"/>
      <c r="E157" s="189"/>
      <c r="F157" s="235" t="s">
        <v>871</v>
      </c>
      <c r="G157" s="189"/>
      <c r="H157" s="234" t="s">
        <v>931</v>
      </c>
      <c r="I157" s="234" t="s">
        <v>873</v>
      </c>
      <c r="J157" s="234" t="s">
        <v>932</v>
      </c>
      <c r="K157" s="230"/>
    </row>
    <row r="158" spans="2:11" ht="15" customHeight="1">
      <c r="B158" s="209"/>
      <c r="C158" s="234" t="s">
        <v>933</v>
      </c>
      <c r="D158" s="189"/>
      <c r="E158" s="189"/>
      <c r="F158" s="235" t="s">
        <v>871</v>
      </c>
      <c r="G158" s="189"/>
      <c r="H158" s="234" t="s">
        <v>934</v>
      </c>
      <c r="I158" s="234" t="s">
        <v>904</v>
      </c>
      <c r="J158" s="234"/>
      <c r="K158" s="230"/>
    </row>
    <row r="159" spans="2:11" ht="15" customHeight="1">
      <c r="B159" s="236"/>
      <c r="C159" s="218"/>
      <c r="D159" s="218"/>
      <c r="E159" s="218"/>
      <c r="F159" s="218"/>
      <c r="G159" s="218"/>
      <c r="H159" s="218"/>
      <c r="I159" s="218"/>
      <c r="J159" s="218"/>
      <c r="K159" s="237"/>
    </row>
    <row r="160" spans="2:11" ht="18.75" customHeight="1">
      <c r="B160" s="185"/>
      <c r="C160" s="189"/>
      <c r="D160" s="189"/>
      <c r="E160" s="189"/>
      <c r="F160" s="208"/>
      <c r="G160" s="189"/>
      <c r="H160" s="189"/>
      <c r="I160" s="189"/>
      <c r="J160" s="189"/>
      <c r="K160" s="185"/>
    </row>
    <row r="161" spans="2:11" ht="18.75" customHeight="1">
      <c r="B161" s="195"/>
      <c r="C161" s="195"/>
      <c r="D161" s="195"/>
      <c r="E161" s="195"/>
      <c r="F161" s="195"/>
      <c r="G161" s="195"/>
      <c r="H161" s="195"/>
      <c r="I161" s="195"/>
      <c r="J161" s="195"/>
      <c r="K161" s="195"/>
    </row>
    <row r="162" spans="2:11" ht="7.5" customHeight="1">
      <c r="B162" s="177"/>
      <c r="C162" s="178"/>
      <c r="D162" s="178"/>
      <c r="E162" s="178"/>
      <c r="F162" s="178"/>
      <c r="G162" s="178"/>
      <c r="H162" s="178"/>
      <c r="I162" s="178"/>
      <c r="J162" s="178"/>
      <c r="K162" s="179"/>
    </row>
    <row r="163" spans="2:11" ht="45" customHeight="1">
      <c r="B163" s="180"/>
      <c r="C163" s="348" t="s">
        <v>935</v>
      </c>
      <c r="D163" s="348"/>
      <c r="E163" s="348"/>
      <c r="F163" s="348"/>
      <c r="G163" s="348"/>
      <c r="H163" s="348"/>
      <c r="I163" s="348"/>
      <c r="J163" s="348"/>
      <c r="K163" s="181"/>
    </row>
    <row r="164" spans="2:11" ht="17.25" customHeight="1">
      <c r="B164" s="180"/>
      <c r="C164" s="201" t="s">
        <v>865</v>
      </c>
      <c r="D164" s="201"/>
      <c r="E164" s="201"/>
      <c r="F164" s="201" t="s">
        <v>866</v>
      </c>
      <c r="G164" s="238"/>
      <c r="H164" s="239" t="s">
        <v>505</v>
      </c>
      <c r="I164" s="239" t="s">
        <v>455</v>
      </c>
      <c r="J164" s="201" t="s">
        <v>867</v>
      </c>
      <c r="K164" s="181"/>
    </row>
    <row r="165" spans="2:11" ht="17.25" customHeight="1">
      <c r="B165" s="182"/>
      <c r="C165" s="203" t="s">
        <v>868</v>
      </c>
      <c r="D165" s="203"/>
      <c r="E165" s="203"/>
      <c r="F165" s="204" t="s">
        <v>869</v>
      </c>
      <c r="G165" s="240"/>
      <c r="H165" s="241"/>
      <c r="I165" s="241"/>
      <c r="J165" s="203" t="s">
        <v>870</v>
      </c>
      <c r="K165" s="183"/>
    </row>
    <row r="166" spans="2:11" ht="5.25" customHeight="1">
      <c r="B166" s="209"/>
      <c r="C166" s="206"/>
      <c r="D166" s="206"/>
      <c r="E166" s="206"/>
      <c r="F166" s="206"/>
      <c r="G166" s="207"/>
      <c r="H166" s="206"/>
      <c r="I166" s="206"/>
      <c r="J166" s="206"/>
      <c r="K166" s="230"/>
    </row>
    <row r="167" spans="2:11" ht="15" customHeight="1">
      <c r="B167" s="209"/>
      <c r="C167" s="189" t="s">
        <v>421</v>
      </c>
      <c r="D167" s="189"/>
      <c r="E167" s="189"/>
      <c r="F167" s="208" t="s">
        <v>871</v>
      </c>
      <c r="G167" s="189"/>
      <c r="H167" s="189" t="s">
        <v>909</v>
      </c>
      <c r="I167" s="189" t="s">
        <v>873</v>
      </c>
      <c r="J167" s="189">
        <v>120</v>
      </c>
      <c r="K167" s="230"/>
    </row>
    <row r="168" spans="2:11" ht="15" customHeight="1">
      <c r="B168" s="209"/>
      <c r="C168" s="189" t="s">
        <v>918</v>
      </c>
      <c r="D168" s="189"/>
      <c r="E168" s="189"/>
      <c r="F168" s="208" t="s">
        <v>871</v>
      </c>
      <c r="G168" s="189"/>
      <c r="H168" s="189" t="s">
        <v>919</v>
      </c>
      <c r="I168" s="189" t="s">
        <v>873</v>
      </c>
      <c r="J168" s="189" t="s">
        <v>920</v>
      </c>
      <c r="K168" s="230"/>
    </row>
    <row r="169" spans="2:11" ht="15" customHeight="1">
      <c r="B169" s="209"/>
      <c r="C169" s="189" t="s">
        <v>820</v>
      </c>
      <c r="D169" s="189"/>
      <c r="E169" s="189"/>
      <c r="F169" s="208" t="s">
        <v>871</v>
      </c>
      <c r="G169" s="189"/>
      <c r="H169" s="189" t="s">
        <v>936</v>
      </c>
      <c r="I169" s="189" t="s">
        <v>873</v>
      </c>
      <c r="J169" s="189" t="s">
        <v>920</v>
      </c>
      <c r="K169" s="230"/>
    </row>
    <row r="170" spans="2:11" ht="15" customHeight="1">
      <c r="B170" s="209"/>
      <c r="C170" s="189" t="s">
        <v>875</v>
      </c>
      <c r="D170" s="189"/>
      <c r="E170" s="189"/>
      <c r="F170" s="208" t="s">
        <v>876</v>
      </c>
      <c r="G170" s="189"/>
      <c r="H170" s="189" t="s">
        <v>936</v>
      </c>
      <c r="I170" s="189" t="s">
        <v>873</v>
      </c>
      <c r="J170" s="189">
        <v>50</v>
      </c>
      <c r="K170" s="230"/>
    </row>
    <row r="171" spans="2:11" ht="15" customHeight="1">
      <c r="B171" s="209"/>
      <c r="C171" s="189" t="s">
        <v>878</v>
      </c>
      <c r="D171" s="189"/>
      <c r="E171" s="189"/>
      <c r="F171" s="208" t="s">
        <v>871</v>
      </c>
      <c r="G171" s="189"/>
      <c r="H171" s="189" t="s">
        <v>936</v>
      </c>
      <c r="I171" s="189" t="s">
        <v>880</v>
      </c>
      <c r="J171" s="189"/>
      <c r="K171" s="230"/>
    </row>
    <row r="172" spans="2:11" ht="15" customHeight="1">
      <c r="B172" s="209"/>
      <c r="C172" s="189" t="s">
        <v>889</v>
      </c>
      <c r="D172" s="189"/>
      <c r="E172" s="189"/>
      <c r="F172" s="208" t="s">
        <v>876</v>
      </c>
      <c r="G172" s="189"/>
      <c r="H172" s="189" t="s">
        <v>936</v>
      </c>
      <c r="I172" s="189" t="s">
        <v>873</v>
      </c>
      <c r="J172" s="189">
        <v>50</v>
      </c>
      <c r="K172" s="230"/>
    </row>
    <row r="173" spans="2:11" ht="15" customHeight="1">
      <c r="B173" s="209"/>
      <c r="C173" s="189" t="s">
        <v>897</v>
      </c>
      <c r="D173" s="189"/>
      <c r="E173" s="189"/>
      <c r="F173" s="208" t="s">
        <v>876</v>
      </c>
      <c r="G173" s="189"/>
      <c r="H173" s="189" t="s">
        <v>936</v>
      </c>
      <c r="I173" s="189" t="s">
        <v>873</v>
      </c>
      <c r="J173" s="189">
        <v>50</v>
      </c>
      <c r="K173" s="230"/>
    </row>
    <row r="174" spans="2:11" ht="15" customHeight="1">
      <c r="B174" s="209"/>
      <c r="C174" s="189" t="s">
        <v>895</v>
      </c>
      <c r="D174" s="189"/>
      <c r="E174" s="189"/>
      <c r="F174" s="208" t="s">
        <v>876</v>
      </c>
      <c r="G174" s="189"/>
      <c r="H174" s="189" t="s">
        <v>936</v>
      </c>
      <c r="I174" s="189" t="s">
        <v>873</v>
      </c>
      <c r="J174" s="189">
        <v>50</v>
      </c>
      <c r="K174" s="230"/>
    </row>
    <row r="175" spans="2:11" ht="15" customHeight="1">
      <c r="B175" s="209"/>
      <c r="C175" s="189" t="s">
        <v>504</v>
      </c>
      <c r="D175" s="189"/>
      <c r="E175" s="189"/>
      <c r="F175" s="208" t="s">
        <v>871</v>
      </c>
      <c r="G175" s="189"/>
      <c r="H175" s="189" t="s">
        <v>937</v>
      </c>
      <c r="I175" s="189" t="s">
        <v>938</v>
      </c>
      <c r="J175" s="189"/>
      <c r="K175" s="230"/>
    </row>
    <row r="176" spans="2:11" ht="15" customHeight="1">
      <c r="B176" s="209"/>
      <c r="C176" s="189" t="s">
        <v>455</v>
      </c>
      <c r="D176" s="189"/>
      <c r="E176" s="189"/>
      <c r="F176" s="208" t="s">
        <v>871</v>
      </c>
      <c r="G176" s="189"/>
      <c r="H176" s="189" t="s">
        <v>939</v>
      </c>
      <c r="I176" s="189" t="s">
        <v>940</v>
      </c>
      <c r="J176" s="189">
        <v>1</v>
      </c>
      <c r="K176" s="230"/>
    </row>
    <row r="177" spans="2:11" ht="15" customHeight="1">
      <c r="B177" s="209"/>
      <c r="C177" s="189" t="s">
        <v>451</v>
      </c>
      <c r="D177" s="189"/>
      <c r="E177" s="189"/>
      <c r="F177" s="208" t="s">
        <v>871</v>
      </c>
      <c r="G177" s="189"/>
      <c r="H177" s="189" t="s">
        <v>941</v>
      </c>
      <c r="I177" s="189" t="s">
        <v>873</v>
      </c>
      <c r="J177" s="189">
        <v>20</v>
      </c>
      <c r="K177" s="230"/>
    </row>
    <row r="178" spans="2:11" ht="15" customHeight="1">
      <c r="B178" s="209"/>
      <c r="C178" s="189" t="s">
        <v>505</v>
      </c>
      <c r="D178" s="189"/>
      <c r="E178" s="189"/>
      <c r="F178" s="208" t="s">
        <v>871</v>
      </c>
      <c r="G178" s="189"/>
      <c r="H178" s="189" t="s">
        <v>942</v>
      </c>
      <c r="I178" s="189" t="s">
        <v>873</v>
      </c>
      <c r="J178" s="189">
        <v>255</v>
      </c>
      <c r="K178" s="230"/>
    </row>
    <row r="179" spans="2:11" ht="15" customHeight="1">
      <c r="B179" s="209"/>
      <c r="C179" s="189" t="s">
        <v>506</v>
      </c>
      <c r="D179" s="189"/>
      <c r="E179" s="189"/>
      <c r="F179" s="208" t="s">
        <v>871</v>
      </c>
      <c r="G179" s="189"/>
      <c r="H179" s="189" t="s">
        <v>836</v>
      </c>
      <c r="I179" s="189" t="s">
        <v>873</v>
      </c>
      <c r="J179" s="189">
        <v>10</v>
      </c>
      <c r="K179" s="230"/>
    </row>
    <row r="180" spans="2:11" ht="15" customHeight="1">
      <c r="B180" s="209"/>
      <c r="C180" s="189" t="s">
        <v>507</v>
      </c>
      <c r="D180" s="189"/>
      <c r="E180" s="189"/>
      <c r="F180" s="208" t="s">
        <v>871</v>
      </c>
      <c r="G180" s="189"/>
      <c r="H180" s="189" t="s">
        <v>943</v>
      </c>
      <c r="I180" s="189" t="s">
        <v>904</v>
      </c>
      <c r="J180" s="189"/>
      <c r="K180" s="230"/>
    </row>
    <row r="181" spans="2:11" ht="15" customHeight="1">
      <c r="B181" s="209"/>
      <c r="C181" s="189" t="s">
        <v>944</v>
      </c>
      <c r="D181" s="189"/>
      <c r="E181" s="189"/>
      <c r="F181" s="208" t="s">
        <v>871</v>
      </c>
      <c r="G181" s="189"/>
      <c r="H181" s="189" t="s">
        <v>945</v>
      </c>
      <c r="I181" s="189" t="s">
        <v>904</v>
      </c>
      <c r="J181" s="189"/>
      <c r="K181" s="230"/>
    </row>
    <row r="182" spans="2:11" ht="15" customHeight="1">
      <c r="B182" s="209"/>
      <c r="C182" s="189" t="s">
        <v>933</v>
      </c>
      <c r="D182" s="189"/>
      <c r="E182" s="189"/>
      <c r="F182" s="208" t="s">
        <v>871</v>
      </c>
      <c r="G182" s="189"/>
      <c r="H182" s="189" t="s">
        <v>946</v>
      </c>
      <c r="I182" s="189" t="s">
        <v>904</v>
      </c>
      <c r="J182" s="189"/>
      <c r="K182" s="230"/>
    </row>
    <row r="183" spans="2:11" ht="15" customHeight="1">
      <c r="B183" s="209"/>
      <c r="C183" s="189" t="s">
        <v>509</v>
      </c>
      <c r="D183" s="189"/>
      <c r="E183" s="189"/>
      <c r="F183" s="208" t="s">
        <v>876</v>
      </c>
      <c r="G183" s="189"/>
      <c r="H183" s="189" t="s">
        <v>947</v>
      </c>
      <c r="I183" s="189" t="s">
        <v>873</v>
      </c>
      <c r="J183" s="189">
        <v>50</v>
      </c>
      <c r="K183" s="230"/>
    </row>
    <row r="184" spans="2:11" ht="15" customHeight="1">
      <c r="B184" s="209"/>
      <c r="C184" s="189" t="s">
        <v>948</v>
      </c>
      <c r="D184" s="189"/>
      <c r="E184" s="189"/>
      <c r="F184" s="208" t="s">
        <v>876</v>
      </c>
      <c r="G184" s="189"/>
      <c r="H184" s="189" t="s">
        <v>949</v>
      </c>
      <c r="I184" s="189" t="s">
        <v>950</v>
      </c>
      <c r="J184" s="189"/>
      <c r="K184" s="230"/>
    </row>
    <row r="185" spans="2:11" ht="15" customHeight="1">
      <c r="B185" s="209"/>
      <c r="C185" s="189" t="s">
        <v>951</v>
      </c>
      <c r="D185" s="189"/>
      <c r="E185" s="189"/>
      <c r="F185" s="208" t="s">
        <v>876</v>
      </c>
      <c r="G185" s="189"/>
      <c r="H185" s="189" t="s">
        <v>952</v>
      </c>
      <c r="I185" s="189" t="s">
        <v>950</v>
      </c>
      <c r="J185" s="189"/>
      <c r="K185" s="230"/>
    </row>
    <row r="186" spans="2:11" ht="15" customHeight="1">
      <c r="B186" s="209"/>
      <c r="C186" s="189" t="s">
        <v>953</v>
      </c>
      <c r="D186" s="189"/>
      <c r="E186" s="189"/>
      <c r="F186" s="208" t="s">
        <v>876</v>
      </c>
      <c r="G186" s="189"/>
      <c r="H186" s="189" t="s">
        <v>954</v>
      </c>
      <c r="I186" s="189" t="s">
        <v>950</v>
      </c>
      <c r="J186" s="189"/>
      <c r="K186" s="230"/>
    </row>
    <row r="187" spans="2:11" ht="15" customHeight="1">
      <c r="B187" s="209"/>
      <c r="C187" s="242" t="s">
        <v>955</v>
      </c>
      <c r="D187" s="189"/>
      <c r="E187" s="189"/>
      <c r="F187" s="208" t="s">
        <v>876</v>
      </c>
      <c r="G187" s="189"/>
      <c r="H187" s="189" t="s">
        <v>956</v>
      </c>
      <c r="I187" s="189" t="s">
        <v>957</v>
      </c>
      <c r="J187" s="243" t="s">
        <v>958</v>
      </c>
      <c r="K187" s="230"/>
    </row>
    <row r="188" spans="2:11" ht="15" customHeight="1">
      <c r="B188" s="209"/>
      <c r="C188" s="194" t="s">
        <v>440</v>
      </c>
      <c r="D188" s="189"/>
      <c r="E188" s="189"/>
      <c r="F188" s="208" t="s">
        <v>871</v>
      </c>
      <c r="G188" s="189"/>
      <c r="H188" s="185" t="s">
        <v>959</v>
      </c>
      <c r="I188" s="189" t="s">
        <v>960</v>
      </c>
      <c r="J188" s="189"/>
      <c r="K188" s="230"/>
    </row>
    <row r="189" spans="2:11" ht="15" customHeight="1">
      <c r="B189" s="209"/>
      <c r="C189" s="194" t="s">
        <v>961</v>
      </c>
      <c r="D189" s="189"/>
      <c r="E189" s="189"/>
      <c r="F189" s="208" t="s">
        <v>871</v>
      </c>
      <c r="G189" s="189"/>
      <c r="H189" s="189" t="s">
        <v>962</v>
      </c>
      <c r="I189" s="189" t="s">
        <v>904</v>
      </c>
      <c r="J189" s="189"/>
      <c r="K189" s="230"/>
    </row>
    <row r="190" spans="2:11" ht="15" customHeight="1">
      <c r="B190" s="209"/>
      <c r="C190" s="194" t="s">
        <v>963</v>
      </c>
      <c r="D190" s="189"/>
      <c r="E190" s="189"/>
      <c r="F190" s="208" t="s">
        <v>871</v>
      </c>
      <c r="G190" s="189"/>
      <c r="H190" s="189" t="s">
        <v>964</v>
      </c>
      <c r="I190" s="189" t="s">
        <v>904</v>
      </c>
      <c r="J190" s="189"/>
      <c r="K190" s="230"/>
    </row>
    <row r="191" spans="2:11" ht="15" customHeight="1">
      <c r="B191" s="209"/>
      <c r="C191" s="194" t="s">
        <v>965</v>
      </c>
      <c r="D191" s="189"/>
      <c r="E191" s="189"/>
      <c r="F191" s="208" t="s">
        <v>876</v>
      </c>
      <c r="G191" s="189"/>
      <c r="H191" s="189" t="s">
        <v>966</v>
      </c>
      <c r="I191" s="189" t="s">
        <v>904</v>
      </c>
      <c r="J191" s="189"/>
      <c r="K191" s="230"/>
    </row>
    <row r="192" spans="2:11" ht="15" customHeight="1">
      <c r="B192" s="236"/>
      <c r="C192" s="244"/>
      <c r="D192" s="218"/>
      <c r="E192" s="218"/>
      <c r="F192" s="218"/>
      <c r="G192" s="218"/>
      <c r="H192" s="218"/>
      <c r="I192" s="218"/>
      <c r="J192" s="218"/>
      <c r="K192" s="237"/>
    </row>
    <row r="193" spans="2:11" ht="18.75" customHeight="1">
      <c r="B193" s="185"/>
      <c r="C193" s="189"/>
      <c r="D193" s="189"/>
      <c r="E193" s="189"/>
      <c r="F193" s="208"/>
      <c r="G193" s="189"/>
      <c r="H193" s="189"/>
      <c r="I193" s="189"/>
      <c r="J193" s="189"/>
      <c r="K193" s="185"/>
    </row>
    <row r="194" spans="2:11" ht="18.75" customHeight="1">
      <c r="B194" s="185"/>
      <c r="C194" s="189"/>
      <c r="D194" s="189"/>
      <c r="E194" s="189"/>
      <c r="F194" s="208"/>
      <c r="G194" s="189"/>
      <c r="H194" s="189"/>
      <c r="I194" s="189"/>
      <c r="J194" s="189"/>
      <c r="K194" s="185"/>
    </row>
    <row r="195" spans="2:11" ht="18.75" customHeight="1"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</row>
    <row r="196" spans="2:11" ht="13.5">
      <c r="B196" s="177"/>
      <c r="C196" s="178"/>
      <c r="D196" s="178"/>
      <c r="E196" s="178"/>
      <c r="F196" s="178"/>
      <c r="G196" s="178"/>
      <c r="H196" s="178"/>
      <c r="I196" s="178"/>
      <c r="J196" s="178"/>
      <c r="K196" s="179"/>
    </row>
    <row r="197" spans="2:11" ht="21">
      <c r="B197" s="180"/>
      <c r="C197" s="348" t="s">
        <v>967</v>
      </c>
      <c r="D197" s="348"/>
      <c r="E197" s="348"/>
      <c r="F197" s="348"/>
      <c r="G197" s="348"/>
      <c r="H197" s="348"/>
      <c r="I197" s="348"/>
      <c r="J197" s="348"/>
      <c r="K197" s="181"/>
    </row>
    <row r="198" spans="2:11" ht="25.5" customHeight="1">
      <c r="B198" s="180"/>
      <c r="C198" s="245" t="s">
        <v>968</v>
      </c>
      <c r="D198" s="245"/>
      <c r="E198" s="245"/>
      <c r="F198" s="245" t="s">
        <v>969</v>
      </c>
      <c r="G198" s="246"/>
      <c r="H198" s="352" t="s">
        <v>970</v>
      </c>
      <c r="I198" s="352"/>
      <c r="J198" s="352"/>
      <c r="K198" s="181"/>
    </row>
    <row r="199" spans="2:11" ht="5.25" customHeight="1">
      <c r="B199" s="209"/>
      <c r="C199" s="206"/>
      <c r="D199" s="206"/>
      <c r="E199" s="206"/>
      <c r="F199" s="206"/>
      <c r="G199" s="189"/>
      <c r="H199" s="206"/>
      <c r="I199" s="206"/>
      <c r="J199" s="206"/>
      <c r="K199" s="230"/>
    </row>
    <row r="200" spans="2:11" ht="15" customHeight="1">
      <c r="B200" s="209"/>
      <c r="C200" s="189" t="s">
        <v>960</v>
      </c>
      <c r="D200" s="189"/>
      <c r="E200" s="189"/>
      <c r="F200" s="208" t="s">
        <v>441</v>
      </c>
      <c r="G200" s="189"/>
      <c r="H200" s="355" t="s">
        <v>971</v>
      </c>
      <c r="I200" s="355"/>
      <c r="J200" s="355"/>
      <c r="K200" s="230"/>
    </row>
    <row r="201" spans="2:11" ht="15" customHeight="1">
      <c r="B201" s="209"/>
      <c r="C201" s="215"/>
      <c r="D201" s="189"/>
      <c r="E201" s="189"/>
      <c r="F201" s="208" t="s">
        <v>442</v>
      </c>
      <c r="G201" s="189"/>
      <c r="H201" s="355" t="s">
        <v>972</v>
      </c>
      <c r="I201" s="355"/>
      <c r="J201" s="355"/>
      <c r="K201" s="230"/>
    </row>
    <row r="202" spans="2:11" ht="15" customHeight="1">
      <c r="B202" s="209"/>
      <c r="C202" s="215"/>
      <c r="D202" s="189"/>
      <c r="E202" s="189"/>
      <c r="F202" s="208" t="s">
        <v>445</v>
      </c>
      <c r="G202" s="189"/>
      <c r="H202" s="355" t="s">
        <v>973</v>
      </c>
      <c r="I202" s="355"/>
      <c r="J202" s="355"/>
      <c r="K202" s="230"/>
    </row>
    <row r="203" spans="2:11" ht="15" customHeight="1">
      <c r="B203" s="209"/>
      <c r="C203" s="189"/>
      <c r="D203" s="189"/>
      <c r="E203" s="189"/>
      <c r="F203" s="208" t="s">
        <v>443</v>
      </c>
      <c r="G203" s="189"/>
      <c r="H203" s="355" t="s">
        <v>974</v>
      </c>
      <c r="I203" s="355"/>
      <c r="J203" s="355"/>
      <c r="K203" s="230"/>
    </row>
    <row r="204" spans="2:11" ht="15" customHeight="1">
      <c r="B204" s="209"/>
      <c r="C204" s="189"/>
      <c r="D204" s="189"/>
      <c r="E204" s="189"/>
      <c r="F204" s="208" t="s">
        <v>444</v>
      </c>
      <c r="G204" s="189"/>
      <c r="H204" s="355" t="s">
        <v>975</v>
      </c>
      <c r="I204" s="355"/>
      <c r="J204" s="355"/>
      <c r="K204" s="230"/>
    </row>
    <row r="205" spans="2:11" ht="15" customHeight="1">
      <c r="B205" s="209"/>
      <c r="C205" s="189"/>
      <c r="D205" s="189"/>
      <c r="E205" s="189"/>
      <c r="F205" s="208"/>
      <c r="G205" s="189"/>
      <c r="H205" s="189"/>
      <c r="I205" s="189"/>
      <c r="J205" s="189"/>
      <c r="K205" s="230"/>
    </row>
    <row r="206" spans="2:11" ht="15" customHeight="1">
      <c r="B206" s="209"/>
      <c r="C206" s="189" t="s">
        <v>916</v>
      </c>
      <c r="D206" s="189"/>
      <c r="E206" s="189"/>
      <c r="F206" s="208" t="s">
        <v>476</v>
      </c>
      <c r="G206" s="189"/>
      <c r="H206" s="355" t="s">
        <v>976</v>
      </c>
      <c r="I206" s="355"/>
      <c r="J206" s="355"/>
      <c r="K206" s="230"/>
    </row>
    <row r="207" spans="2:11" ht="15" customHeight="1">
      <c r="B207" s="209"/>
      <c r="C207" s="215"/>
      <c r="D207" s="189"/>
      <c r="E207" s="189"/>
      <c r="F207" s="208" t="s">
        <v>814</v>
      </c>
      <c r="G207" s="189"/>
      <c r="H207" s="355" t="s">
        <v>815</v>
      </c>
      <c r="I207" s="355"/>
      <c r="J207" s="355"/>
      <c r="K207" s="230"/>
    </row>
    <row r="208" spans="2:11" ht="15" customHeight="1">
      <c r="B208" s="209"/>
      <c r="C208" s="189"/>
      <c r="D208" s="189"/>
      <c r="E208" s="189"/>
      <c r="F208" s="208" t="s">
        <v>812</v>
      </c>
      <c r="G208" s="189"/>
      <c r="H208" s="355" t="s">
        <v>977</v>
      </c>
      <c r="I208" s="355"/>
      <c r="J208" s="355"/>
      <c r="K208" s="230"/>
    </row>
    <row r="209" spans="2:11" ht="15" customHeight="1">
      <c r="B209" s="247"/>
      <c r="C209" s="215"/>
      <c r="D209" s="215"/>
      <c r="E209" s="215"/>
      <c r="F209" s="208" t="s">
        <v>816</v>
      </c>
      <c r="G209" s="194"/>
      <c r="H209" s="354" t="s">
        <v>817</v>
      </c>
      <c r="I209" s="354"/>
      <c r="J209" s="354"/>
      <c r="K209" s="248"/>
    </row>
    <row r="210" spans="2:11" ht="15" customHeight="1">
      <c r="B210" s="247"/>
      <c r="C210" s="215"/>
      <c r="D210" s="215"/>
      <c r="E210" s="215"/>
      <c r="F210" s="208" t="s">
        <v>818</v>
      </c>
      <c r="G210" s="194"/>
      <c r="H210" s="354" t="s">
        <v>794</v>
      </c>
      <c r="I210" s="354"/>
      <c r="J210" s="354"/>
      <c r="K210" s="248"/>
    </row>
    <row r="211" spans="2:11" ht="15" customHeight="1">
      <c r="B211" s="247"/>
      <c r="C211" s="215"/>
      <c r="D211" s="215"/>
      <c r="E211" s="215"/>
      <c r="F211" s="249"/>
      <c r="G211" s="194"/>
      <c r="H211" s="250"/>
      <c r="I211" s="250"/>
      <c r="J211" s="250"/>
      <c r="K211" s="248"/>
    </row>
    <row r="212" spans="2:11" ht="15" customHeight="1">
      <c r="B212" s="247"/>
      <c r="C212" s="189" t="s">
        <v>940</v>
      </c>
      <c r="D212" s="215"/>
      <c r="E212" s="215"/>
      <c r="F212" s="208">
        <v>1</v>
      </c>
      <c r="G212" s="194"/>
      <c r="H212" s="354" t="s">
        <v>978</v>
      </c>
      <c r="I212" s="354"/>
      <c r="J212" s="354"/>
      <c r="K212" s="248"/>
    </row>
    <row r="213" spans="2:11" ht="15" customHeight="1">
      <c r="B213" s="247"/>
      <c r="C213" s="215"/>
      <c r="D213" s="215"/>
      <c r="E213" s="215"/>
      <c r="F213" s="208">
        <v>2</v>
      </c>
      <c r="G213" s="194"/>
      <c r="H213" s="354" t="s">
        <v>979</v>
      </c>
      <c r="I213" s="354"/>
      <c r="J213" s="354"/>
      <c r="K213" s="248"/>
    </row>
    <row r="214" spans="2:11" ht="15" customHeight="1">
      <c r="B214" s="247"/>
      <c r="C214" s="215"/>
      <c r="D214" s="215"/>
      <c r="E214" s="215"/>
      <c r="F214" s="208">
        <v>3</v>
      </c>
      <c r="G214" s="194"/>
      <c r="H214" s="354" t="s">
        <v>980</v>
      </c>
      <c r="I214" s="354"/>
      <c r="J214" s="354"/>
      <c r="K214" s="248"/>
    </row>
    <row r="215" spans="2:11" ht="15" customHeight="1">
      <c r="B215" s="247"/>
      <c r="C215" s="215"/>
      <c r="D215" s="215"/>
      <c r="E215" s="215"/>
      <c r="F215" s="208">
        <v>4</v>
      </c>
      <c r="G215" s="194"/>
      <c r="H215" s="354" t="s">
        <v>981</v>
      </c>
      <c r="I215" s="354"/>
      <c r="J215" s="354"/>
      <c r="K215" s="248"/>
    </row>
    <row r="216" spans="2:11" ht="12.75" customHeight="1">
      <c r="B216" s="251"/>
      <c r="C216" s="252"/>
      <c r="D216" s="252"/>
      <c r="E216" s="252"/>
      <c r="F216" s="252"/>
      <c r="G216" s="252"/>
      <c r="H216" s="252"/>
      <c r="I216" s="252"/>
      <c r="J216" s="252"/>
      <c r="K216" s="25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C100:J100"/>
    <mergeCell ref="D61:J61"/>
    <mergeCell ref="D67:J67"/>
    <mergeCell ref="C197:J197"/>
    <mergeCell ref="H215:J215"/>
    <mergeCell ref="H213:J213"/>
    <mergeCell ref="H210:J210"/>
    <mergeCell ref="H209:J209"/>
    <mergeCell ref="H207:J207"/>
    <mergeCell ref="H200:J200"/>
    <mergeCell ref="C73:J73"/>
    <mergeCell ref="H198:J198"/>
    <mergeCell ref="C163:J163"/>
    <mergeCell ref="C120:J120"/>
    <mergeCell ref="C145:J145"/>
    <mergeCell ref="D57:J57"/>
    <mergeCell ref="D60:J60"/>
    <mergeCell ref="D63:J63"/>
    <mergeCell ref="D64:J64"/>
    <mergeCell ref="D66:J66"/>
    <mergeCell ref="D68:J68"/>
    <mergeCell ref="E47:J47"/>
    <mergeCell ref="C52:J52"/>
    <mergeCell ref="D65:J65"/>
    <mergeCell ref="C53:J53"/>
    <mergeCell ref="D58:J58"/>
    <mergeCell ref="D59:J59"/>
    <mergeCell ref="C50:J50"/>
    <mergeCell ref="C55:J55"/>
    <mergeCell ref="D56:J56"/>
    <mergeCell ref="D33:J33"/>
    <mergeCell ref="G34:J34"/>
    <mergeCell ref="G35:J35"/>
    <mergeCell ref="D49:J49"/>
    <mergeCell ref="E48:J48"/>
    <mergeCell ref="G41:J41"/>
    <mergeCell ref="G42:J42"/>
    <mergeCell ref="G43:J43"/>
    <mergeCell ref="D45:J45"/>
    <mergeCell ref="D28:J28"/>
    <mergeCell ref="D29:J29"/>
    <mergeCell ref="F19:J19"/>
    <mergeCell ref="G36:J36"/>
    <mergeCell ref="G37:J37"/>
    <mergeCell ref="E46:J46"/>
    <mergeCell ref="G38:J38"/>
    <mergeCell ref="G39:J39"/>
    <mergeCell ref="D31:J31"/>
    <mergeCell ref="G40:J40"/>
    <mergeCell ref="C9:J9"/>
    <mergeCell ref="D10:J10"/>
    <mergeCell ref="D13:J13"/>
    <mergeCell ref="C24:J24"/>
    <mergeCell ref="D32:J32"/>
    <mergeCell ref="F18:J18"/>
    <mergeCell ref="F21:J21"/>
    <mergeCell ref="C23:J23"/>
    <mergeCell ref="D25:J25"/>
    <mergeCell ref="D26:J26"/>
    <mergeCell ref="C3:J3"/>
    <mergeCell ref="C4:J4"/>
    <mergeCell ref="C6:J6"/>
    <mergeCell ref="C7:J7"/>
    <mergeCell ref="D11:J11"/>
    <mergeCell ref="F20:J20"/>
    <mergeCell ref="D14:J14"/>
    <mergeCell ref="D15:J15"/>
    <mergeCell ref="F16:J16"/>
    <mergeCell ref="F17:J1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PC\uzivatel</dc:creator>
  <cp:keywords/>
  <dc:description/>
  <cp:lastModifiedBy>Vašek</cp:lastModifiedBy>
  <cp:lastPrinted>2018-11-25T11:56:45Z</cp:lastPrinted>
  <dcterms:created xsi:type="dcterms:W3CDTF">2017-12-04T09:53:25Z</dcterms:created>
  <dcterms:modified xsi:type="dcterms:W3CDTF">2018-11-25T11:57:35Z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