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tavební část - Vybavení ..." sheetId="2" r:id="rId2"/>
    <sheet name="Systém audio video - Vyba..." sheetId="3" r:id="rId3"/>
    <sheet name="Vybavení interiéru - Vyba..." sheetId="4" r:id="rId4"/>
    <sheet name="VRN - Vedlejší rozpočtové..." sheetId="5" r:id="rId5"/>
    <sheet name="Pokyny pro vyplnění" sheetId="6" r:id="rId6"/>
  </sheets>
  <definedNames>
    <definedName name="_xlnm._FilterDatabase" localSheetId="1" hidden="1">'Stavební část - Vybavení ...'!$C$104:$K$104</definedName>
    <definedName name="_xlnm._FilterDatabase" localSheetId="2" hidden="1">'Systém audio video - Vyba...'!$C$84:$K$84</definedName>
    <definedName name="_xlnm._FilterDatabase" localSheetId="4" hidden="1">'VRN - Vedlejší rozpočtové...'!$C$81:$K$81</definedName>
    <definedName name="_xlnm._FilterDatabase" localSheetId="3" hidden="1">'Vybavení interiéru - Vyba...'!$C$81:$K$81</definedName>
    <definedName name="_xlnm.Print_Titles" localSheetId="0">'Rekapitulace stavby'!$49:$49</definedName>
    <definedName name="_xlnm.Print_Titles" localSheetId="1">'Stavební část - Vybavení ...'!$104:$104</definedName>
    <definedName name="_xlnm.Print_Titles" localSheetId="2">'Systém audio video - Vyba...'!$84:$84</definedName>
    <definedName name="_xlnm.Print_Titles" localSheetId="4">'VRN - Vedlejší rozpočtové...'!$81:$81</definedName>
    <definedName name="_xlnm.Print_Titles" localSheetId="3">'Vybavení interiéru - Vyba...'!$81:$81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1">'Stavební část - Vybavení ...'!$C$4:$J$36,'Stavební část - Vybavení ...'!$C$42:$J$86,'Stavební část - Vybavení ...'!$C$92:$K$443</definedName>
    <definedName name="_xlnm.Print_Area" localSheetId="2">'Systém audio video - Vyba...'!$C$4:$J$36,'Systém audio video - Vyba...'!$C$42:$J$66,'Systém audio video - Vyba...'!$C$72:$K$130</definedName>
    <definedName name="_xlnm.Print_Area" localSheetId="4">'VRN - Vedlejší rozpočtové...'!$C$4:$J$36,'VRN - Vedlejší rozpočtové...'!$C$42:$J$63,'VRN - Vedlejší rozpočtové...'!$C$69:$K$94</definedName>
    <definedName name="_xlnm.Print_Area" localSheetId="3">'Vybavení interiéru - Vyba...'!$C$4:$J$36,'Vybavení interiéru - Vyba...'!$C$42:$J$63,'Vybavení interiéru - Vyba...'!$C$69:$K$127</definedName>
  </definedNames>
  <calcPr fullCalcOnLoad="1"/>
</workbook>
</file>

<file path=xl/sharedStrings.xml><?xml version="1.0" encoding="utf-8"?>
<sst xmlns="http://schemas.openxmlformats.org/spreadsheetml/2006/main" count="6060" uniqueCount="1392">
  <si>
    <t>Export VZ</t>
  </si>
  <si>
    <t>List obsahuje:</t>
  </si>
  <si>
    <t>3.0</t>
  </si>
  <si>
    <t>ZAMOK</t>
  </si>
  <si>
    <t>False</t>
  </si>
  <si>
    <t>{8b45c4f1-9642-4b5c-9bd2-9eb9e32f6703}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</si>
  <si>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</si>
  <si>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</si>
  <si>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</si>
  <si>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</si>
  <si>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</si>
  <si>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</si>
  <si>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</si>
  <si>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</si>
  <si>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APS-353/16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</si>
  <si>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</si>
  <si>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</si>
  <si>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Vybavení pracoviště krizového řízení Středočeského kraje audiovizuálními a komunikačními prostředky</t>
  </si>
  <si>
    <t>0,1</t>
  </si>
  <si>
    <t>KSO:</t>
  </si>
  <si>
    <t>801 61</t>
  </si>
  <si>
    <t>CC-CZ:</t>
  </si>
  <si>
    <t/>
  </si>
  <si>
    <t>1</t>
  </si>
  <si>
    <t>Místo:</t>
  </si>
  <si>
    <t>Zborovská 11,Praha 5</t>
  </si>
  <si>
    <t>Datum:</t>
  </si>
  <si>
    <t>22.07.2016</t>
  </si>
  <si>
    <t>10</t>
  </si>
  <si>
    <t>CZ-CPV:</t>
  </si>
  <si>
    <t>45213000-3</t>
  </si>
  <si>
    <t>100</t>
  </si>
  <si>
    <t>Zadavatel:</t>
  </si>
  <si>
    <t>IČ:</t>
  </si>
  <si>
    <t xml:space="preserve">Středočeský kraj,Krajský úřad, Zborovská 11,Praha 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</si>
  <si>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</si>
  <si>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</si>
  <si>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</si>
  <si>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</si>
  <si>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</si>
  <si>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</si>
  <si>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</si>
  <si>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</si>
  <si>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</si>
  <si>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</si>
  <si>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</si>
  <si>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</si>
  <si>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</si>
  <si>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</si>
  <si>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</si>
  <si>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</si>
  <si>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</si>
  <si>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</si>
  <si>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</si>
  <si>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</si>
  <si>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</si>
  <si>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</si>
  <si>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</si>
  <si>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</si>
  <si>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</si>
  <si>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</si>
  <si>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</si>
  <si>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</si>
  <si>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</si>
  <si>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</si>
  <si>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</si>
  <si>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</si>
  <si>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</si>
  <si>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</si>
  <si>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</si>
  <si>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</si>
  <si>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</si>
  <si>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</si>
  <si>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</si>
  <si>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</si>
  <si>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</si>
  <si>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</si>
  <si>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</si>
  <si>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</si>
  <si>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</si>
  <si>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Stavební část</t>
  </si>
  <si>
    <t>Vybavení pracoviště krizového řízení Středočeského kraje</t>
  </si>
  <si>
    <t>STA</t>
  </si>
  <si>
    <t>{a3627114-6273-4daf-9b51-686ef20c1a7f}</t>
  </si>
  <si>
    <t>2</t>
  </si>
  <si>
    <t>Systém audio video</t>
  </si>
  <si>
    <t>{21c2f925-1d66-44f5-8abf-715daf930044}</t>
  </si>
  <si>
    <t>Vybavení interiéru</t>
  </si>
  <si>
    <t>{3dfadcc6-cc5b-4288-9103-a219fb8a5aea}</t>
  </si>
  <si>
    <t>VRN</t>
  </si>
  <si>
    <t>Vedlejší rozpočtové náklady</t>
  </si>
  <si>
    <t>{af53c356-827f-4a05-a844-0310079ef484}</t>
  </si>
  <si>
    <t>Zpět na list:</t>
  </si>
  <si>
    <t>KRYCÍ LIST SOUPISU</t>
  </si>
  <si>
    <t>Objekt:</t>
  </si>
  <si>
    <t>Stavební část - Vybavení pracoviště krizového řízení Středočeského kraje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</si>
  <si>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</si>
  <si>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</si>
  <si>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</si>
  <si>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</si>
  <si>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</si>
  <si>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</si>
  <si>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</si>
  <si>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</si>
  <si>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</si>
  <si>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</si>
  <si>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</si>
  <si>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</si>
  <si>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</si>
  <si>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751 - Vzduchotechnika-chlazení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</si>
  <si>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</si>
  <si>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</si>
  <si>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</si>
  <si>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</si>
  <si>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</si>
  <si>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</si>
  <si>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</si>
  <si>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</si>
  <si>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</si>
  <si>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</si>
  <si>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  21.1.- M - Svítidla</t>
  </si>
  <si>
    <t xml:space="preserve">      21.2.-M - Silnoproudá instalace
</t>
  </si>
  <si>
    <t xml:space="preserve">      21.3.-M - Kabely+ nosný úložný materiál
</t>
  </si>
  <si>
    <t xml:space="preserve">      21.4.-M - Rozváděče - doplnění výzbroje
</t>
  </si>
  <si>
    <t xml:space="preserve">      21.5.-M - Ostatní náklady
</t>
  </si>
  <si>
    <t xml:space="preserve">    22-M - Montáže technologických zařízení </t>
  </si>
  <si>
    <t xml:space="preserve">      22.1.-M - Doplnění strukturované kabeláže
</t>
  </si>
  <si>
    <t xml:space="preserve">      22.2.-M - AV technika
</t>
  </si>
  <si>
    <t xml:space="preserve">    46-M - Zemní práce při extr.mont.pracích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</si>
  <si>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</si>
  <si>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</si>
  <si>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</si>
  <si>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</si>
  <si>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</si>
  <si>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</si>
  <si>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</si>
  <si>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</si>
  <si>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</si>
  <si>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</si>
  <si>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</si>
  <si>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</si>
  <si>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</si>
  <si>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</si>
  <si>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</si>
  <si>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</si>
  <si>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</si>
  <si>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</si>
  <si>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</si>
  <si>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</si>
  <si>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</si>
  <si>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310235241</t>
  </si>
  <si>
    <t>Zazdívka otvorů pl do 0,0225 m2 ve zdivu nadzákladovém cihlami pálenými tl do 300 mm</t>
  </si>
  <si>
    <t>kus</t>
  </si>
  <si>
    <t>CS ÚRS 2016 01</t>
  </si>
  <si>
    <t>4</t>
  </si>
  <si>
    <t>-1235985975</t>
  </si>
  <si>
    <t>VV</t>
  </si>
  <si>
    <t>"na střeše"1</t>
  </si>
  <si>
    <t>310235251</t>
  </si>
  <si>
    <t>Zazdívka otvorů pl do 0,0225 m2 ve zdivu nadzákladovém cihlami pálenými tl do 450 mm</t>
  </si>
  <si>
    <t>777258673</t>
  </si>
  <si>
    <t>"průrazy pozn.14,15 a 20"3</t>
  </si>
  <si>
    <t>340235211</t>
  </si>
  <si>
    <t>Zazdívka otvorů pl do 0,0225 m2 v příčkách nebo stěnách z cihel tl do 100 mm</t>
  </si>
  <si>
    <t>-381162134</t>
  </si>
  <si>
    <t>"pozn.12"1</t>
  </si>
  <si>
    <t>6</t>
  </si>
  <si>
    <t>Úpravy povrchů, podlahy a osazování výplní</t>
  </si>
  <si>
    <t>611325421</t>
  </si>
  <si>
    <t>Oprava vnitřní vápenocementové štukové omítky stropů v rozsahu plochy do 10%</t>
  </si>
  <si>
    <t>m2</t>
  </si>
  <si>
    <t>411594817</t>
  </si>
  <si>
    <t>"kanceláře"31,17+31,58</t>
  </si>
  <si>
    <t>5</t>
  </si>
  <si>
    <t>612325222</t>
  </si>
  <si>
    <t>Vápenocementová štuková omítka malých ploch do 0,25 m2 na stěnách</t>
  </si>
  <si>
    <t>-2097552990</t>
  </si>
  <si>
    <t>"oprava na střeše"1</t>
  </si>
  <si>
    <t>612325421</t>
  </si>
  <si>
    <t>Oprava vnitřní vápenocementové štukové omítky stěn v rozsahu plochy do 10%</t>
  </si>
  <si>
    <t>936223501</t>
  </si>
  <si>
    <t>"m.č.4089"(5,03*2+6,14)*3,525</t>
  </si>
  <si>
    <t>-"dveře"0,9*2,2+"ostění"(2,2*2+1,2)*0,28-"okno"1,41*2,19*2+"ostění"(2,19*2+1,41)*0,25*2</t>
  </si>
  <si>
    <t>"m.č.4090"(5,5+6,14)*2*3,525</t>
  </si>
  <si>
    <t>"m.č.4129 jen dotčená stěna"10,56*3,525</t>
  </si>
  <si>
    <t>-"dveře"0,9*2,2*2</t>
  </si>
  <si>
    <t>Součet</t>
  </si>
  <si>
    <t>7</t>
  </si>
  <si>
    <t>612403382R</t>
  </si>
  <si>
    <t>Hrubá výplň rýh ve stěnách do 5x5 cm maltou ze SMS</t>
  </si>
  <si>
    <t>m</t>
  </si>
  <si>
    <t>472819459</t>
  </si>
  <si>
    <t>"pro odvod kondenzátu"15</t>
  </si>
  <si>
    <t>8</t>
  </si>
  <si>
    <t>619991002R</t>
  </si>
  <si>
    <t>Zakrytí podlah fólií pro malířské potřeby textilní přilepenou lepící páskou,vč.pozdějšího odkrytí</t>
  </si>
  <si>
    <t>-804288666</t>
  </si>
  <si>
    <t>"chodba"26,16</t>
  </si>
  <si>
    <t>"místnosti v trase vedení chlad.potrubí ke světlíku pás š.2m"(4,8+2,7)*2</t>
  </si>
  <si>
    <t>9</t>
  </si>
  <si>
    <t>619991011</t>
  </si>
  <si>
    <t>Obalení konstrukcí a prvků fólií přilepenou lepící páskou</t>
  </si>
  <si>
    <t>-870719381</t>
  </si>
  <si>
    <t>"parapety"2*0,4+1,41*0,25*4</t>
  </si>
  <si>
    <t>"zárubně všechny strany"(2,2*2+0,9)*0,45*2</t>
  </si>
  <si>
    <t>"zárubně 1 strana"(2,2*2+0,9)*0,3*3+(2,2*2+0,8)*0,1+(2,2*2+0,7)*0,3</t>
  </si>
  <si>
    <t>"prahy chodba"0,9*0,15*4</t>
  </si>
  <si>
    <t>"radiátory kanceláře a chodba"12</t>
  </si>
  <si>
    <t>629991011</t>
  </si>
  <si>
    <t>Zakrytí výplní otvorů a svislých ploch fólií přilepenou lepící páskou</t>
  </si>
  <si>
    <t>1753936221</t>
  </si>
  <si>
    <t>"okna"1,41*2,19*4+2*2,2</t>
  </si>
  <si>
    <t>"dveře 2 strany"0,9*2,2*4</t>
  </si>
  <si>
    <t>"dveře 1 strana"0,9*2,2*3+0,7*2,2+0,8*2,2</t>
  </si>
  <si>
    <t>11</t>
  </si>
  <si>
    <t>631312141</t>
  </si>
  <si>
    <t>Doplnění rýh v dosavadních mazaninách betonem prostým</t>
  </si>
  <si>
    <t>m3</t>
  </si>
  <si>
    <t>-161846113</t>
  </si>
  <si>
    <t>"pozn.1"4,5*0,2*0,05</t>
  </si>
  <si>
    <t>"pozn.7"1,6*0,1*0,05+0,8*0,24*0,05+0,77*0,28*0,05+2,48*0,32*0,05</t>
  </si>
  <si>
    <t>Ostatní konstrukce a práce, bourání</t>
  </si>
  <si>
    <t>12</t>
  </si>
  <si>
    <t>949101111</t>
  </si>
  <si>
    <t>Lešení pomocné pro objekty pozemních staveb s lešeňovou podlahou v do 1,9 m zatížení do 150 kg/m2</t>
  </si>
  <si>
    <t>187314478</t>
  </si>
  <si>
    <t>"kastlíky ostatní místnosti"4,8+2,7+2,6+2,4</t>
  </si>
  <si>
    <t>13</t>
  </si>
  <si>
    <t>952901111</t>
  </si>
  <si>
    <t>Vyčištění budov bytové a občanské výstavby při výšce podlaží do 4 m</t>
  </si>
  <si>
    <t>2131211364</t>
  </si>
  <si>
    <t>"kanceláře a chodba"88,91</t>
  </si>
  <si>
    <t>"místnost před světlíkem"29,5</t>
  </si>
  <si>
    <t>"místnost sprcha"5</t>
  </si>
  <si>
    <t>"část m.č.4086+4087"10</t>
  </si>
  <si>
    <t>14</t>
  </si>
  <si>
    <t>953961211</t>
  </si>
  <si>
    <t>Kotvy chemickou patronou M 8 hl 80 mm do betonu, ŽB nebo kamene s vyvrtáním otvoru</t>
  </si>
  <si>
    <t>913232836</t>
  </si>
  <si>
    <t>"kotvení stojny do podlahy"12</t>
  </si>
  <si>
    <t>953962111</t>
  </si>
  <si>
    <t>Kotvy chemickým tmelem M 8 hl 80 mm do zdiva z plných cihel vyvrtáním otvoru</t>
  </si>
  <si>
    <t>-738271429</t>
  </si>
  <si>
    <t>"kotvení stojny do zdiva"4*6</t>
  </si>
  <si>
    <t>16</t>
  </si>
  <si>
    <t>953965111</t>
  </si>
  <si>
    <t>Kotevní šroub pro chemické kotvy M 8 dl 110 mm</t>
  </si>
  <si>
    <t>1764425815</t>
  </si>
  <si>
    <t>17</t>
  </si>
  <si>
    <t>970241100R</t>
  </si>
  <si>
    <t>Řezání prostého betonu hl. řezu do 100 mm</t>
  </si>
  <si>
    <t>1064521741</t>
  </si>
  <si>
    <t>"pro rýhu pozn.1"(4,5*2+0,2)</t>
  </si>
  <si>
    <t>"pro rýhu pozn.7"11</t>
  </si>
  <si>
    <t>18</t>
  </si>
  <si>
    <t>974031132</t>
  </si>
  <si>
    <t>Vysekání rýh ve zdivu cihelném hl do 50 mm š do 70 mm</t>
  </si>
  <si>
    <t>-1184511651</t>
  </si>
  <si>
    <t>19</t>
  </si>
  <si>
    <t>974042533</t>
  </si>
  <si>
    <t>Vysekání rýh v dlažbě betonové nebo jiné monolitické hl do 50 mm š do 100 mm</t>
  </si>
  <si>
    <t>-1675375886</t>
  </si>
  <si>
    <t>"pozn.7."1,6</t>
  </si>
  <si>
    <t>20</t>
  </si>
  <si>
    <t>974042535</t>
  </si>
  <si>
    <t>Vysekání rýh v dlažbě betonové nebo jiné monolitické hl do 50 mm š do 200 mm</t>
  </si>
  <si>
    <t>-2142723600</t>
  </si>
  <si>
    <t>"pozn.1"4,5</t>
  </si>
  <si>
    <t>974042537</t>
  </si>
  <si>
    <t>Vysekání rýh v dlažbě betonové nebo jiné monolitické hl do 50 mm š do 300 mm</t>
  </si>
  <si>
    <t>-2143065521</t>
  </si>
  <si>
    <t>"pozn.7"4,2</t>
  </si>
  <si>
    <t>22</t>
  </si>
  <si>
    <t>974042539</t>
  </si>
  <si>
    <t>Příplatek k vysekání rýh v dlažbě betonové nebo jiné monolitické hl do 50 mm ZKD 100 mm š rýhy</t>
  </si>
  <si>
    <t>1622870327</t>
  </si>
  <si>
    <t>"pozn.7"2,48</t>
  </si>
  <si>
    <t>23</t>
  </si>
  <si>
    <t>977151111</t>
  </si>
  <si>
    <t>Jádrové vrty diamantovými korunkami do D 35 mm do stavebních materiálů</t>
  </si>
  <si>
    <t>-533092790</t>
  </si>
  <si>
    <t>"pozn.12"0,1</t>
  </si>
  <si>
    <t>24</t>
  </si>
  <si>
    <t>977151115</t>
  </si>
  <si>
    <t>Jádrové vrty diamantovými korunkami do D 70 mm do stavebních materiálů</t>
  </si>
  <si>
    <t>-1110680625</t>
  </si>
  <si>
    <t>"pozn.3"0,1</t>
  </si>
  <si>
    <t>25</t>
  </si>
  <si>
    <t>977151123</t>
  </si>
  <si>
    <t>Jádrové vrty diamantovými korunkami do D 150 mm do stavebních materiálů</t>
  </si>
  <si>
    <t>-533029429</t>
  </si>
  <si>
    <t>"pozn.14"0,45</t>
  </si>
  <si>
    <t>"pozn.15"0,45</t>
  </si>
  <si>
    <t>"pozn.20"0,45+"na střeše"0,2</t>
  </si>
  <si>
    <t>Mezisoučet</t>
  </si>
  <si>
    <t>"pro potrubí vedené v SDK kastlíku dělící příčky mezi místnostmi ke světlíku"</t>
  </si>
  <si>
    <t>0,45+0,1*2</t>
  </si>
  <si>
    <t>26</t>
  </si>
  <si>
    <t>977151911</t>
  </si>
  <si>
    <t>Příplatek k jádrovým vrtům za práci ve stísněném prostoru</t>
  </si>
  <si>
    <t>877655785</t>
  </si>
  <si>
    <t>997</t>
  </si>
  <si>
    <t>Přesun sutě</t>
  </si>
  <si>
    <t>27</t>
  </si>
  <si>
    <t>997013215</t>
  </si>
  <si>
    <t>Vnitrostaveništní doprava suti a vybouraných hmot pro budovy v do 18 m ručně</t>
  </si>
  <si>
    <t>t</t>
  </si>
  <si>
    <t>1333312164</t>
  </si>
  <si>
    <t>28</t>
  </si>
  <si>
    <t>997013501</t>
  </si>
  <si>
    <t>Odvoz suti a vybouraných hmot na skládku nebo meziskládku do 1 km se složením</t>
  </si>
  <si>
    <t>313578921</t>
  </si>
  <si>
    <t>29</t>
  </si>
  <si>
    <t>997013509</t>
  </si>
  <si>
    <t>Příplatek k odvozu suti a vybouraných hmot na skládku ZKD 1 km přes 1 km</t>
  </si>
  <si>
    <t>-617865781</t>
  </si>
  <si>
    <t>1,691*19 'Přepočtené koeficientem množství</t>
  </si>
  <si>
    <t>30</t>
  </si>
  <si>
    <t>997013831</t>
  </si>
  <si>
    <t>Poplatek za uložení stavebního směsného odpadu na skládce (skládkovné)</t>
  </si>
  <si>
    <t>-12993290</t>
  </si>
  <si>
    <t>998</t>
  </si>
  <si>
    <t>Přesun hmot</t>
  </si>
  <si>
    <t>31</t>
  </si>
  <si>
    <t>998018003</t>
  </si>
  <si>
    <t>Přesun hmot ruční pro budovy v do 24 m</t>
  </si>
  <si>
    <t>-1172074021</t>
  </si>
  <si>
    <t>PSV</t>
  </si>
  <si>
    <t>Práce a dodávky PSV</t>
  </si>
  <si>
    <t>725</t>
  </si>
  <si>
    <t>Zdravotechnika - zařizovací předměty</t>
  </si>
  <si>
    <t>32</t>
  </si>
  <si>
    <t>721869223R</t>
  </si>
  <si>
    <t>Sifon pro odvod kondenzátu vč.napojení na stávající potrubí</t>
  </si>
  <si>
    <t>1741741347</t>
  </si>
  <si>
    <t>33</t>
  </si>
  <si>
    <t>725319111R</t>
  </si>
  <si>
    <t>Demontáž a zpětná montáž dřezu a sifonu</t>
  </si>
  <si>
    <t>soubor</t>
  </si>
  <si>
    <t>-1326357131</t>
  </si>
  <si>
    <t>34</t>
  </si>
  <si>
    <t>725829111R</t>
  </si>
  <si>
    <t>Demontáž a zpětná montáž baterie stojánkové dřezové  vč.napojení na stávající rozvod vody</t>
  </si>
  <si>
    <t>-29243905</t>
  </si>
  <si>
    <t>35</t>
  </si>
  <si>
    <t>998725203</t>
  </si>
  <si>
    <t>Přesun hmot procentní pro zařizovací předměty v objektech v do 24 m</t>
  </si>
  <si>
    <t>%</t>
  </si>
  <si>
    <t>79382695</t>
  </si>
  <si>
    <t>751</t>
  </si>
  <si>
    <t>Vzduchotechnika-chlazení</t>
  </si>
  <si>
    <t>36</t>
  </si>
  <si>
    <t>751741131R</t>
  </si>
  <si>
    <t>Montáž a dodávka venkovní multisplit jednotka</t>
  </si>
  <si>
    <t>1178219567</t>
  </si>
  <si>
    <t>P</t>
  </si>
  <si>
    <t>Poznámka k položce:
Referenční výrobek např.
Venkovní multisplit jednotka RAS-5M34S3AV-E - MULTI 5+1</t>
  </si>
  <si>
    <t>37</t>
  </si>
  <si>
    <t>751711101R</t>
  </si>
  <si>
    <t>Montáž a dodávka vnitřní multisplit nástěnné jednotky v chodbě</t>
  </si>
  <si>
    <t>2072172751</t>
  </si>
  <si>
    <t xml:space="preserve">Poznámka k položce:
Referenční výrobek např.
Vnitřní nástěná multisplit jednotka SUZUMI Plus RAS-B10 N3KV2-E1 </t>
  </si>
  <si>
    <t>38</t>
  </si>
  <si>
    <t>751711102R</t>
  </si>
  <si>
    <t>Montáž a dodávka vnitřní multisplit nástěnné jednotky v kancelářích</t>
  </si>
  <si>
    <t>-1551459280</t>
  </si>
  <si>
    <t xml:space="preserve">Poznámka k položce:
Referenční výrobek např.
Vnitřní nástěná multisplit jednotka SUZUMI Plus RAS-B16 N3KV2-E1 </t>
  </si>
  <si>
    <t>39</t>
  </si>
  <si>
    <t>751711103R</t>
  </si>
  <si>
    <t>Montáž a dodávka konstrukce KC-special ZN</t>
  </si>
  <si>
    <t>-1242132087</t>
  </si>
  <si>
    <t>40</t>
  </si>
  <si>
    <t>751711104R</t>
  </si>
  <si>
    <t xml:space="preserve">Montáž a dodávka  čerpadlo kondenzátu - se senzory snímání hladiny v zásobníku </t>
  </si>
  <si>
    <t>2029190099</t>
  </si>
  <si>
    <t>Poznámka k položce:
Referenční výrobek např.
 BD-X87-701-KP</t>
  </si>
  <si>
    <t>41</t>
  </si>
  <si>
    <t>751541101R</t>
  </si>
  <si>
    <t>Montáž a dodávka  potrubí pro rozvod chladiva do 12mm</t>
  </si>
  <si>
    <t>1141782657</t>
  </si>
  <si>
    <t>42</t>
  </si>
  <si>
    <t>751541102R</t>
  </si>
  <si>
    <t>Montáž a dodávka  hadice pro odvod kondenzátu samospádem</t>
  </si>
  <si>
    <t>1387364476</t>
  </si>
  <si>
    <t>43</t>
  </si>
  <si>
    <t>751752001R</t>
  </si>
  <si>
    <t>Ostatní montážní materiál</t>
  </si>
  <si>
    <t>sada</t>
  </si>
  <si>
    <t>1355945167</t>
  </si>
  <si>
    <t>44</t>
  </si>
  <si>
    <t>751752002R</t>
  </si>
  <si>
    <t>Ostatní drobný chladírenský materiál</t>
  </si>
  <si>
    <t>-1453968121</t>
  </si>
  <si>
    <t>45</t>
  </si>
  <si>
    <t>998751202</t>
  </si>
  <si>
    <t>Přesun hmot procentní pro vzduchotechniku v objektech v do 24 m</t>
  </si>
  <si>
    <t>1230764586</t>
  </si>
  <si>
    <t>762</t>
  </si>
  <si>
    <t>Konstrukce tesařské</t>
  </si>
  <si>
    <t>46</t>
  </si>
  <si>
    <t>762526811</t>
  </si>
  <si>
    <t>Demontáž podlah z dřevotřísky, překližky, sololitu tloušťky do 20 mm bez polštářů</t>
  </si>
  <si>
    <t>2023127698</t>
  </si>
  <si>
    <t>47</t>
  </si>
  <si>
    <t>762591145R</t>
  </si>
  <si>
    <t>Montáž dočasného zakrytí podlah deskami  na sraz volně kladenými</t>
  </si>
  <si>
    <t>1876598200</t>
  </si>
  <si>
    <t>48</t>
  </si>
  <si>
    <t>M</t>
  </si>
  <si>
    <t>607262820</t>
  </si>
  <si>
    <t>deska dřevoštěpková OSB 3 PD4 broušená 2500x675x15 mm</t>
  </si>
  <si>
    <t>1810906175</t>
  </si>
  <si>
    <t>26,16*1,08 'Přepočtené koeficientem množství</t>
  </si>
  <si>
    <t>49</t>
  </si>
  <si>
    <t>998762203</t>
  </si>
  <si>
    <t>Přesun hmot procentní pro kce tesařské v objektech v do 24 m</t>
  </si>
  <si>
    <t>1685667622</t>
  </si>
  <si>
    <t>763</t>
  </si>
  <si>
    <t>Konstrukce suché výstavby</t>
  </si>
  <si>
    <t>50</t>
  </si>
  <si>
    <t>763121496R</t>
  </si>
  <si>
    <t>SDK stěna předsazená tl 100 mm profil CW+UW 75 desky 1xA 12,5 + 1xdeska SDK s vysokou tvrdostí jádra a povrchu tl.12,5 mm</t>
  </si>
  <si>
    <t>-755454346</t>
  </si>
  <si>
    <t>"skladba S2"6,14*3,525</t>
  </si>
  <si>
    <t>51</t>
  </si>
  <si>
    <t>763121714</t>
  </si>
  <si>
    <t>SDK stěna předsazená základní penetrační nátěr</t>
  </si>
  <si>
    <t>1866387936</t>
  </si>
  <si>
    <t>"kastlíky zákryty"2,683+0,473+4</t>
  </si>
  <si>
    <t>52</t>
  </si>
  <si>
    <t>763121762</t>
  </si>
  <si>
    <t>Příplatek k SDK stěně předsazené za rovinnost kvality Q4</t>
  </si>
  <si>
    <t>961482879</t>
  </si>
  <si>
    <t>53</t>
  </si>
  <si>
    <t>763164551</t>
  </si>
  <si>
    <t>SDK  zákryt (kastlík) tvaru L š přes 0,8 m desky 1xA 12,5</t>
  </si>
  <si>
    <t>-1653361067</t>
  </si>
  <si>
    <t>"pozn.18"</t>
  </si>
  <si>
    <t>(5,03+5,5+4,8)*(0,5*0,35)</t>
  </si>
  <si>
    <t>54</t>
  </si>
  <si>
    <t>763164561</t>
  </si>
  <si>
    <t>SDK zákryt (kastlík) tvaru L š přes 0,8 m desky 1xH2 12,5</t>
  </si>
  <si>
    <t>-1958899638</t>
  </si>
  <si>
    <t>"pozn.18 místnost se sprchou"</t>
  </si>
  <si>
    <t>2,7*(0,5*0,35)</t>
  </si>
  <si>
    <t>55</t>
  </si>
  <si>
    <t>763164608R</t>
  </si>
  <si>
    <t>SDK zákryt kolejnic  posuvných žaluziíí tvaru U š do 0,6 m desky 1xA 12,5 vč.rohových úhelníků</t>
  </si>
  <si>
    <t>-220635680</t>
  </si>
  <si>
    <t>"pozn.34"10,1</t>
  </si>
  <si>
    <t>56</t>
  </si>
  <si>
    <t>763164821</t>
  </si>
  <si>
    <t>Demontáž SDK zákrytu (kastlíku) opláštění jednoduché</t>
  </si>
  <si>
    <t>-1359615448</t>
  </si>
  <si>
    <t>(5,13+5,5+2,7+4,8)*(0,5*0,35)</t>
  </si>
  <si>
    <t>57</t>
  </si>
  <si>
    <t>763171811</t>
  </si>
  <si>
    <t>Demontáž revizních klapek/dvířek SDK kcí vel. do 1 m2 pro příčky/předsazené stěny- pro zpětné použití</t>
  </si>
  <si>
    <t>351795844</t>
  </si>
  <si>
    <t>58</t>
  </si>
  <si>
    <t>763172312</t>
  </si>
  <si>
    <t>Montáž revizních dvířek SDK kcí vel. 300x300 mm</t>
  </si>
  <si>
    <t>1405883246</t>
  </si>
  <si>
    <t>"zpětné použití demontovaných dvířek"8</t>
  </si>
  <si>
    <t>59</t>
  </si>
  <si>
    <t>998763403</t>
  </si>
  <si>
    <t>Přesun hmot procentní pro sádrokartonové konstrukce v objektech v do 24 m</t>
  </si>
  <si>
    <t>-994692402</t>
  </si>
  <si>
    <t>766</t>
  </si>
  <si>
    <t>Konstrukce truhlářské</t>
  </si>
  <si>
    <t>60</t>
  </si>
  <si>
    <t>766662811</t>
  </si>
  <si>
    <t>Demontáž truhlářských prahů dveří jednokřídlových</t>
  </si>
  <si>
    <t>-998522788</t>
  </si>
  <si>
    <t>"pro výměnu podlahových krytin"2</t>
  </si>
  <si>
    <t>61</t>
  </si>
  <si>
    <t>766695213</t>
  </si>
  <si>
    <t>Montáž truhlářských prahů dveří 1křídlových šířky přes 10 cm</t>
  </si>
  <si>
    <t>247543407</t>
  </si>
  <si>
    <t>"pro výměnu podlahových krytin zpětné osazení stávajícího prahu"2</t>
  </si>
  <si>
    <t>62</t>
  </si>
  <si>
    <t>766812845R</t>
  </si>
  <si>
    <t>Demontáž a zpětná montáž kuchyňských linek dřevěných nebo kovových délky do 2,1 m</t>
  </si>
  <si>
    <t>-776300964</t>
  </si>
  <si>
    <t>767</t>
  </si>
  <si>
    <t>Konstrukce zámečnické</t>
  </si>
  <si>
    <t>63</t>
  </si>
  <si>
    <t>767995113</t>
  </si>
  <si>
    <t>Montáž atypických zámečnických konstrukcí hmotnosti do 20 kg</t>
  </si>
  <si>
    <t>kg</t>
  </si>
  <si>
    <t>30615358</t>
  </si>
  <si>
    <t>"Stojny pro uchycení  VESA držáků"97,4</t>
  </si>
  <si>
    <t>64</t>
  </si>
  <si>
    <t>553439001R</t>
  </si>
  <si>
    <t>Výroba a dodávka zámečnické konstrukce stojny pro uchycení VESA držáků dle PD</t>
  </si>
  <si>
    <t>-1658826412</t>
  </si>
  <si>
    <t>65</t>
  </si>
  <si>
    <t>998767203</t>
  </si>
  <si>
    <t>Přesun hmot procentní pro zámečnické konstrukce v objektech v do 24 m</t>
  </si>
  <si>
    <t>-274021488</t>
  </si>
  <si>
    <t>776</t>
  </si>
  <si>
    <t>Podlahy povlakové</t>
  </si>
  <si>
    <t>66</t>
  </si>
  <si>
    <t>776111116</t>
  </si>
  <si>
    <t>Odstranění zbytků lepidla z podkladu povlakových podlah broušením</t>
  </si>
  <si>
    <t>290903266</t>
  </si>
  <si>
    <t>"odstranění koberce kanceláře"31,17+31,58</t>
  </si>
  <si>
    <t>67</t>
  </si>
  <si>
    <t>776111311</t>
  </si>
  <si>
    <t>Vysátí podkladu povlakových podlah</t>
  </si>
  <si>
    <t>1543158080</t>
  </si>
  <si>
    <t>" koberce kanceláře"31,17+31,58</t>
  </si>
  <si>
    <t>68</t>
  </si>
  <si>
    <t>776121111</t>
  </si>
  <si>
    <t>Vodou ředitelná penetrace savého podkladu povlakových podlah ředěná v poměru 1:3</t>
  </si>
  <si>
    <t>1132195906</t>
  </si>
  <si>
    <t>69</t>
  </si>
  <si>
    <t>776141112</t>
  </si>
  <si>
    <t>Vyrovnání podkladu povlakových podlah stěrkou pevnosti 20 MPa tl 5 mm</t>
  </si>
  <si>
    <t>-1972210789</t>
  </si>
  <si>
    <t>70</t>
  </si>
  <si>
    <t>776201811</t>
  </si>
  <si>
    <t>Demontáž lepených povlakových podlah bez podložky ručně</t>
  </si>
  <si>
    <t>-1775520367</t>
  </si>
  <si>
    <t>71</t>
  </si>
  <si>
    <t>776211111</t>
  </si>
  <si>
    <t>Lepení textilních pásů</t>
  </si>
  <si>
    <t>-766055823</t>
  </si>
  <si>
    <t>72</t>
  </si>
  <si>
    <t>697510275R</t>
  </si>
  <si>
    <t xml:space="preserve">koberec zátěžový-střední zátěž odstín barva tmavě šedá dle výběru </t>
  </si>
  <si>
    <t>-585032988</t>
  </si>
  <si>
    <t>62,75*1,1 'Přepočtené koeficientem množství</t>
  </si>
  <si>
    <t>73</t>
  </si>
  <si>
    <t>776410811</t>
  </si>
  <si>
    <t>Odstranění soklíků a lišt pryžových nebo plastových</t>
  </si>
  <si>
    <t>1934311118</t>
  </si>
  <si>
    <t>"sokl koberce"</t>
  </si>
  <si>
    <t>"m.č.4089"(5,03+6,14+0,28+0,25*2)*2-"dveře"0,9</t>
  </si>
  <si>
    <t>"m.č.4090"(5,5+6,14+0,28+0,25*2)*2-"dveře"0,9</t>
  </si>
  <si>
    <t>74</t>
  </si>
  <si>
    <t>776421111</t>
  </si>
  <si>
    <t>Montáž obvodových lišt lepením</t>
  </si>
  <si>
    <t>692558416</t>
  </si>
  <si>
    <t>75</t>
  </si>
  <si>
    <t>697512050R</t>
  </si>
  <si>
    <t>lišta kobercová soklová PVC barva černá</t>
  </si>
  <si>
    <t>1044302572</t>
  </si>
  <si>
    <t>46,94*1,02 'Přepočtené koeficientem množství</t>
  </si>
  <si>
    <t>76</t>
  </si>
  <si>
    <t>776421711</t>
  </si>
  <si>
    <t>Vložení nařezaných pásků z podlahoviny do lišt</t>
  </si>
  <si>
    <t>615283706</t>
  </si>
  <si>
    <t>77</t>
  </si>
  <si>
    <t>404053717</t>
  </si>
  <si>
    <t>4,694*1,1 'Přepočtené koeficientem množství</t>
  </si>
  <si>
    <t>78</t>
  </si>
  <si>
    <t>998776203</t>
  </si>
  <si>
    <t>Přesun hmot procentní pro podlahy povlakové v objektech v do 24 m</t>
  </si>
  <si>
    <t>1316905984</t>
  </si>
  <si>
    <t>783</t>
  </si>
  <si>
    <t>Dokončovací práce - nátěry</t>
  </si>
  <si>
    <t>79</t>
  </si>
  <si>
    <t>783314101</t>
  </si>
  <si>
    <t>Základní jednonásobný syntetický nátěr zámečnických konstrukcí</t>
  </si>
  <si>
    <t>-1691478684</t>
  </si>
  <si>
    <t>"stojny"0,4*6</t>
  </si>
  <si>
    <t>"L profil v podlaze"0,127*12,1</t>
  </si>
  <si>
    <t>80</t>
  </si>
  <si>
    <t>783601325</t>
  </si>
  <si>
    <t>Odmaštění článkových otopných těles vodou ředitelným odmašťovačem před provedením nátěru</t>
  </si>
  <si>
    <t>750012711</t>
  </si>
  <si>
    <t>"pozn.9"5*4</t>
  </si>
  <si>
    <t>81</t>
  </si>
  <si>
    <t>783601713</t>
  </si>
  <si>
    <t>Odmaštění vodou ředitelným odmašťovačem potrubí do DN 50 mm</t>
  </si>
  <si>
    <t>118931346</t>
  </si>
  <si>
    <t>"pozn.9 stoupačky"3,53*4+"připojení radiátorů"2,4</t>
  </si>
  <si>
    <t>82</t>
  </si>
  <si>
    <t>783614111</t>
  </si>
  <si>
    <t>Základní jednonásobný syntetický nátěr článkových otopných těles</t>
  </si>
  <si>
    <t>433995523</t>
  </si>
  <si>
    <t>"jako odmaštění"20</t>
  </si>
  <si>
    <t>83</t>
  </si>
  <si>
    <t>783614551</t>
  </si>
  <si>
    <t>Základní jednonásobný syntetický nátěr potrubí do DN 50 mm</t>
  </si>
  <si>
    <t>-216909498</t>
  </si>
  <si>
    <t>"jako odmaštění"16,52</t>
  </si>
  <si>
    <t>84</t>
  </si>
  <si>
    <t>783615551</t>
  </si>
  <si>
    <t>Mezinátěr jednonásobný syntetický nátěr potrubí do DN 50 mm</t>
  </si>
  <si>
    <t>-1794627609</t>
  </si>
  <si>
    <t>"jako základní nátěr"16,52</t>
  </si>
  <si>
    <t>85</t>
  </si>
  <si>
    <t>783617111</t>
  </si>
  <si>
    <t>Krycí jednonásobný syntetický nátěr článkových otopných těles</t>
  </si>
  <si>
    <t>566648909</t>
  </si>
  <si>
    <t>"jako základní nátěr"20</t>
  </si>
  <si>
    <t>86</t>
  </si>
  <si>
    <t>783617601</t>
  </si>
  <si>
    <t>Krycí jednonásobný syntetický nátěr potrubí do DN 50 mm</t>
  </si>
  <si>
    <t>-262947228</t>
  </si>
  <si>
    <t>784</t>
  </si>
  <si>
    <t>Dokončovací práce - malby a tapety</t>
  </si>
  <si>
    <t>87</t>
  </si>
  <si>
    <t>784121001</t>
  </si>
  <si>
    <t>Oškrabání malby v mísnostech výšky do 3,80 m</t>
  </si>
  <si>
    <t>2015066713</t>
  </si>
  <si>
    <t>"m.č.4089"(5,03+6,14)*2*3,525</t>
  </si>
  <si>
    <t>"strop"31,17</t>
  </si>
  <si>
    <t>"strop"31,58</t>
  </si>
  <si>
    <t>"m.č.4129"(2,46+10,56)*2*3,525-"okno"2*2,2+"ostění"(2,2*2+2)*0,4</t>
  </si>
  <si>
    <t>"strop"26,16</t>
  </si>
  <si>
    <t>-"SDK předstěna"21,644</t>
  </si>
  <si>
    <t>88</t>
  </si>
  <si>
    <t>784161501</t>
  </si>
  <si>
    <t>Celoplošné vyhlazení podkladu disperzní stěrkou v místnostech výšky do 3,80 m</t>
  </si>
  <si>
    <t>619914133</t>
  </si>
  <si>
    <t>"jako oškrábání"318,028</t>
  </si>
  <si>
    <t>89</t>
  </si>
  <si>
    <t>784181121</t>
  </si>
  <si>
    <t>Hloubková jednonásobná penetrace podkladu v místnostech výšky do 3,80 m</t>
  </si>
  <si>
    <t>1709080053</t>
  </si>
  <si>
    <t>90</t>
  </si>
  <si>
    <t>784221101</t>
  </si>
  <si>
    <t>Dvojnásobné bílé malby  ze směsí za sucha dobře otěruvzdorných v místnostech do 3,80 m</t>
  </si>
  <si>
    <t>-1126311017</t>
  </si>
  <si>
    <t>"jako penetrace"318,028</t>
  </si>
  <si>
    <t>"kastlíky a zákryty"2,683+0,473+4</t>
  </si>
  <si>
    <t>91</t>
  </si>
  <si>
    <t>784221133</t>
  </si>
  <si>
    <t>Příplatek k cenám 2x maleb za sucha otěruvzdorných za provádění styku 2 barev</t>
  </si>
  <si>
    <t>915888961</t>
  </si>
  <si>
    <t>"sdk stěna"3,525*2+0,35</t>
  </si>
  <si>
    <t>92</t>
  </si>
  <si>
    <t>784221157</t>
  </si>
  <si>
    <t>Příplatek k cenám 2x maleb za sucha otěruvzdorných za barevnou malbu v odstínu náročném</t>
  </si>
  <si>
    <t>-317207213</t>
  </si>
  <si>
    <t>786</t>
  </si>
  <si>
    <t>Dokončovací práce - čalounické úpravy</t>
  </si>
  <si>
    <t>93</t>
  </si>
  <si>
    <t>786612201R</t>
  </si>
  <si>
    <t>Demontáž zastiňujících žaluzií z textilií nebo umělých tkanin vertikální</t>
  </si>
  <si>
    <t>-1601538725</t>
  </si>
  <si>
    <t>"pro likvidaci"1,4*2,2*4</t>
  </si>
  <si>
    <t>94</t>
  </si>
  <si>
    <t>786612202R</t>
  </si>
  <si>
    <t>Demontáž a zpětná montáž zastiňujících žaluzií z textilií nebo umělých tkanin vertikální</t>
  </si>
  <si>
    <t>-2138605499</t>
  </si>
  <si>
    <t>"na chodbě pro malování"2*2,2</t>
  </si>
  <si>
    <t>Práce a dodávky M</t>
  </si>
  <si>
    <t>21-M</t>
  </si>
  <si>
    <t>Elektromontáže</t>
  </si>
  <si>
    <t>21.1.- M</t>
  </si>
  <si>
    <t>Svítidla</t>
  </si>
  <si>
    <t>95</t>
  </si>
  <si>
    <t>210200030-D</t>
  </si>
  <si>
    <t>Demontáž svítidlo žárovkové bytové nástěnné přisazené 1 zdroj se sklem</t>
  </si>
  <si>
    <t>384254698</t>
  </si>
  <si>
    <t>"chodba pro malování"2</t>
  </si>
  <si>
    <t>96</t>
  </si>
  <si>
    <t>210200032R</t>
  </si>
  <si>
    <t>Zpětná montáž svítidlo žárovkové bytové nástěnné přisazené 1 zdroj se sklem se zapojením</t>
  </si>
  <si>
    <t>-2133420414</t>
  </si>
  <si>
    <t>"chodba"2</t>
  </si>
  <si>
    <t>97</t>
  </si>
  <si>
    <t>210201053-D</t>
  </si>
  <si>
    <t>Demontáž svítidel zářivkových v kancelářích závěsných na trubkách,vč. případné likvidace</t>
  </si>
  <si>
    <t>981843507</t>
  </si>
  <si>
    <t>98</t>
  </si>
  <si>
    <t>210202090R</t>
  </si>
  <si>
    <t>Montáž svítidel přisazených s LED světelným zdrojem</t>
  </si>
  <si>
    <t>374467564</t>
  </si>
  <si>
    <t>99</t>
  </si>
  <si>
    <t>348237001R</t>
  </si>
  <si>
    <t>Přisazené svítidlo s LED světelným zdrojem, 4000lm, 41W, 230V, IP40, včetně příslušenství</t>
  </si>
  <si>
    <t>128</t>
  </si>
  <si>
    <t>1692625633</t>
  </si>
  <si>
    <t>210200001R</t>
  </si>
  <si>
    <t>Drobný a montážní materiál, kotevní materiál pro světelná tělesa, světelné zdroje, recyklační poplatek, revize a měření</t>
  </si>
  <si>
    <t>1716864146</t>
  </si>
  <si>
    <t>21.2.-M</t>
  </si>
  <si>
    <t xml:space="preserve">Silnoproudá instalace
</t>
  </si>
  <si>
    <t>101</t>
  </si>
  <si>
    <t>210111041</t>
  </si>
  <si>
    <t>Montáž zásuvka (polo)zapuštěná bezšroubové připojení 2P+PE se zapojením vodičů</t>
  </si>
  <si>
    <t>1156100554</t>
  </si>
  <si>
    <t>102</t>
  </si>
  <si>
    <t>345551030R</t>
  </si>
  <si>
    <t>Zásuvka jednonásobná 230V/16A, 50Hz,IP20, barva bílá - komplet</t>
  </si>
  <si>
    <t>-1883563453</t>
  </si>
  <si>
    <t>103</t>
  </si>
  <si>
    <t>210111054R</t>
  </si>
  <si>
    <t>Montáž zásuvka jednonásobná s přepěťovou ochranou se zapojením</t>
  </si>
  <si>
    <t>1571733737</t>
  </si>
  <si>
    <t>104</t>
  </si>
  <si>
    <t>345511450R</t>
  </si>
  <si>
    <t>Zásuvka jednonásobná 230V/16A, 50Hz,IP20, s přepěťovou ochranou st. "D", barva bílá -komplet</t>
  </si>
  <si>
    <t>-1456316346</t>
  </si>
  <si>
    <t>105</t>
  </si>
  <si>
    <t>210111043</t>
  </si>
  <si>
    <t>Montáž zásuvka (polo)zapuštěná bezšroubové připojení 2x (2P + PE) dvojnásobná</t>
  </si>
  <si>
    <t>-140734823</t>
  </si>
  <si>
    <t>106</t>
  </si>
  <si>
    <t>345551230R</t>
  </si>
  <si>
    <t>Zásuvka dvojnásobná 230V/16A, 50Hz,IP20, barva bílá - komplet</t>
  </si>
  <si>
    <t>503687665</t>
  </si>
  <si>
    <t>107</t>
  </si>
  <si>
    <t>210110000R</t>
  </si>
  <si>
    <t>Drobný a montážní materiál, kotevní materiál, revize a měření</t>
  </si>
  <si>
    <t>-208253124</t>
  </si>
  <si>
    <t>21.3.-M</t>
  </si>
  <si>
    <t xml:space="preserve">Kabely+ nosný úložný materiál
</t>
  </si>
  <si>
    <t>108</t>
  </si>
  <si>
    <t>210800105</t>
  </si>
  <si>
    <t>Montáž měděných kabelů CYKY,CYBY,CYMY,NYM,CYKYLS,CYKYLo 3x1,5 mm2</t>
  </si>
  <si>
    <t>-413713005</t>
  </si>
  <si>
    <t>109</t>
  </si>
  <si>
    <t>341110300</t>
  </si>
  <si>
    <t>kabel silový s Cu jádrem CYKY(J) 3x1,5 mm2</t>
  </si>
  <si>
    <t>1539520591</t>
  </si>
  <si>
    <t>Poznámka k položce:
obsah kovu [kg/m], Cu =0,044, Al =0</t>
  </si>
  <si>
    <t>110</t>
  </si>
  <si>
    <t>210800106</t>
  </si>
  <si>
    <t>Montáž měděných kabelů CYKY,CYBY,CYMY,NYM,CYKYLS,CYKYLo 3x2,5 mm2</t>
  </si>
  <si>
    <t>-1897792742</t>
  </si>
  <si>
    <t>111</t>
  </si>
  <si>
    <t>341110360</t>
  </si>
  <si>
    <t>kabel silový s Cu jádrem CYKY(J) 3x2,5 mm2</t>
  </si>
  <si>
    <t>-1607306774</t>
  </si>
  <si>
    <t>Poznámka k položce:
obsah kovu [kg/m], Cu =0,074, Al =0</t>
  </si>
  <si>
    <t>112</t>
  </si>
  <si>
    <t>210800002</t>
  </si>
  <si>
    <t xml:space="preserve">Montáž měděných vodičů CYA 2,5 mm2 </t>
  </si>
  <si>
    <t>2098002137</t>
  </si>
  <si>
    <t>113</t>
  </si>
  <si>
    <t>341421550</t>
  </si>
  <si>
    <t>vodič silový s Cu jádrem CYA H07 V-K 2,50 mm2</t>
  </si>
  <si>
    <t>350939200</t>
  </si>
  <si>
    <t>Poznámka k položce:
obsah kovu [kg/m], Cu =0,025, Al =0</t>
  </si>
  <si>
    <t>114</t>
  </si>
  <si>
    <t>210800003</t>
  </si>
  <si>
    <t xml:space="preserve">Montáž měděných vodičů CYA 4 mm2 </t>
  </si>
  <si>
    <t>-36791142</t>
  </si>
  <si>
    <t>115</t>
  </si>
  <si>
    <t>341421560</t>
  </si>
  <si>
    <t>vodič silový s Cu jádrem CYA H07 V-K 4 mm2</t>
  </si>
  <si>
    <t>-1002431582</t>
  </si>
  <si>
    <t>Poznámka k položce:
obsah kovu [kg/m], Cu =0,039, Al =0</t>
  </si>
  <si>
    <t>116</t>
  </si>
  <si>
    <t>210010003R</t>
  </si>
  <si>
    <t>Montáž trubek plastových ohebných pr. 25 mm uložených pod omítku</t>
  </si>
  <si>
    <t>738759233</t>
  </si>
  <si>
    <t>117</t>
  </si>
  <si>
    <t>345710001R</t>
  </si>
  <si>
    <t>Chránička plastová pro umístění pod omítku, střední pevnost, pr.25mm</t>
  </si>
  <si>
    <t>1374524446</t>
  </si>
  <si>
    <t>118</t>
  </si>
  <si>
    <t>210010004R</t>
  </si>
  <si>
    <t>Montáž trubek plastových ohebných pr. 29 mm uložených pod omítku</t>
  </si>
  <si>
    <t>219916049</t>
  </si>
  <si>
    <t>119</t>
  </si>
  <si>
    <t>345710002R</t>
  </si>
  <si>
    <t>Chránička plastová pro umístění pod omítku, střední pevnost, pr.29mm</t>
  </si>
  <si>
    <t>-1728590413</t>
  </si>
  <si>
    <t>120</t>
  </si>
  <si>
    <t>210010321</t>
  </si>
  <si>
    <t>Montáž krabice univerzální KU a odbočná KO se zapoj.,kruh</t>
  </si>
  <si>
    <t>-869212273</t>
  </si>
  <si>
    <t>121</t>
  </si>
  <si>
    <t>345715210</t>
  </si>
  <si>
    <t>Instalační krabice  svorkovnicí a víkem</t>
  </si>
  <si>
    <t>-1800826978</t>
  </si>
  <si>
    <t>Poznámka k položce:
EAN 8595057600287</t>
  </si>
  <si>
    <t>122</t>
  </si>
  <si>
    <t>210010301</t>
  </si>
  <si>
    <t xml:space="preserve">Montáž krabic přístrojových  plastových kruhových </t>
  </si>
  <si>
    <t>-1132363830</t>
  </si>
  <si>
    <t>123</t>
  </si>
  <si>
    <t>345715110</t>
  </si>
  <si>
    <t>krabice přístrojová instalační KP 68/2</t>
  </si>
  <si>
    <t>-584664487</t>
  </si>
  <si>
    <t>Poznámka k položce:
EAN 8595057600089</t>
  </si>
  <si>
    <t>124</t>
  </si>
  <si>
    <t>210010000R</t>
  </si>
  <si>
    <t>475061506</t>
  </si>
  <si>
    <t>21.4.-M</t>
  </si>
  <si>
    <t xml:space="preserve">Rozváděče - doplnění výzbroje
</t>
  </si>
  <si>
    <t>125</t>
  </si>
  <si>
    <t>210121123</t>
  </si>
  <si>
    <t>Montáž proudových chráničů čtyřpólových nn do 80 A ve skříni</t>
  </si>
  <si>
    <t>-2076494332</t>
  </si>
  <si>
    <t>126</t>
  </si>
  <si>
    <t>358892160</t>
  </si>
  <si>
    <t>Proudový chránič 40A/4p/0.03A</t>
  </si>
  <si>
    <t>-1833366350</t>
  </si>
  <si>
    <t>Poznámka k položce:
EAN: 8590125368113</t>
  </si>
  <si>
    <t>127</t>
  </si>
  <si>
    <t>210120412</t>
  </si>
  <si>
    <t>Montáž jističů jednopólových nn do 25 A ve skříni</t>
  </si>
  <si>
    <t>-476428862</t>
  </si>
  <si>
    <t>358221110</t>
  </si>
  <si>
    <t>Jistič B 16A/1</t>
  </si>
  <si>
    <t>1707683449</t>
  </si>
  <si>
    <t>Poznámka k položce:
EAN: 8590125338734</t>
  </si>
  <si>
    <t>129</t>
  </si>
  <si>
    <t>773994538</t>
  </si>
  <si>
    <t>130</t>
  </si>
  <si>
    <t>358221590</t>
  </si>
  <si>
    <t>Jistič C 16A/1</t>
  </si>
  <si>
    <t>1434139342</t>
  </si>
  <si>
    <t>Poznámka k položce:
EAN: 8590125338949</t>
  </si>
  <si>
    <t>131</t>
  </si>
  <si>
    <t>210120000R</t>
  </si>
  <si>
    <t>Drobný a montážní materiál, revize a měření</t>
  </si>
  <si>
    <t>665892997</t>
  </si>
  <si>
    <t>21.5.-M</t>
  </si>
  <si>
    <t xml:space="preserve">Ostatní náklady
</t>
  </si>
  <si>
    <t>132</t>
  </si>
  <si>
    <t>210190015R</t>
  </si>
  <si>
    <t>Úprava stávajícího rozváděče silnoproudé elektroinstalace v rozsahu projektu (doplnění 8x jistič 1f/16A, 1x proudový chránič 4p, úprava a doplnění 1ks DIN lišta)</t>
  </si>
  <si>
    <t>334718419</t>
  </si>
  <si>
    <t>133</t>
  </si>
  <si>
    <t>210220001R</t>
  </si>
  <si>
    <t>Úprava stávající hromosvodové jímací soustavy</t>
  </si>
  <si>
    <t>-1704167901</t>
  </si>
  <si>
    <t>134</t>
  </si>
  <si>
    <t>210281001R</t>
  </si>
  <si>
    <t>Zkoušky technologických zařízení pod napětím</t>
  </si>
  <si>
    <t>-208586396</t>
  </si>
  <si>
    <t>135</t>
  </si>
  <si>
    <t>210281002R</t>
  </si>
  <si>
    <t>Uvedení do provozu</t>
  </si>
  <si>
    <t>672913754</t>
  </si>
  <si>
    <t>136</t>
  </si>
  <si>
    <t>210281003R</t>
  </si>
  <si>
    <t>Výchozí revize</t>
  </si>
  <si>
    <t>773786412</t>
  </si>
  <si>
    <t>22-M</t>
  </si>
  <si>
    <t xml:space="preserve">Montáže technologických zařízení </t>
  </si>
  <si>
    <t>137</t>
  </si>
  <si>
    <t>220322002</t>
  </si>
  <si>
    <t xml:space="preserve">Opětovná odborná montáž pohybového čidla na SDK </t>
  </si>
  <si>
    <t>-310073742</t>
  </si>
  <si>
    <t>138</t>
  </si>
  <si>
    <t>220322002-D</t>
  </si>
  <si>
    <t>Odborná demontáž pohybového čidla</t>
  </si>
  <si>
    <t>416868019</t>
  </si>
  <si>
    <t>22.1.-M</t>
  </si>
  <si>
    <t xml:space="preserve">Doplnění strukturované kabeláže
</t>
  </si>
  <si>
    <t>139</t>
  </si>
  <si>
    <t>220410942R</t>
  </si>
  <si>
    <t>Montáž a dodávka 19" Datový rozváděč stojanový 12Ux600x450</t>
  </si>
  <si>
    <t>1485976631</t>
  </si>
  <si>
    <t>140</t>
  </si>
  <si>
    <t>220410943R</t>
  </si>
  <si>
    <t>Montáž a dodávka spojovací materiál</t>
  </si>
  <si>
    <t>1324875659</t>
  </si>
  <si>
    <t>141</t>
  </si>
  <si>
    <t>220450012R</t>
  </si>
  <si>
    <t xml:space="preserve">Montáž a dodávka -Data switch 10/100/1000Mb, 24x RJ45 </t>
  </si>
  <si>
    <t>368754825</t>
  </si>
  <si>
    <t>142</t>
  </si>
  <si>
    <t>220450013R</t>
  </si>
  <si>
    <t xml:space="preserve">Montáž a dodávka -Data switch 10/100/1000Mb, 8x RJ45 </t>
  </si>
  <si>
    <t>-1151393883</t>
  </si>
  <si>
    <t>143</t>
  </si>
  <si>
    <t>220450014R</t>
  </si>
  <si>
    <t>Montáž a dodávka -Patch panel - metalický 24p, UTP, Cat. 5e</t>
  </si>
  <si>
    <t>1064568842</t>
  </si>
  <si>
    <t>144</t>
  </si>
  <si>
    <t>220450015R</t>
  </si>
  <si>
    <t>Montáž a dodávka - Vyvazovací panel 1U</t>
  </si>
  <si>
    <t>-35859773</t>
  </si>
  <si>
    <t>145</t>
  </si>
  <si>
    <t>220410944R</t>
  </si>
  <si>
    <t>Montáž a dodávka- Držák svorkovnic LSA + 1x svorkovnice LSA10 + 1x zemnící svorkovnice + 1x držák bleskojistek</t>
  </si>
  <si>
    <t>-935080417</t>
  </si>
  <si>
    <t>146</t>
  </si>
  <si>
    <t>220410945R</t>
  </si>
  <si>
    <t>Montáž a dodávka- Bleskojistka 3p do LSA</t>
  </si>
  <si>
    <t>934671570</t>
  </si>
  <si>
    <t>147</t>
  </si>
  <si>
    <t>220410946R</t>
  </si>
  <si>
    <t>Montáž a dodávka- Napájecí panel 2U Conteg , 6x UTE, přepěťová ochrana, vypínač</t>
  </si>
  <si>
    <t>-845015719</t>
  </si>
  <si>
    <t>148</t>
  </si>
  <si>
    <t>220270245R</t>
  </si>
  <si>
    <t>Montáž a dodávka -  Patch kabel 2m UTP, Cat. 6</t>
  </si>
  <si>
    <t>976422587</t>
  </si>
  <si>
    <t>149</t>
  </si>
  <si>
    <t>220270246R</t>
  </si>
  <si>
    <t>Montáž a dodávka - Kabel kroucený nestínený čtyřpár UTP CAT6 LSOH</t>
  </si>
  <si>
    <t>-645414703</t>
  </si>
  <si>
    <t>150</t>
  </si>
  <si>
    <t>220301205R</t>
  </si>
  <si>
    <t>Montáž  a dodávka - Datová dvouportová zásuvka 2xRJ45, cat.6 - komplet</t>
  </si>
  <si>
    <t>24913362</t>
  </si>
  <si>
    <t>151</t>
  </si>
  <si>
    <t>220490857R</t>
  </si>
  <si>
    <t>Měření a kontrola zapojení data zásuvek (portů)</t>
  </si>
  <si>
    <t>1227128446</t>
  </si>
  <si>
    <t>152</t>
  </si>
  <si>
    <t>220300001R</t>
  </si>
  <si>
    <t>Ostatní instalační materiál - stahovací pásky, příchytky…</t>
  </si>
  <si>
    <t>-1750742601</t>
  </si>
  <si>
    <t>153</t>
  </si>
  <si>
    <t>220330001R</t>
  </si>
  <si>
    <t>Oživení  a kompletace systému datových rozvodů komplet</t>
  </si>
  <si>
    <t>718211329</t>
  </si>
  <si>
    <t>22.2.-M</t>
  </si>
  <si>
    <t xml:space="preserve">AV technika
</t>
  </si>
  <si>
    <t>154</t>
  </si>
  <si>
    <t>220450051R</t>
  </si>
  <si>
    <t>Montáž a dodávka - Digitální signálové propojovací kabely. Zdroje signálů - distribuční systém - LCD displaye - sousední místnost dle projektové dokumentace AV techniky</t>
  </si>
  <si>
    <t>1217527623</t>
  </si>
  <si>
    <t>155</t>
  </si>
  <si>
    <t>220410948R</t>
  </si>
  <si>
    <t>Montáž a dodávka 19" Datový rozváděč stojanový 37Ux600x800, skleněné dveře, šedý, včetně polic, vykrývacích plechů, ostatního montážního materiálu</t>
  </si>
  <si>
    <t>1660526243</t>
  </si>
  <si>
    <t>156</t>
  </si>
  <si>
    <t>220450052R</t>
  </si>
  <si>
    <t>Montáž a dodávka- Ventilační jednotka spodní (horní) 230V, 60W, 4x ventilátor, termostat</t>
  </si>
  <si>
    <t>1500083134</t>
  </si>
  <si>
    <t>157</t>
  </si>
  <si>
    <t>220450053R</t>
  </si>
  <si>
    <t>Montáž a dodávka- 19" rozvodný panel 8x 230V UTE, přívod černý - 2m, vypínač, 1U</t>
  </si>
  <si>
    <t>-839881601</t>
  </si>
  <si>
    <t>158</t>
  </si>
  <si>
    <t>220450054R</t>
  </si>
  <si>
    <t>Montáž a dodávka- Digitální a analogová kabeláž, audio kabeláž, konektory, instalační materiál</t>
  </si>
  <si>
    <t>2004194040</t>
  </si>
  <si>
    <t>46-M</t>
  </si>
  <si>
    <t>Zemní práce při extr.mont.pracích</t>
  </si>
  <si>
    <t>159</t>
  </si>
  <si>
    <t>460680612</t>
  </si>
  <si>
    <t>Vysekání rýh pro montáž trubek a kabelů v omítce vápenné a vápenocementové stěn šířky do 5 cm</t>
  </si>
  <si>
    <t>-1965719080</t>
  </si>
  <si>
    <t>"pro nové rozvody"50</t>
  </si>
  <si>
    <t>160</t>
  </si>
  <si>
    <t>460680622</t>
  </si>
  <si>
    <t>Vysekání rýh pro montáž trubek a kabelů v omítce vápenné a vápenocementové stropů šířky do 5 cm</t>
  </si>
  <si>
    <t>837727625</t>
  </si>
  <si>
    <t>"pro nové osvětlení"30</t>
  </si>
  <si>
    <t>161</t>
  </si>
  <si>
    <t>460690003</t>
  </si>
  <si>
    <t>Osazení kotevních kovových prvků v podlahách připevněných vruty do hmoždinky vč.dodávky vrutů 6x40 mm</t>
  </si>
  <si>
    <t>339952234</t>
  </si>
  <si>
    <t>162</t>
  </si>
  <si>
    <t>130105021R</t>
  </si>
  <si>
    <t>úhelník ocelový nerovnostranný, v jakosti 11 375, 40 x 25 x 3 mm</t>
  </si>
  <si>
    <t>-998383319</t>
  </si>
  <si>
    <t>Poznámka k položce:
Hmotnost: 1,99 kg/m</t>
  </si>
  <si>
    <t>17,6/1000</t>
  </si>
  <si>
    <t>163</t>
  </si>
  <si>
    <t>460690081R</t>
  </si>
  <si>
    <t>Osazení hmoždinek včetně vyvrtání otvoru v podlahách betonových průměru do 8 mm- vč.dodávky hmoždinek</t>
  </si>
  <si>
    <t>895698051</t>
  </si>
  <si>
    <t>164</t>
  </si>
  <si>
    <t>460710002</t>
  </si>
  <si>
    <t>Vyplnění a omítnutí rýh ve stropech hloubky do 3 cm a šířky do 5 cm</t>
  </si>
  <si>
    <t>-2073852366</t>
  </si>
  <si>
    <t>165</t>
  </si>
  <si>
    <t>460710032</t>
  </si>
  <si>
    <t>Vyplnění a omítnutí rýh ve stěnách hloubky do 3 cm a šířky do 5 cm</t>
  </si>
  <si>
    <t>2063364746</t>
  </si>
  <si>
    <t>HZS</t>
  </si>
  <si>
    <t>Hodinové zúčtovací sazby</t>
  </si>
  <si>
    <t>166</t>
  </si>
  <si>
    <t>HZS1290R</t>
  </si>
  <si>
    <t>Průběžný úklid v prostorách dotčených stavbou a dopravou materiálu a sutí</t>
  </si>
  <si>
    <t>hod</t>
  </si>
  <si>
    <t>512</t>
  </si>
  <si>
    <t>1037435943</t>
  </si>
  <si>
    <t>Systém audio video - Vybavení pracoviště krizového řízení Středočeského kraje</t>
  </si>
  <si>
    <t xml:space="preserve">    22.1-M - AV-Technika</t>
  </si>
  <si>
    <t xml:space="preserve">      22.1.1-M - Zobrazování</t>
  </si>
  <si>
    <t xml:space="preserve">      22.1.2-M - Videokonferenční a multiplatformní propojovací technologie
</t>
  </si>
  <si>
    <t xml:space="preserve">      22.1.3-M - Ozvučení</t>
  </si>
  <si>
    <t xml:space="preserve">      22.1.4-M - Distribuční signálový systém
</t>
  </si>
  <si>
    <t xml:space="preserve">      22.1.5-M - Řídící systém
</t>
  </si>
  <si>
    <t xml:space="preserve">      22.1.6-M - Kabeláž a příslušenství
</t>
  </si>
  <si>
    <t xml:space="preserve">      22.1.7-M - Ostatní</t>
  </si>
  <si>
    <t>22.1-M</t>
  </si>
  <si>
    <t>AV-Technika</t>
  </si>
  <si>
    <t>22.1.1-M</t>
  </si>
  <si>
    <t>Zobrazování</t>
  </si>
  <si>
    <t>22.1.1-1R</t>
  </si>
  <si>
    <t>2x2 sestava LED LCD displejů (46")</t>
  </si>
  <si>
    <t>262943232</t>
  </si>
  <si>
    <t xml:space="preserve">Poznámka k položce:
"LCD displej 46"", Rámeček celkem 3.5; Content to content 3.7 mm, Funkce řetězení digitálních signálů v LCD stěně s možností kombinování nezávislého řetězení vstupů Display Port, DVI a HDMI. Nativní UHD Daisy řetězení přes DisplayPort 1,2 Multistreaming - umožňuje uživateli vytvořit UHD videostěny buď s jedním UHD obrazem nebo 4 různými zdroji Full HD,  Auto ID assignment; Automatické přepínání vstupů na DVI, HDMI 1.4a a DP 1.2 s možností nastavení přepínání priority vstupů. Nativní rozlišení displeje 1920x1080, max. vstupní signál jednoho displeje až 3840 x 2160 pix. LAN In OUT řetězení signálu pro ovládání stěny.
LAN v LCD s funkcí SNMP. Zasílání výstrah z LCD po LAN na mail – mail alert. http browser pro ovládání stěny po LAN. Možnost vložení PC do Slotu v LCD – Intel Standardu - Stv2 – Slot 2, Kontrast 3500:1, Svítivost 700cd/m2. NFC Senzor pro nastavování Displeje. Hardwarová kalibrace displejů vč uložení 3 nezávislých uživatelských nastavení v Displeji"
</t>
  </si>
  <si>
    <t>22.1.1-2R</t>
  </si>
  <si>
    <t>Interaktivní dotykový 75" LCD panel</t>
  </si>
  <si>
    <t>-1524710095</t>
  </si>
  <si>
    <t xml:space="preserve">Poznámka k položce:
"Interaktivní multidotykový (technologie dotyku DViT) 75" LED panel s integrovanými reproduktory (vel. aktivní pracovní plochy min. 165 x 93 cm). Širokoúhlý displej s UHD rozlišením (3840 × 2160, formát 16:9) podporuje detailní zobrazení map, grafických návrhů či dalších náročných aplikací se současným zápisem poznámek 2 pery různými barvami. Umožňuje ovládat PC aplikace dotykem ruky a zapisovat poznámky elektronickým perem. Podpora ovládání gesty - multidotykem (min. 4 dotyky současně). Podpora spolupráce min. 2 uživatelů u displeje současně. Možnost současného interaktivního připojení min. 2 vstupních zdrojů (pevný a mobilní zdroj) s přepínáním volby vstupu z obslužné aplikace. Vč. licence autorského nástroje - uživatelského interaktivního prezentačního SW, s přímou provázaností na SW pro sdílení obsahu (položka 43). Dodávka s kabelem pro přímé připojení a interaktivní práci na přineseném notebooku, bez nutnosti instalace. Na rámu displeje nabídka ovládacích uživatelských funkcí (volba barev, mazání, ...) vč. magnetické poličky pro rychlé umístění ovládacích hrotů-popisovačů. Zařízení nabízí také integrovanou aplikaci bílá tabule s okamžitým zápisem na bílou tabuli (bez připojeného PC) a sdílení poznámek a jejich ukládání pomocí mobilní aplikace. HW vstupy integrované: 2x HDMI, 1x Display port, 1x RS232, 4x USB 2.0
</t>
  </si>
  <si>
    <t>22.1.1-3R</t>
  </si>
  <si>
    <t>LCD displej 58"</t>
  </si>
  <si>
    <t>2138565976</t>
  </si>
  <si>
    <t xml:space="preserve">Poznámka k položce:
Technologie panelu UV² A s přímým LED podsvícením, Aktivní plocha obrazovky (W x H) [mm] 1,539 x 866, Velikost obrazovky [palce/cm] 70 / 178, Jas [cd/m²] 340, (400 max), Kontrastní poměr (typ.) 4000:1, Pozorovací úhly [°] 178 horizontal / 178 vertical (typ. at contrast ratio 10:1), Nativní rozlišení 1920 x 1080 at 60 Hz, Podporované na rozhraních DisplayPort a HDMI 1920 x 1080; 1600 x 1200; 1360 x 768; 1280 x 1024; 1280 x 768; 1080i; 1080p; 1024 x 768; 800 x 600; 720p (50/60 Hz); 640 x 480; 576p (50 Hz); 480p (60 Hz), Podporované pouze na rozhraní HDMI 1360 x 768; 576i (50 Hz); 480i (60 Hz), Konektivita: Analogový video vstup 1 x D-sub 15 pin, Digitální video vstup 3 x HDMI (HDCP), Analogový audio vstup 2 x 3,5 mm jack, Digitální audio vstup 1 x Port pro obrazovku; 2 x HDMI, Ovládání vstupu LAN 100Mbit; RS232, Analogový video výstup zdířka 3,5 mm, Dálkové ovládání LAN s SNMP; RS-232C (9-pin D-sub) Input
</t>
  </si>
  <si>
    <t>22.1.1-4R</t>
  </si>
  <si>
    <t>DVB-T2 TV tuner, minimální konfigurace: HDMI, LAN, DVBT2</t>
  </si>
  <si>
    <t>-131798770</t>
  </si>
  <si>
    <t xml:space="preserve">Poznámka k položce:
</t>
  </si>
  <si>
    <t>22.1.2-M</t>
  </si>
  <si>
    <t xml:space="preserve">Videokonferenční a multiplatformní propojovací technologie
</t>
  </si>
  <si>
    <t>22.1.2-1R</t>
  </si>
  <si>
    <t>VCF codec + kamera zoom 4x</t>
  </si>
  <si>
    <t>1927571462</t>
  </si>
  <si>
    <t xml:space="preserve">Poznámka k položce:
"Videokonferenční terminál obsahující videokonferenční kodek, kameru, mikrofon a dálkové ovládání. Vhodný pro integraci do zasedacích místností.
- podpora spojení prostřednictvím H.323 a SIP protokolu při rychlostech v minimálním rozsahu 128 kb/s – 6 Mb/s
- video kodeky min. H.263, H.263+, H.264
- video formáty min. CIF, w288p, 448p, w448p, 4CIF, w576p, VGA, SVGA, XGA, WXGA, 720p, 1080p; snímkovací frekvence 30 a 60 fps pro všechny uvedená rozlišení
- video vstupy min. 2x digitální (HDMI nebo DVI)
- video výstupy min. 2x digitální (HDMI nebo DVI)
- audio kodeky min. G.711, G.722, G.722.1, G.729, MPEG4 AAC-LD
- 2x akustický echo canceller, automatic gain control (AGC), automatic noise reduction, active lip synchronization
- audio vstupy min. 2x mikrofon, 1x externí zdroj
- audio výstupy min. 1x HDMI, 1x externí ozvučení
- přenos dvou obrazových kanálů H.239 a BFCP, rozlišení pro druhý video kanál až 1080p; účastníci, kteří neumí přijímat druhý obrazový kanál, uvidí prezentaci jako součást hlavního videa
- zobrazení prezentace na 2. monitoru
- možnost budoucího rozšíření jednotky o multisite modul (SW způsobem) umožňující sestavit z jednotky (bez využití externího MCU) až čtyřstrannou videokonferenci
- individuální transkódování obrazu a zvuku při vícebodovém spojení
- podpora eskalace dvoubodového spojení na vícebodové prostřednictvím videokonferenční infrastruktury (externí MCU)
- snadné a bezpečné spojení přes NAT a firewall H.460.18, H460.19
- šifrování videokonferenčního spojení min. AES (128 bitový klíč), H.235 v3
- podpora registrace a vytáčení video adres v URI formátu pro oba protokoly (H.323 i SIP)
- síťová autentizace 802.1x
- 802.1Q Virtual LAN
- 802.1p (QoS and class of service)
- vestavěné algoritmy pro inteligentní obnovu ztracených paketů, které potlačí až 10% ztrátovost bez viditelného zhoršení kvality obrazu
- IPv4 i IPv6 (Dual Stack)
- vzdálená správa přes HTTP, HTTPS, SSH a telnet
- 1x LAN port (RJ-45) 10/100/1000 Mbit
- 1080p kamera, 4x zoom, video výstup 1920x1080@60 fps, automatické ostření, jas a vyvážení bílé, vzdálené ovládání kamery (FECC)
- lokální a serverové adresáře, registr volaných, přijatých a zmeškaných spojení
- uživatelské rozhraní v českém jazyce
"
</t>
  </si>
  <si>
    <t>22.1.2-2R</t>
  </si>
  <si>
    <t>Maintanace servis pro VCF s kamerou zoom 4x. SW upgrade zdarma, on-line podpora, výměna vadného zboží, 1 rok</t>
  </si>
  <si>
    <t>rok</t>
  </si>
  <si>
    <t>-1075008126</t>
  </si>
  <si>
    <t>22.1.2-3R</t>
  </si>
  <si>
    <t xml:space="preserve">Prodlužovací kabel pro mikrofon </t>
  </si>
  <si>
    <t>-1073285382</t>
  </si>
  <si>
    <t>22.1.2-4R</t>
  </si>
  <si>
    <t>Breakout cable pro prodloužení kamery</t>
  </si>
  <si>
    <t>1342133655</t>
  </si>
  <si>
    <t>22.1.2-5R</t>
  </si>
  <si>
    <t>Napájecí zdroj pro kameru</t>
  </si>
  <si>
    <t>-1697992625</t>
  </si>
  <si>
    <t>22.1.2-6R</t>
  </si>
  <si>
    <t>SW pro provazbu obrazových technologií a vícenásobné propojování</t>
  </si>
  <si>
    <t>-1886445796</t>
  </si>
  <si>
    <t xml:space="preserve">Poznámka k položce:
"SW řešení multiplatformového vícenásobného propojování a SW videokonferenčních klientů včetně příslušných licencí umožňujících vícenásobné propojení v minimální konfiguraci 4 HD stran lifetime. Minimální parametry řešení:                                                                                                                                                                   - Podpora H.323/SIP/Lync/Skype/Skype for Business/WebRTC/RTMP formátů videa i prezentací a jejich vzájemné mixování                                                                            - Podpora audio kodeků G.711(a/u), G.719, G.722, G.722.1, G.722.1 Annex C, Siren 7, Siren 14, G.729, G.729A, G.729B, Opus, SILK, AAC-LD, Speex, AAC-LC
- Podpora video kodeků H.261, H.263, H.263++, H.264, H.264 SVC, VP8, Flash Video (pro IE a Safari), RTVideo
- Podpora protokolů pro sdílení prezentací H.239 (H.323), BFCP (SIP), RDP (MS Lync), VP8 (WebRTC), JPG (aplikace a web)
- Podpora připojení účastníků na rychlostech od 8kbps (G.729 audio účastník) až do 6Mbps na účastníka
- Podpora rozlišení od QCIF do 1080p, podpora formátů 4:3 a 16:9, podpora 30fps
- Podpora enkrypce AES (128b klíč) a DTLS SRTP                                  
- Podpora redundantního nasazení řešení
- Podpora distribuce hovorů umožňující redukci šířky pásma napříč WAN sítěmi
- Podpora distribuované architektury řešení zajišťující minimální vliv dopadu nežádoucích jevů v datových sítích (latence, jitter, ztrátovost paketů)
- Škálovatelnost připojení více účastníků v jedné konferenční místnosti
- Schopnost dynamicky reagovat na proměnlivé síťové podmínky separátně u jednotlivých připojených účastníků pomocí technologií snižování/zvyšování využitelné šířky pásma a obnovy ztrátovosti paketů
- Individuální trancsoding hlavního i duálního kanálu pro jednotlivé účastníky
- Distribuční Gateway umožňující propojení mezi podporovanými protokoly
- Podpora vícenásobného rozložení obrazu 
- Podpora přímého streamingu do CDN a to včetně duálního kanálu s prezentací (2 současné streamy)
- Možnost uzamčení konference znemožňující připojení dalších účastníků
- Podpora integrace s existujícími řešeními (krajský videokonferenční systém, Cisco UCM, Cisco VCS a další)                                                                                                                                                                                                                                                                 - Vestavěný SIP registrátor zajišťující registraci koncových bodů bez omezení celkového počtu dle aktuálních či budoucích potřeb
- Podpora automatického vytáčení účastníků s přidáním DTMF signálu pro připojení na zaheslované video/audio bridge.
- Podpora QoS (tag management, signalizace, media)
- Podpora Statického NATu
- Podpora autentizovaných SIP trunků
- SW klienti pro Windows/Mac/Linux/Android/iOS/WebRTC                                                                                                                                                                  - Možnost integrace klienta (WebRTC/RTMP) do aplikací třetích stran pomocí SDK                                                                                                                                        - Podpora Google Chrome, Mozilla Firefox, Opera, MS Internet Explorer, Apple Safari pro WebRTC videokonferenčního klienta
- Desktopový klient s možností registrace na SIP protokolu s podporou prostředí Windows 7 a vyšší, Mac OS X 10.7 a vyšší, Ubuntu Linux
- Videokonferenční klient pro Android zařízení s možností registrace na SIP protokolu
- Videokonferenční klient pro mobilní zařízení (Android, iOS) s možností zobrazení videa či prezentace probíhajícího hovoru.            "
</t>
  </si>
  <si>
    <t>22.1.3-M</t>
  </si>
  <si>
    <t>Ozvučení</t>
  </si>
  <si>
    <t>22.1.3-1R</t>
  </si>
  <si>
    <t>Mixážní zesilovač</t>
  </si>
  <si>
    <t>677823269</t>
  </si>
  <si>
    <t xml:space="preserve">Poznámka k položce:
Mixážní zesilovač, 1x mic/sym., 4x ST line/cinch, výkon 2x_50/80W - 8/4Ω, stereo/mono, 10 Hz - 40 kHz, RS-232, tónová korekce, multifunkční maticový display, preamp out, uzamykatelný panel ovládání, konvenční chlazení - bez hluku, odnímatelné 19" úchyty, 430x280x88mm, 6,6kg
</t>
  </si>
  <si>
    <t>22.1.3-2R</t>
  </si>
  <si>
    <t>Reproduktory</t>
  </si>
  <si>
    <t>-955794214</t>
  </si>
  <si>
    <t xml:space="preserve">Poznámka k položce:
Dvoupásmová reprosoustava 5¼"+3/4", 100˚x100˚, 200W / 8 Ω,  30;15;7,5W / 100_70V, 90 dB, 60Hz - 20kHz, v243 x š188 x d145 mm, 3,4kg, kloubový držák na zeď a příprava pro U držák, vnitřní / venkovní použití, bílá
</t>
  </si>
  <si>
    <t>22.1.4-M</t>
  </si>
  <si>
    <t xml:space="preserve">Distribuční signálový systém
</t>
  </si>
  <si>
    <t>22.1.4-1R</t>
  </si>
  <si>
    <t>Přepínací signálová matice</t>
  </si>
  <si>
    <t>-1785462893</t>
  </si>
  <si>
    <t xml:space="preserve">Poznámka k položce:
"Maticový přepínač 8x8 HDMI
Podpora 2560x1600* @ 60 Hz or 4K (4096x2160) @ 30 Hz, UHD (3840x2160) @ 30 Hz
Podpora standardů HDMI 1.4, HDCP 1.4
Datový tok max. 10,2 Gbps,
Key Minder - kontinuálně verifikuje HDCP kompatibilitu pro rychlé a spolehlivé přepínání vstupů a výstupů
EDID Minder - automaticky managing EDID komunikace mezi propojenými zařízeními
Automatický ""Color bit Depht management"" na základě EDID displeje
Automatická ekvalizace délky kabelu na vstupech do 30 m pro 1920x1200/8bit color.
Automatická obnova signálu na výstupu – obnovuje a přetváří časování signálu (reclocking) na každém výstupu, což umožňuje přenos signálu delšími HDMI kabely
Audio Brakway – poskytuje schopnost oddělit (de-embedovat) audio signál od příslušného HDMI videosignálu atak umožnit distribuci audio a video signálu z jednoho zdroje separátně do různých míst určení.
Global Presets – může být uloženo až 32 nejfrekventovanějších In/Out konfigurací, které mohou být vyvolávány z předního panelu, pomocí Ethernetového rozhraní nebo ze sériového řízení.
Bezpečnostní uzamčení předního panelu – zabraňuje neoprávněnému použití předních ovládacích tlačítek v nezabezpečeném prostředí
Ethernet monitoring – umožňuje aktivně sledovat a spravovat  maticový přepínač přes LAN, WAN nebo internet pomocí standardních protokolů TCP/IP ( vzdálená správa)
Přenos  Deep Color up to 12-bit, 3D, and HD lossless audio formats
HDCP kompatibilní
Ovládání tlačítky, RS-232, RS-422, Ethernet."
</t>
  </si>
  <si>
    <t>22.1.5-M</t>
  </si>
  <si>
    <t xml:space="preserve">Řídící systém
</t>
  </si>
  <si>
    <t>22.1.5-1R</t>
  </si>
  <si>
    <t>Set řídícího systému</t>
  </si>
  <si>
    <t>1751457288</t>
  </si>
  <si>
    <t xml:space="preserve">Poznámka k položce:
Sada řídicího systému skládající se z drátového stolního dotykového panelu, kontroléru, napájecích adaptérů a příslušenství. Technické parametry panelu: úhlopříčka 7", 16:9, rozlišení 1280x800, 32-bitové barvy, kapacitní dotykový IPS displej s 216ppi, světelný a pohybový senzor, IP komunikace, napájení přes PoE, pevný stolní stojan s náklonem, provedení v tenkém hliníkovém šasi s integrovaným stojánkem. Technické parametry kontroléru: CPU Arm, 256MB RAM, 6x RS232, 8x IR, 8x IO, 4x relé, 1x LAN, slot pro SD kartu (min. 4GB), vestavěný webový server. 
</t>
  </si>
  <si>
    <t>22.1.5-2R</t>
  </si>
  <si>
    <t xml:space="preserve">SW pro řídící systém-Program pro řízení videostěny a ostatních definovaných řízených technologií </t>
  </si>
  <si>
    <t>188976134</t>
  </si>
  <si>
    <t xml:space="preserve">Poznámka k položce:
</t>
  </si>
  <si>
    <t>22.1.6-M</t>
  </si>
  <si>
    <t xml:space="preserve">Kabeláž a příslušenství
</t>
  </si>
  <si>
    <t>22.1.6-1R</t>
  </si>
  <si>
    <t>26-portový Gigabit Switch. Minimální technické parametry: IPv6, PoE, 19" Rackmount</t>
  </si>
  <si>
    <t>-2060326848</t>
  </si>
  <si>
    <t>22.1.6-2R</t>
  </si>
  <si>
    <t>Drobný instalační materiál, propojovací kabeláž, patch panely, konektory a redukce….</t>
  </si>
  <si>
    <t>set</t>
  </si>
  <si>
    <t>270110974</t>
  </si>
  <si>
    <t>22.1.7-M</t>
  </si>
  <si>
    <t>Ostatní</t>
  </si>
  <si>
    <t>22.1.7-1R</t>
  </si>
  <si>
    <t>Instalační, konfigurační práce</t>
  </si>
  <si>
    <t>217690912</t>
  </si>
  <si>
    <t>22.1.7-2R</t>
  </si>
  <si>
    <t>Projektový managment (Obhlídky na místě, Konzultace, Kontrolní dny)</t>
  </si>
  <si>
    <t>-98651630</t>
  </si>
  <si>
    <t>22.1.7-3R</t>
  </si>
  <si>
    <t>Doprava materiálu a zboží</t>
  </si>
  <si>
    <t>483508517</t>
  </si>
  <si>
    <t>Vybavení interiéru - Vybavení pracoviště krizového řízení Středočeského kraje</t>
  </si>
  <si>
    <t xml:space="preserve">    22-M - Montáže technologických </t>
  </si>
  <si>
    <t>OST - Vybavení interiéru- ostatní nábytek a zařízení</t>
  </si>
  <si>
    <t>766821101R</t>
  </si>
  <si>
    <t>Montáž kancelářského nábytku</t>
  </si>
  <si>
    <t>-1533345117</t>
  </si>
  <si>
    <t>615101-3R</t>
  </si>
  <si>
    <t>Kontejner mobilní, 3-zásuvkový, uzamykatelná pouze horní zásuvka, bez blokace, 430x580x520 mm,povrch dle PD- označení č.3</t>
  </si>
  <si>
    <t>1594162540</t>
  </si>
  <si>
    <t>615101-4aR</t>
  </si>
  <si>
    <t>Stůl pracovní tvarový pravý, stolová deska s PUR hranou, 2 x průchodka, podnož kovová s elektrokanálem 1800/650x1000/800x750 mm,povrch dle PD- označení č.4</t>
  </si>
  <si>
    <t>-701025964</t>
  </si>
  <si>
    <t>615101-4bR</t>
  </si>
  <si>
    <t>Stůl pracovní rovný, stolová deska s PUR hranou, 2 x průchodka, podnož kovová s elektrokanálem, 800x650x750 mm,povrch dle PD- označení č.4</t>
  </si>
  <si>
    <t>-329718572</t>
  </si>
  <si>
    <t>615101-4cR</t>
  </si>
  <si>
    <t>Lub LTD  pro stůl 800x650x750mm  v. 330 mm, tl. 18 mm,povrch dle PD- označení č.4</t>
  </si>
  <si>
    <t>-1041561833</t>
  </si>
  <si>
    <t>615101-5aR</t>
  </si>
  <si>
    <t>Stůl pracovní tvarový pravý, stolová deska s PUR hranou, 2 x průchodka, podnož kovová s elektrokanálem,1600/650x1000/800x750 mm povrch dle PD- označení č.5</t>
  </si>
  <si>
    <t>-1573722941</t>
  </si>
  <si>
    <t>615101-5bR</t>
  </si>
  <si>
    <t>Stůl pracovní rovný, stolová deska s PUR hranou, 2 x průchodka, podnož kovová s elektrokanálem, 800x650x750 mm povrch dle PD- označení č.5</t>
  </si>
  <si>
    <t>2105552124</t>
  </si>
  <si>
    <t>615101-6aR</t>
  </si>
  <si>
    <t>Stůl pracovní rovný, stolová deska s PUR hranou, bez průchodek,s frézováním 1 ks otvoru pro přípojné  místo (přesné umístění bude domluveno), podnož kovová s elektrokanálem, 1800x800x750 mm,povrch dle PD- označení č.6</t>
  </si>
  <si>
    <t>1373245405</t>
  </si>
  <si>
    <t>615101-6bR</t>
  </si>
  <si>
    <t>Stůl pracovní rovný, stolová deska s PUR hranou, bez průchodek,s frézováním 2 ks otvoru pro přípojné  místo (přesné umístění bude domluveno), podnož kovová s elektrokanálem, 1800x800x750 mm,povrch dle PD- označení č.6</t>
  </si>
  <si>
    <t>956559333</t>
  </si>
  <si>
    <t>615101-6cR</t>
  </si>
  <si>
    <t>Lub LTD  v. 330 mm, tl. 18,povrch dle PD- označení č.6</t>
  </si>
  <si>
    <t>1784585429</t>
  </si>
  <si>
    <t>615101-6dR</t>
  </si>
  <si>
    <t>Konferenční přístavba s PUR hranou, s frézováním 1 ks otvoru pro přípojné místo, 1600x800x25 mm,povrch dle PD- označení č.6</t>
  </si>
  <si>
    <t>571852880</t>
  </si>
  <si>
    <t>615101-6eR</t>
  </si>
  <si>
    <t>Spojovací plech (1 pár)- označení č.6</t>
  </si>
  <si>
    <t>-301244234</t>
  </si>
  <si>
    <t>615101-6fR</t>
  </si>
  <si>
    <t>Noha válcová, pr. 60 mm, v. 725 mm- označení č.6</t>
  </si>
  <si>
    <t>1818210710</t>
  </si>
  <si>
    <t>615101-7aR</t>
  </si>
  <si>
    <t>Stůl pracovní rovný, stolová deska s PUR hranou, bez průchodek,s frézováním 2 ks otvoru pro přípojné  místo (přesné umístění bude domluveno), podnož kovová s elektrokanálem, 1600x800x750 mm,povrch dle PD- označení č.7</t>
  </si>
  <si>
    <t>1261218953</t>
  </si>
  <si>
    <t>615101-7bR</t>
  </si>
  <si>
    <t>Lub LTD pro stůl 1600x800x750mm  v. 330 mm, tl. 18,povrch dle PD- označení č.7</t>
  </si>
  <si>
    <t>805549000</t>
  </si>
  <si>
    <t>615101-7cR</t>
  </si>
  <si>
    <t>Stůl pracovní rovný, stolová deska s PUR hranou, bez průchodek,s frézováním 1 ks otvoru pro přípojné  místo (přesné umístění bude domluveno), podnož kovová s elektrokanálem, 8000x800x750 mm,povrch dle PD- označení č.7</t>
  </si>
  <si>
    <t>-1331827789</t>
  </si>
  <si>
    <t>615101-7dR</t>
  </si>
  <si>
    <t>Lub LTD  pro stůl 800x800x750 mm v. 330 mm, tl. 18,povrch dle PD- označení č.7</t>
  </si>
  <si>
    <t>-407180986</t>
  </si>
  <si>
    <t>615101-7eR</t>
  </si>
  <si>
    <t>Deska konferenční s PUR hranou - čtvrtkruh - 90 st. … s frézováním 1 ks otvoru pro přípojné místo (přesné umístění bude domluveno), 800x800x25 mm,  povrch dle PD- označení č.7</t>
  </si>
  <si>
    <t>-1147545446</t>
  </si>
  <si>
    <t>615101-7fR</t>
  </si>
  <si>
    <t>Konferenční přístavba s PUR hranou, 800x400x25 mm,  povrch dle PD- označení č.7</t>
  </si>
  <si>
    <t>-1401586733</t>
  </si>
  <si>
    <t>615101-7gR</t>
  </si>
  <si>
    <t>Noha válcová, pr. 60 mm, v. 725 mm- označení č.7</t>
  </si>
  <si>
    <t>-1489577762</t>
  </si>
  <si>
    <t>615101-7hR</t>
  </si>
  <si>
    <t>Spojovací plech (1 pár)- označení č.7</t>
  </si>
  <si>
    <t>-1840405447</t>
  </si>
  <si>
    <t>998766203</t>
  </si>
  <si>
    <t>Přesun hmot procentní pro konstrukce truhlářské v objektech v do 24 m</t>
  </si>
  <si>
    <t>473439208</t>
  </si>
  <si>
    <t>786611100R</t>
  </si>
  <si>
    <t>Montáž a dodávka  japonské posuvné panelové stěny kompletní provedení dle PD vč.dopravy</t>
  </si>
  <si>
    <t>961051825</t>
  </si>
  <si>
    <t xml:space="preserve">Montáže technologických </t>
  </si>
  <si>
    <t>220701-1R</t>
  </si>
  <si>
    <t>Montáž a dodávka nástěnný fixní držák pro displeje 37"-63. Max. nosnost 90 kg</t>
  </si>
  <si>
    <t>-1471400387</t>
  </si>
  <si>
    <t>Poznámka k položce:
Nástěnný fixní držák pro displeje 37"-63. Max. nosnost 90 kg. Možnost horizontálního posunu po instalaci +/- 220 mm doleva a doprava. Možnost doladění výšky a vodováhy pro instalaci pomocí nastavovacích šroubů - MicroAdjust. Click-connect systém - slyšitelné kliknutí při bezpečném zapadnutí obrazovky do držáku. Možnost spojit několik displejů do řady.</t>
  </si>
  <si>
    <t>220701-2R</t>
  </si>
  <si>
    <t>Montáž a dodávka nástěnný fixní držák pro displeje 55"-82". Max. nosnost 114 kg</t>
  </si>
  <si>
    <t>-1526135858</t>
  </si>
  <si>
    <t>Poznámka k položce:
Nástěnný fixní držák pro displeje 55"-82". Max. nosnost 114 kg. Možnost horizontálního posunu po instalaci +/- 220 mm doleva a doprava.  Možnost doladění výšky a vodováhy pro instalaci pomocí nastavovacích šroubů - MicroAdjust. Click-connect systém - slyšitelné kliknutí při bezpečném zapadnutí obrazovky do držáku.</t>
  </si>
  <si>
    <t>220701-3R</t>
  </si>
  <si>
    <t>Montáž a dodávka přípojná místa I.</t>
  </si>
  <si>
    <t>-93804007</t>
  </si>
  <si>
    <t>Poznámka k položce:
Vestavné přípojné místo obsahující: 1x230V, 1xLAN, 1xVGA/audio, 1xHDMI, konektory, (kabely) budou uschovány pod víkem, černé provedení, standart AAP, signálové konektory budou řešeny jako pevné konektory, 230V konektor bude pevný, vodící kabelové průchodky</t>
  </si>
  <si>
    <t>220701-4R</t>
  </si>
  <si>
    <t>Montáž a dodávka přípojná místa II.-Atyp přípojné místo ve stole obsahující konektory: 1x230V, 2x LAN</t>
  </si>
  <si>
    <t>1214147917</t>
  </si>
  <si>
    <t>Poznámka k položce:
Atyp přípojné místo ve stole obsahující konektory: 1x230V, 2x LAN</t>
  </si>
  <si>
    <t>220-701-5R</t>
  </si>
  <si>
    <t>-87593726</t>
  </si>
  <si>
    <t>220490-6R</t>
  </si>
  <si>
    <t>Montáž a dodávka- Digitální telefony ozn.v PD č.2</t>
  </si>
  <si>
    <t>1527979904</t>
  </si>
  <si>
    <t xml:space="preserve">Poznámka k položce:
"Systémový telefon, 12 tlačítek funkcí se světelnými diodami LED, plně duplexní hlasité telefonování s potlačením ozvěny pro přizpůsobení místnosti, integrované rozhraní USB 1.1, 1 pozice pro zásuvný adapter, 1 rozhraní pro max. 2 přídavná zařízení: optiPoint application module, optiPoint key module, optiPoint signature module, alfanumerický displej LCD se 2 řádky po 24 znacích, nastavitelný 3 dialogová tlačítka pro interaktivní výběr funkcí: OK, Zpět a Vpřed 2 tlačítka (plus, minus) pro nastavení hlasitosti a melodievyzvánění, úrovně hlasitého telefonování, upozorňovacího tónu a kontrastu displeje, vhodný k montáži na zeď, barva: černá
"
</t>
  </si>
  <si>
    <t>OST</t>
  </si>
  <si>
    <t>Vybavení interiéru- ostatní nábytek a zařízení</t>
  </si>
  <si>
    <t>Židle kancelářská, otočná, kolečková,celková výška 116 – 127 cm kompletní dodávka dle specifikace PD ozn.v č.1</t>
  </si>
  <si>
    <t>592362037</t>
  </si>
  <si>
    <t>Poznámka k položce:
Židle kancelářská, otočná, kolečková, područky, podehlavník,synchron. mechanizmus změny polohy sedákua opěráku zároveň, fixace sedáku a opěráku bez omezení, výškově a hloubkově stavitelný sedák, náklon sedáku nastavitelný samostatně, nastavení síly protiváhy podle hmotnosti, ergonomicky výškově nastavitelná bederní opěrka, záda židle čalouněna samostatnou síťovinou, nastavení výšky a úhlu hlavové opěrky, výškově a hloubkově stavitelné područky, univerzální kolečka s měkčeným povrchem, nosnost 120 kg, celková výška 116 – 127 cm</t>
  </si>
  <si>
    <t>Židle jednací, stohovatelná, se síťovým opěradlem, sedák čalouněný, ocelový rám chromovaný, s područkami, nosnost 120 kg, celková výška 81 cm ozn.v PD č.2</t>
  </si>
  <si>
    <t>471521209</t>
  </si>
  <si>
    <t>Skartovací stroj, skartuje v příčném řezu 4x45mm až 20 listů papíru 80g/m²,certifikováno NBÚ - TYP 2 (pro důvěrné),pracovní šíře 250mm, objem odpadní nádoby 70l,skartuje CD i DVD,automatické spoštění, zpětný chod při přeplnění  papíru</t>
  </si>
  <si>
    <t>860069634</t>
  </si>
  <si>
    <t>Stolní lampa povrch.úprava bílá, variabilní systém polohování, standardní paticei E14 umožňující používat žárovku, úsporku i LED, max příkon 6W ozn.v PD č.8</t>
  </si>
  <si>
    <t>-841656647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</si>
  <si>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</si>
  <si>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</si>
  <si>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</si>
  <si>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</si>
  <si>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</si>
  <si>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</si>
  <si>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VRN2</t>
  </si>
  <si>
    <t>Příprava staveniště</t>
  </si>
  <si>
    <t>023002001</t>
  </si>
  <si>
    <t>Vyklízení a stěhování nábytku,vybavení kanceláří,zařízení s přemístěním na určené místo a zpětným navrácením požadovaného vybavení</t>
  </si>
  <si>
    <t>1024</t>
  </si>
  <si>
    <t>-1551871825</t>
  </si>
  <si>
    <t>024002001</t>
  </si>
  <si>
    <t>Zakrytí  a ochrana ponechaných zařízení a vybavení v prostorách dotčených stavbou vč. pozdějšího odkrytí</t>
  </si>
  <si>
    <t>1505904456</t>
  </si>
  <si>
    <t>VRN3</t>
  </si>
  <si>
    <t>Zařízení staveniště</t>
  </si>
  <si>
    <t>030001000</t>
  </si>
  <si>
    <t>2121806462</t>
  </si>
  <si>
    <t>VRN4</t>
  </si>
  <si>
    <t>Inženýrská činnost</t>
  </si>
  <si>
    <t>045002000</t>
  </si>
  <si>
    <t>Kompletační a koordinační činnost</t>
  </si>
  <si>
    <t>-1926586083</t>
  </si>
  <si>
    <t>VRN6</t>
  </si>
  <si>
    <t>Územní vlivy</t>
  </si>
  <si>
    <t>063403000</t>
  </si>
  <si>
    <t>Práce bez pevné pracovní podlahy</t>
  </si>
  <si>
    <t>-568624794</t>
  </si>
  <si>
    <t>VRN7</t>
  </si>
  <si>
    <t>Provozní vlivy</t>
  </si>
  <si>
    <t>070001000</t>
  </si>
  <si>
    <t>1627504907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</si>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</sst>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73" fillId="0" borderId="0" applyNumberFormat="0" applyFill="0" applyBorder="0" applyAlignment="0" applyProtection="0"/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8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top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4" fontId="97" fillId="0" borderId="32" xfId="0" applyNumberFormat="1" applyFont="1" applyBorder="1" applyAlignment="1">
      <alignment vertical="center"/>
    </xf>
    <xf numFmtId="4" fontId="97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0" fillId="0" borderId="22" xfId="0" applyNumberFormat="1" applyFont="1" applyBorder="1" applyAlignment="1">
      <alignment/>
    </xf>
    <xf numFmtId="174" fontId="100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5" fillId="0" borderId="13" xfId="0" applyFont="1" applyBorder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175" fontId="4" fillId="23" borderId="36" xfId="0" applyNumberFormat="1" applyFont="1" applyFill="1" applyBorder="1" applyAlignment="1" applyProtection="1">
      <alignment vertical="center"/>
      <protection locked="0"/>
    </xf>
    <xf numFmtId="0" fontId="102" fillId="0" borderId="0" xfId="0" applyFont="1" applyBorder="1" applyAlignment="1">
      <alignment vertical="center" wrapText="1"/>
    </xf>
    <xf numFmtId="0" fontId="103" fillId="0" borderId="36" xfId="0" applyFont="1" applyBorder="1" applyAlignment="1" applyProtection="1">
      <alignment horizontal="center" vertical="center"/>
      <protection/>
    </xf>
    <xf numFmtId="49" fontId="103" fillId="0" borderId="36" xfId="0" applyNumberFormat="1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center" vertical="center" wrapText="1"/>
      <protection/>
    </xf>
    <xf numFmtId="175" fontId="103" fillId="0" borderId="36" xfId="0" applyNumberFormat="1" applyFont="1" applyBorder="1" applyAlignment="1" applyProtection="1">
      <alignment vertical="center"/>
      <protection/>
    </xf>
    <xf numFmtId="4" fontId="103" fillId="23" borderId="36" xfId="0" applyNumberFormat="1" applyFont="1" applyFill="1" applyBorder="1" applyAlignment="1" applyProtection="1">
      <alignment vertical="center"/>
      <protection locked="0"/>
    </xf>
    <xf numFmtId="4" fontId="103" fillId="0" borderId="36" xfId="0" applyNumberFormat="1" applyFont="1" applyBorder="1" applyAlignment="1" applyProtection="1">
      <alignment vertical="center"/>
      <protection/>
    </xf>
    <xf numFmtId="0" fontId="103" fillId="0" borderId="13" xfId="0" applyFont="1" applyBorder="1" applyAlignment="1">
      <alignment vertical="center"/>
    </xf>
    <xf numFmtId="0" fontId="103" fillId="23" borderId="36" xfId="0" applyFont="1" applyFill="1" applyBorder="1" applyAlignment="1" applyProtection="1">
      <alignment horizontal="left" vertical="center"/>
      <protection locked="0"/>
    </xf>
    <xf numFmtId="0" fontId="103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/>
    </xf>
    <xf numFmtId="4" fontId="83" fillId="0" borderId="0" xfId="0" applyNumberFormat="1" applyFont="1" applyAlignment="1">
      <alignment/>
    </xf>
    <xf numFmtId="0" fontId="102" fillId="0" borderId="0" xfId="0" applyFont="1" applyAlignment="1">
      <alignment vertical="center" wrapText="1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81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1" fillId="0" borderId="32" xfId="0" applyNumberFormat="1" applyFont="1" applyBorder="1" applyAlignment="1">
      <alignment vertical="center"/>
    </xf>
    <xf numFmtId="174" fontId="81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2" fillId="0" borderId="0" xfId="0" applyFont="1" applyBorder="1" applyAlignment="1">
      <alignment vertical="top" wrapText="1"/>
    </xf>
    <xf numFmtId="0" fontId="102" fillId="0" borderId="0" xfId="0" applyFont="1" applyAlignment="1">
      <alignment vertical="top" wrapText="1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0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65" fillId="33" borderId="0" xfId="36" applyFill="1" applyAlignment="1">
      <alignment/>
    </xf>
    <xf numFmtId="0" fontId="105" fillId="0" borderId="0" xfId="36" applyFont="1" applyAlignment="1">
      <alignment horizontal="center" vertical="center"/>
    </xf>
    <xf numFmtId="0" fontId="106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107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106" fillId="33" borderId="0" xfId="0" applyFont="1" applyFill="1" applyAlignment="1" applyProtection="1">
      <alignment horizontal="left" vertical="center"/>
      <protection/>
    </xf>
    <xf numFmtId="0" fontId="107" fillId="33" borderId="0" xfId="36" applyFont="1" applyFill="1" applyAlignment="1" applyProtection="1">
      <alignment vertical="center"/>
      <protection/>
    </xf>
    <xf numFmtId="0" fontId="107" fillId="33" borderId="0" xfId="36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8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8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85D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72E9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32AE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9D1C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A26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91" t="s">
        <v>0</v>
      </c>
      <c r="B1" s="292"/>
      <c r="C1" s="292"/>
      <c r="D1" s="293" t="s">
        <v>1</v>
      </c>
      <c r="E1" s="292"/>
      <c r="F1" s="292"/>
      <c r="G1" s="292"/>
      <c r="H1" s="292"/>
      <c r="I1" s="292"/>
      <c r="J1" s="292"/>
      <c r="K1" s="294" t="s">
        <v>1211</v>
      </c>
      <c r="L1" s="294"/>
      <c r="M1" s="294"/>
      <c r="N1" s="294"/>
      <c r="O1" s="294"/>
      <c r="P1" s="294"/>
      <c r="Q1" s="294"/>
      <c r="R1" s="294"/>
      <c r="S1" s="294"/>
      <c r="T1" s="292"/>
      <c r="U1" s="292"/>
      <c r="V1" s="292"/>
      <c r="W1" s="294" t="s">
        <v>1212</v>
      </c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8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50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3"/>
      <c r="AQ5" s="25"/>
      <c r="BE5" s="246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52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3"/>
      <c r="AQ6" s="25"/>
      <c r="BE6" s="247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22</v>
      </c>
      <c r="AO7" s="23"/>
      <c r="AP7" s="23"/>
      <c r="AQ7" s="25"/>
      <c r="BE7" s="247"/>
      <c r="BS7" s="18" t="s">
        <v>23</v>
      </c>
    </row>
    <row r="8" spans="2:71" ht="14.25" customHeight="1">
      <c r="B8" s="22"/>
      <c r="C8" s="23"/>
      <c r="D8" s="31" t="s">
        <v>24</v>
      </c>
      <c r="E8" s="23"/>
      <c r="F8" s="23"/>
      <c r="G8" s="23"/>
      <c r="H8" s="23"/>
      <c r="I8" s="23"/>
      <c r="J8" s="23"/>
      <c r="K8" s="29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26</v>
      </c>
      <c r="AL8" s="23"/>
      <c r="AM8" s="23"/>
      <c r="AN8" s="32" t="s">
        <v>27</v>
      </c>
      <c r="AO8" s="23"/>
      <c r="AP8" s="23"/>
      <c r="AQ8" s="25"/>
      <c r="BE8" s="247"/>
      <c r="BS8" s="18" t="s">
        <v>28</v>
      </c>
    </row>
    <row r="9" spans="2:71" ht="29.25" customHeight="1">
      <c r="B9" s="22"/>
      <c r="C9" s="23"/>
      <c r="D9" s="28" t="s">
        <v>29</v>
      </c>
      <c r="E9" s="23"/>
      <c r="F9" s="23"/>
      <c r="G9" s="23"/>
      <c r="H9" s="23"/>
      <c r="I9" s="23"/>
      <c r="J9" s="23"/>
      <c r="K9" s="33" t="s">
        <v>30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47"/>
      <c r="BS9" s="18" t="s">
        <v>31</v>
      </c>
    </row>
    <row r="10" spans="2:71" ht="14.25" customHeight="1">
      <c r="B10" s="22"/>
      <c r="C10" s="23"/>
      <c r="D10" s="31" t="s">
        <v>32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33</v>
      </c>
      <c r="AL10" s="23"/>
      <c r="AM10" s="23"/>
      <c r="AN10" s="29" t="s">
        <v>22</v>
      </c>
      <c r="AO10" s="23"/>
      <c r="AP10" s="23"/>
      <c r="AQ10" s="25"/>
      <c r="BE10" s="247"/>
      <c r="BS10" s="18" t="s">
        <v>18</v>
      </c>
    </row>
    <row r="11" spans="2:71" ht="18" customHeight="1">
      <c r="B11" s="22"/>
      <c r="C11" s="23"/>
      <c r="D11" s="23"/>
      <c r="E11" s="29" t="s">
        <v>34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35</v>
      </c>
      <c r="AL11" s="23"/>
      <c r="AM11" s="23"/>
      <c r="AN11" s="29" t="s">
        <v>22</v>
      </c>
      <c r="AO11" s="23"/>
      <c r="AP11" s="23"/>
      <c r="AQ11" s="25"/>
      <c r="BE11" s="247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47"/>
      <c r="BS12" s="18" t="s">
        <v>18</v>
      </c>
    </row>
    <row r="13" spans="2:71" ht="14.25" customHeight="1">
      <c r="B13" s="22"/>
      <c r="C13" s="23"/>
      <c r="D13" s="31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33</v>
      </c>
      <c r="AL13" s="23"/>
      <c r="AM13" s="23"/>
      <c r="AN13" s="34" t="s">
        <v>37</v>
      </c>
      <c r="AO13" s="23"/>
      <c r="AP13" s="23"/>
      <c r="AQ13" s="25"/>
      <c r="BE13" s="247"/>
      <c r="BS13" s="18" t="s">
        <v>18</v>
      </c>
    </row>
    <row r="14" spans="2:71" ht="15">
      <c r="B14" s="22"/>
      <c r="C14" s="23"/>
      <c r="D14" s="23"/>
      <c r="E14" s="253" t="s">
        <v>37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31" t="s">
        <v>35</v>
      </c>
      <c r="AL14" s="23"/>
      <c r="AM14" s="23"/>
      <c r="AN14" s="34" t="s">
        <v>37</v>
      </c>
      <c r="AO14" s="23"/>
      <c r="AP14" s="23"/>
      <c r="AQ14" s="25"/>
      <c r="BE14" s="247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47"/>
      <c r="BS15" s="18" t="s">
        <v>4</v>
      </c>
    </row>
    <row r="16" spans="2:71" ht="14.25" customHeight="1">
      <c r="B16" s="22"/>
      <c r="C16" s="23"/>
      <c r="D16" s="31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33</v>
      </c>
      <c r="AL16" s="23"/>
      <c r="AM16" s="23"/>
      <c r="AN16" s="29" t="s">
        <v>22</v>
      </c>
      <c r="AO16" s="23"/>
      <c r="AP16" s="23"/>
      <c r="AQ16" s="25"/>
      <c r="BE16" s="247"/>
      <c r="BS16" s="18" t="s">
        <v>4</v>
      </c>
    </row>
    <row r="17" spans="2:71" ht="18" customHeight="1">
      <c r="B17" s="22"/>
      <c r="C17" s="23"/>
      <c r="D17" s="23"/>
      <c r="E17" s="29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35</v>
      </c>
      <c r="AL17" s="23"/>
      <c r="AM17" s="23"/>
      <c r="AN17" s="29" t="s">
        <v>22</v>
      </c>
      <c r="AO17" s="23"/>
      <c r="AP17" s="23"/>
      <c r="AQ17" s="25"/>
      <c r="BE17" s="247"/>
      <c r="BS17" s="18" t="s">
        <v>40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47"/>
      <c r="BS18" s="18" t="s">
        <v>6</v>
      </c>
    </row>
    <row r="19" spans="2:71" ht="14.25" customHeight="1">
      <c r="B19" s="22"/>
      <c r="C19" s="23"/>
      <c r="D19" s="31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47"/>
      <c r="BS19" s="18" t="s">
        <v>6</v>
      </c>
    </row>
    <row r="20" spans="2:71" ht="22.5" customHeight="1">
      <c r="B20" s="22"/>
      <c r="C20" s="23"/>
      <c r="D20" s="23"/>
      <c r="E20" s="254" t="s">
        <v>22</v>
      </c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3"/>
      <c r="AP20" s="23"/>
      <c r="AQ20" s="25"/>
      <c r="BE20" s="247"/>
      <c r="BS20" s="18" t="s">
        <v>40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47"/>
    </row>
    <row r="22" spans="2:57" ht="6.75" customHeight="1">
      <c r="B22" s="22"/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3"/>
      <c r="AQ22" s="25"/>
      <c r="BE22" s="247"/>
    </row>
    <row r="23" spans="2:57" s="1" customFormat="1" ht="25.5" customHeight="1">
      <c r="B23" s="36"/>
      <c r="C23" s="37"/>
      <c r="D23" s="38" t="s">
        <v>42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55">
        <f>ROUND(AG51,2)</f>
        <v>0</v>
      </c>
      <c r="AL23" s="256"/>
      <c r="AM23" s="256"/>
      <c r="AN23" s="256"/>
      <c r="AO23" s="256"/>
      <c r="AP23" s="37"/>
      <c r="AQ23" s="40"/>
      <c r="BE23" s="248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48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57" t="s">
        <v>43</v>
      </c>
      <c r="M25" s="258"/>
      <c r="N25" s="258"/>
      <c r="O25" s="258"/>
      <c r="P25" s="37"/>
      <c r="Q25" s="37"/>
      <c r="R25" s="37"/>
      <c r="S25" s="37"/>
      <c r="T25" s="37"/>
      <c r="U25" s="37"/>
      <c r="V25" s="37"/>
      <c r="W25" s="257" t="s">
        <v>44</v>
      </c>
      <c r="X25" s="258"/>
      <c r="Y25" s="258"/>
      <c r="Z25" s="258"/>
      <c r="AA25" s="258"/>
      <c r="AB25" s="258"/>
      <c r="AC25" s="258"/>
      <c r="AD25" s="258"/>
      <c r="AE25" s="258"/>
      <c r="AF25" s="37"/>
      <c r="AG25" s="37"/>
      <c r="AH25" s="37"/>
      <c r="AI25" s="37"/>
      <c r="AJ25" s="37"/>
      <c r="AK25" s="257" t="s">
        <v>45</v>
      </c>
      <c r="AL25" s="258"/>
      <c r="AM25" s="258"/>
      <c r="AN25" s="258"/>
      <c r="AO25" s="258"/>
      <c r="AP25" s="37"/>
      <c r="AQ25" s="40"/>
      <c r="BE25" s="248"/>
    </row>
    <row r="26" spans="2:57" s="2" customFormat="1" ht="14.25" customHeight="1">
      <c r="B26" s="42"/>
      <c r="C26" s="43"/>
      <c r="D26" s="44" t="s">
        <v>46</v>
      </c>
      <c r="E26" s="43"/>
      <c r="F26" s="44" t="s">
        <v>47</v>
      </c>
      <c r="G26" s="43"/>
      <c r="H26" s="43"/>
      <c r="I26" s="43"/>
      <c r="J26" s="43"/>
      <c r="K26" s="43"/>
      <c r="L26" s="259">
        <v>0.21</v>
      </c>
      <c r="M26" s="260"/>
      <c r="N26" s="260"/>
      <c r="O26" s="260"/>
      <c r="P26" s="43"/>
      <c r="Q26" s="43"/>
      <c r="R26" s="43"/>
      <c r="S26" s="43"/>
      <c r="T26" s="43"/>
      <c r="U26" s="43"/>
      <c r="V26" s="43"/>
      <c r="W26" s="261">
        <f>ROUND(AZ51,2)</f>
        <v>0</v>
      </c>
      <c r="X26" s="260"/>
      <c r="Y26" s="260"/>
      <c r="Z26" s="260"/>
      <c r="AA26" s="260"/>
      <c r="AB26" s="260"/>
      <c r="AC26" s="260"/>
      <c r="AD26" s="260"/>
      <c r="AE26" s="260"/>
      <c r="AF26" s="43"/>
      <c r="AG26" s="43"/>
      <c r="AH26" s="43"/>
      <c r="AI26" s="43"/>
      <c r="AJ26" s="43"/>
      <c r="AK26" s="261">
        <f>ROUND(AV51,2)</f>
        <v>0</v>
      </c>
      <c r="AL26" s="260"/>
      <c r="AM26" s="260"/>
      <c r="AN26" s="260"/>
      <c r="AO26" s="260"/>
      <c r="AP26" s="43"/>
      <c r="AQ26" s="45"/>
      <c r="BE26" s="249"/>
    </row>
    <row r="27" spans="2:57" s="2" customFormat="1" ht="14.25" customHeight="1">
      <c r="B27" s="42"/>
      <c r="C27" s="43"/>
      <c r="D27" s="43"/>
      <c r="E27" s="43"/>
      <c r="F27" s="44" t="s">
        <v>48</v>
      </c>
      <c r="G27" s="43"/>
      <c r="H27" s="43"/>
      <c r="I27" s="43"/>
      <c r="J27" s="43"/>
      <c r="K27" s="43"/>
      <c r="L27" s="259">
        <v>0.15</v>
      </c>
      <c r="M27" s="260"/>
      <c r="N27" s="260"/>
      <c r="O27" s="260"/>
      <c r="P27" s="43"/>
      <c r="Q27" s="43"/>
      <c r="R27" s="43"/>
      <c r="S27" s="43"/>
      <c r="T27" s="43"/>
      <c r="U27" s="43"/>
      <c r="V27" s="43"/>
      <c r="W27" s="261">
        <f>ROUND(BA51,2)</f>
        <v>0</v>
      </c>
      <c r="X27" s="260"/>
      <c r="Y27" s="260"/>
      <c r="Z27" s="260"/>
      <c r="AA27" s="260"/>
      <c r="AB27" s="260"/>
      <c r="AC27" s="260"/>
      <c r="AD27" s="260"/>
      <c r="AE27" s="260"/>
      <c r="AF27" s="43"/>
      <c r="AG27" s="43"/>
      <c r="AH27" s="43"/>
      <c r="AI27" s="43"/>
      <c r="AJ27" s="43"/>
      <c r="AK27" s="261">
        <f>ROUND(AW51,2)</f>
        <v>0</v>
      </c>
      <c r="AL27" s="260"/>
      <c r="AM27" s="260"/>
      <c r="AN27" s="260"/>
      <c r="AO27" s="260"/>
      <c r="AP27" s="43"/>
      <c r="AQ27" s="45"/>
      <c r="BE27" s="249"/>
    </row>
    <row r="28" spans="2:57" s="2" customFormat="1" ht="14.25" customHeight="1" hidden="1">
      <c r="B28" s="42"/>
      <c r="C28" s="43"/>
      <c r="D28" s="43"/>
      <c r="E28" s="43"/>
      <c r="F28" s="44" t="s">
        <v>49</v>
      </c>
      <c r="G28" s="43"/>
      <c r="H28" s="43"/>
      <c r="I28" s="43"/>
      <c r="J28" s="43"/>
      <c r="K28" s="43"/>
      <c r="L28" s="259">
        <v>0.21</v>
      </c>
      <c r="M28" s="260"/>
      <c r="N28" s="260"/>
      <c r="O28" s="260"/>
      <c r="P28" s="43"/>
      <c r="Q28" s="43"/>
      <c r="R28" s="43"/>
      <c r="S28" s="43"/>
      <c r="T28" s="43"/>
      <c r="U28" s="43"/>
      <c r="V28" s="43"/>
      <c r="W28" s="261">
        <f>ROUND(BB51,2)</f>
        <v>0</v>
      </c>
      <c r="X28" s="260"/>
      <c r="Y28" s="260"/>
      <c r="Z28" s="260"/>
      <c r="AA28" s="260"/>
      <c r="AB28" s="260"/>
      <c r="AC28" s="260"/>
      <c r="AD28" s="260"/>
      <c r="AE28" s="260"/>
      <c r="AF28" s="43"/>
      <c r="AG28" s="43"/>
      <c r="AH28" s="43"/>
      <c r="AI28" s="43"/>
      <c r="AJ28" s="43"/>
      <c r="AK28" s="261">
        <v>0</v>
      </c>
      <c r="AL28" s="260"/>
      <c r="AM28" s="260"/>
      <c r="AN28" s="260"/>
      <c r="AO28" s="260"/>
      <c r="AP28" s="43"/>
      <c r="AQ28" s="45"/>
      <c r="BE28" s="249"/>
    </row>
    <row r="29" spans="2:57" s="2" customFormat="1" ht="14.25" customHeight="1" hidden="1">
      <c r="B29" s="42"/>
      <c r="C29" s="43"/>
      <c r="D29" s="43"/>
      <c r="E29" s="43"/>
      <c r="F29" s="44" t="s">
        <v>50</v>
      </c>
      <c r="G29" s="43"/>
      <c r="H29" s="43"/>
      <c r="I29" s="43"/>
      <c r="J29" s="43"/>
      <c r="K29" s="43"/>
      <c r="L29" s="259">
        <v>0.15</v>
      </c>
      <c r="M29" s="260"/>
      <c r="N29" s="260"/>
      <c r="O29" s="260"/>
      <c r="P29" s="43"/>
      <c r="Q29" s="43"/>
      <c r="R29" s="43"/>
      <c r="S29" s="43"/>
      <c r="T29" s="43"/>
      <c r="U29" s="43"/>
      <c r="V29" s="43"/>
      <c r="W29" s="261">
        <f>ROUND(BC51,2)</f>
        <v>0</v>
      </c>
      <c r="X29" s="260"/>
      <c r="Y29" s="260"/>
      <c r="Z29" s="260"/>
      <c r="AA29" s="260"/>
      <c r="AB29" s="260"/>
      <c r="AC29" s="260"/>
      <c r="AD29" s="260"/>
      <c r="AE29" s="260"/>
      <c r="AF29" s="43"/>
      <c r="AG29" s="43"/>
      <c r="AH29" s="43"/>
      <c r="AI29" s="43"/>
      <c r="AJ29" s="43"/>
      <c r="AK29" s="261">
        <v>0</v>
      </c>
      <c r="AL29" s="260"/>
      <c r="AM29" s="260"/>
      <c r="AN29" s="260"/>
      <c r="AO29" s="260"/>
      <c r="AP29" s="43"/>
      <c r="AQ29" s="45"/>
      <c r="BE29" s="249"/>
    </row>
    <row r="30" spans="2:57" s="2" customFormat="1" ht="14.25" customHeight="1" hidden="1">
      <c r="B30" s="42"/>
      <c r="C30" s="43"/>
      <c r="D30" s="43"/>
      <c r="E30" s="43"/>
      <c r="F30" s="44" t="s">
        <v>51</v>
      </c>
      <c r="G30" s="43"/>
      <c r="H30" s="43"/>
      <c r="I30" s="43"/>
      <c r="J30" s="43"/>
      <c r="K30" s="43"/>
      <c r="L30" s="259">
        <v>0</v>
      </c>
      <c r="M30" s="260"/>
      <c r="N30" s="260"/>
      <c r="O30" s="260"/>
      <c r="P30" s="43"/>
      <c r="Q30" s="43"/>
      <c r="R30" s="43"/>
      <c r="S30" s="43"/>
      <c r="T30" s="43"/>
      <c r="U30" s="43"/>
      <c r="V30" s="43"/>
      <c r="W30" s="261">
        <f>ROUND(BD51,2)</f>
        <v>0</v>
      </c>
      <c r="X30" s="260"/>
      <c r="Y30" s="260"/>
      <c r="Z30" s="260"/>
      <c r="AA30" s="260"/>
      <c r="AB30" s="260"/>
      <c r="AC30" s="260"/>
      <c r="AD30" s="260"/>
      <c r="AE30" s="260"/>
      <c r="AF30" s="43"/>
      <c r="AG30" s="43"/>
      <c r="AH30" s="43"/>
      <c r="AI30" s="43"/>
      <c r="AJ30" s="43"/>
      <c r="AK30" s="261">
        <v>0</v>
      </c>
      <c r="AL30" s="260"/>
      <c r="AM30" s="260"/>
      <c r="AN30" s="260"/>
      <c r="AO30" s="260"/>
      <c r="AP30" s="43"/>
      <c r="AQ30" s="45"/>
      <c r="BE30" s="249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48"/>
    </row>
    <row r="32" spans="2:57" s="1" customFormat="1" ht="25.5" customHeight="1">
      <c r="B32" s="36"/>
      <c r="C32" s="46"/>
      <c r="D32" s="47" t="s">
        <v>52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53</v>
      </c>
      <c r="U32" s="48"/>
      <c r="V32" s="48"/>
      <c r="W32" s="48"/>
      <c r="X32" s="262" t="s">
        <v>54</v>
      </c>
      <c r="Y32" s="263"/>
      <c r="Z32" s="263"/>
      <c r="AA32" s="263"/>
      <c r="AB32" s="263"/>
      <c r="AC32" s="48"/>
      <c r="AD32" s="48"/>
      <c r="AE32" s="48"/>
      <c r="AF32" s="48"/>
      <c r="AG32" s="48"/>
      <c r="AH32" s="48"/>
      <c r="AI32" s="48"/>
      <c r="AJ32" s="48"/>
      <c r="AK32" s="264">
        <f>SUM(AK23:AK30)</f>
        <v>0</v>
      </c>
      <c r="AL32" s="263"/>
      <c r="AM32" s="263"/>
      <c r="AN32" s="263"/>
      <c r="AO32" s="265"/>
      <c r="AP32" s="46"/>
      <c r="AQ32" s="50"/>
      <c r="BE32" s="248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75" customHeight="1">
      <c r="B39" s="36"/>
      <c r="C39" s="56" t="s">
        <v>55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57"/>
      <c r="C41" s="58" t="s">
        <v>13</v>
      </c>
      <c r="L41" s="3" t="str">
        <f>K5</f>
        <v>APS-353/16</v>
      </c>
      <c r="AR41" s="57"/>
    </row>
    <row r="42" spans="2:44" s="4" customFormat="1" ht="36.75" customHeight="1">
      <c r="B42" s="59"/>
      <c r="C42" s="60" t="s">
        <v>16</v>
      </c>
      <c r="L42" s="266" t="str">
        <f>K6</f>
        <v>Vybavení pracoviště krizového řízení Středočeského kraje audiovizuálními a komunikačními prostředky</v>
      </c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R42" s="59"/>
    </row>
    <row r="43" spans="2:44" s="1" customFormat="1" ht="6.75" customHeight="1">
      <c r="B43" s="36"/>
      <c r="AR43" s="36"/>
    </row>
    <row r="44" spans="2:44" s="1" customFormat="1" ht="15">
      <c r="B44" s="36"/>
      <c r="C44" s="58" t="s">
        <v>24</v>
      </c>
      <c r="L44" s="61" t="str">
        <f>IF(K8="","",K8)</f>
        <v>Zborovská 11,Praha 5</v>
      </c>
      <c r="AI44" s="58" t="s">
        <v>26</v>
      </c>
      <c r="AM44" s="268" t="str">
        <f>IF(AN8="","",AN8)</f>
        <v>22.07.2016</v>
      </c>
      <c r="AN44" s="248"/>
      <c r="AR44" s="36"/>
    </row>
    <row r="45" spans="2:44" s="1" customFormat="1" ht="6.75" customHeight="1">
      <c r="B45" s="36"/>
      <c r="AR45" s="36"/>
    </row>
    <row r="46" spans="2:56" s="1" customFormat="1" ht="15">
      <c r="B46" s="36"/>
      <c r="C46" s="58" t="s">
        <v>32</v>
      </c>
      <c r="L46" s="3" t="str">
        <f>IF(E11="","",E11)</f>
        <v>Středočeský kraj,Krajský úřad, Zborovská 11,Praha </v>
      </c>
      <c r="AI46" s="58" t="s">
        <v>38</v>
      </c>
      <c r="AM46" s="269" t="str">
        <f>IF(E17="","",E17)</f>
        <v> </v>
      </c>
      <c r="AN46" s="248"/>
      <c r="AO46" s="248"/>
      <c r="AP46" s="248"/>
      <c r="AR46" s="36"/>
      <c r="AS46" s="270" t="s">
        <v>56</v>
      </c>
      <c r="AT46" s="271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36</v>
      </c>
      <c r="L47" s="3">
        <f>IF(E14="Vyplň údaj","",E14)</f>
      </c>
      <c r="AR47" s="36"/>
      <c r="AS47" s="272"/>
      <c r="AT47" s="258"/>
      <c r="AU47" s="37"/>
      <c r="AV47" s="37"/>
      <c r="AW47" s="37"/>
      <c r="AX47" s="37"/>
      <c r="AY47" s="37"/>
      <c r="AZ47" s="37"/>
      <c r="BA47" s="37"/>
      <c r="BB47" s="37"/>
      <c r="BC47" s="37"/>
      <c r="BD47" s="66"/>
    </row>
    <row r="48" spans="2:56" s="1" customFormat="1" ht="10.5" customHeight="1">
      <c r="B48" s="36"/>
      <c r="AR48" s="36"/>
      <c r="AS48" s="272"/>
      <c r="AT48" s="258"/>
      <c r="AU48" s="37"/>
      <c r="AV48" s="37"/>
      <c r="AW48" s="37"/>
      <c r="AX48" s="37"/>
      <c r="AY48" s="37"/>
      <c r="AZ48" s="37"/>
      <c r="BA48" s="37"/>
      <c r="BB48" s="37"/>
      <c r="BC48" s="37"/>
      <c r="BD48" s="66"/>
    </row>
    <row r="49" spans="2:56" s="1" customFormat="1" ht="29.25" customHeight="1">
      <c r="B49" s="36"/>
      <c r="C49" s="273" t="s">
        <v>57</v>
      </c>
      <c r="D49" s="274"/>
      <c r="E49" s="274"/>
      <c r="F49" s="274"/>
      <c r="G49" s="274"/>
      <c r="H49" s="67"/>
      <c r="I49" s="275" t="s">
        <v>58</v>
      </c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6" t="s">
        <v>59</v>
      </c>
      <c r="AH49" s="274"/>
      <c r="AI49" s="274"/>
      <c r="AJ49" s="274"/>
      <c r="AK49" s="274"/>
      <c r="AL49" s="274"/>
      <c r="AM49" s="274"/>
      <c r="AN49" s="275" t="s">
        <v>60</v>
      </c>
      <c r="AO49" s="274"/>
      <c r="AP49" s="274"/>
      <c r="AQ49" s="68" t="s">
        <v>61</v>
      </c>
      <c r="AR49" s="36"/>
      <c r="AS49" s="69" t="s">
        <v>62</v>
      </c>
      <c r="AT49" s="70" t="s">
        <v>63</v>
      </c>
      <c r="AU49" s="70" t="s">
        <v>64</v>
      </c>
      <c r="AV49" s="70" t="s">
        <v>65</v>
      </c>
      <c r="AW49" s="70" t="s">
        <v>66</v>
      </c>
      <c r="AX49" s="70" t="s">
        <v>67</v>
      </c>
      <c r="AY49" s="70" t="s">
        <v>68</v>
      </c>
      <c r="AZ49" s="70" t="s">
        <v>69</v>
      </c>
      <c r="BA49" s="70" t="s">
        <v>70</v>
      </c>
      <c r="BB49" s="70" t="s">
        <v>71</v>
      </c>
      <c r="BC49" s="70" t="s">
        <v>72</v>
      </c>
      <c r="BD49" s="71" t="s">
        <v>73</v>
      </c>
    </row>
    <row r="50" spans="2:56" s="1" customFormat="1" ht="10.5" customHeight="1">
      <c r="B50" s="36"/>
      <c r="AR50" s="36"/>
      <c r="AS50" s="7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3" t="s">
        <v>74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80">
        <f>ROUND(SUM(AG52:AG55),2)</f>
        <v>0</v>
      </c>
      <c r="AH51" s="280"/>
      <c r="AI51" s="280"/>
      <c r="AJ51" s="280"/>
      <c r="AK51" s="280"/>
      <c r="AL51" s="280"/>
      <c r="AM51" s="280"/>
      <c r="AN51" s="281">
        <f>SUM(AG51,AT51)</f>
        <v>0</v>
      </c>
      <c r="AO51" s="281"/>
      <c r="AP51" s="281"/>
      <c r="AQ51" s="75" t="s">
        <v>22</v>
      </c>
      <c r="AR51" s="59"/>
      <c r="AS51" s="76">
        <f>ROUND(SUM(AS52:AS55),2)</f>
        <v>0</v>
      </c>
      <c r="AT51" s="77">
        <f>ROUND(SUM(AV51:AW51),2)</f>
        <v>0</v>
      </c>
      <c r="AU51" s="78">
        <f>ROUND(SUM(AU52:AU55),5)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ROUND(SUM(AZ52:AZ55),2)</f>
        <v>0</v>
      </c>
      <c r="BA51" s="77">
        <f>ROUND(SUM(BA52:BA55),2)</f>
        <v>0</v>
      </c>
      <c r="BB51" s="77">
        <f>ROUND(SUM(BB52:BB55),2)</f>
        <v>0</v>
      </c>
      <c r="BC51" s="77">
        <f>ROUND(SUM(BC52:BC55),2)</f>
        <v>0</v>
      </c>
      <c r="BD51" s="79">
        <f>ROUND(SUM(BD52:BD55),2)</f>
        <v>0</v>
      </c>
      <c r="BS51" s="60" t="s">
        <v>75</v>
      </c>
      <c r="BT51" s="60" t="s">
        <v>76</v>
      </c>
      <c r="BU51" s="80" t="s">
        <v>77</v>
      </c>
      <c r="BV51" s="60" t="s">
        <v>78</v>
      </c>
      <c r="BW51" s="60" t="s">
        <v>5</v>
      </c>
      <c r="BX51" s="60" t="s">
        <v>79</v>
      </c>
      <c r="CL51" s="60" t="s">
        <v>20</v>
      </c>
    </row>
    <row r="52" spans="1:91" s="5" customFormat="1" ht="27" customHeight="1">
      <c r="A52" s="287" t="s">
        <v>1213</v>
      </c>
      <c r="B52" s="81"/>
      <c r="C52" s="82"/>
      <c r="D52" s="279" t="s">
        <v>80</v>
      </c>
      <c r="E52" s="278"/>
      <c r="F52" s="278"/>
      <c r="G52" s="278"/>
      <c r="H52" s="278"/>
      <c r="I52" s="83"/>
      <c r="J52" s="279" t="s">
        <v>81</v>
      </c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7">
        <f>'Stavební část - Vybavení ...'!J27</f>
        <v>0</v>
      </c>
      <c r="AH52" s="278"/>
      <c r="AI52" s="278"/>
      <c r="AJ52" s="278"/>
      <c r="AK52" s="278"/>
      <c r="AL52" s="278"/>
      <c r="AM52" s="278"/>
      <c r="AN52" s="277">
        <f>SUM(AG52,AT52)</f>
        <v>0</v>
      </c>
      <c r="AO52" s="278"/>
      <c r="AP52" s="278"/>
      <c r="AQ52" s="84" t="s">
        <v>82</v>
      </c>
      <c r="AR52" s="81"/>
      <c r="AS52" s="85">
        <v>0</v>
      </c>
      <c r="AT52" s="86">
        <f>ROUND(SUM(AV52:AW52),2)</f>
        <v>0</v>
      </c>
      <c r="AU52" s="87">
        <f>'Stavební část - Vybavení ...'!P105</f>
        <v>0</v>
      </c>
      <c r="AV52" s="86">
        <f>'Stavební část - Vybavení ...'!J30</f>
        <v>0</v>
      </c>
      <c r="AW52" s="86">
        <f>'Stavební část - Vybavení ...'!J31</f>
        <v>0</v>
      </c>
      <c r="AX52" s="86">
        <f>'Stavební část - Vybavení ...'!J32</f>
        <v>0</v>
      </c>
      <c r="AY52" s="86">
        <f>'Stavební část - Vybavení ...'!J33</f>
        <v>0</v>
      </c>
      <c r="AZ52" s="86">
        <f>'Stavební část - Vybavení ...'!F30</f>
        <v>0</v>
      </c>
      <c r="BA52" s="86">
        <f>'Stavební část - Vybavení ...'!F31</f>
        <v>0</v>
      </c>
      <c r="BB52" s="86">
        <f>'Stavební část - Vybavení ...'!F32</f>
        <v>0</v>
      </c>
      <c r="BC52" s="86">
        <f>'Stavební část - Vybavení ...'!F33</f>
        <v>0</v>
      </c>
      <c r="BD52" s="88">
        <f>'Stavební část - Vybavení ...'!F34</f>
        <v>0</v>
      </c>
      <c r="BT52" s="89" t="s">
        <v>23</v>
      </c>
      <c r="BV52" s="89" t="s">
        <v>78</v>
      </c>
      <c r="BW52" s="89" t="s">
        <v>83</v>
      </c>
      <c r="BX52" s="89" t="s">
        <v>5</v>
      </c>
      <c r="CL52" s="89" t="s">
        <v>20</v>
      </c>
      <c r="CM52" s="89" t="s">
        <v>84</v>
      </c>
    </row>
    <row r="53" spans="1:91" s="5" customFormat="1" ht="27" customHeight="1">
      <c r="A53" s="287" t="s">
        <v>1213</v>
      </c>
      <c r="B53" s="81"/>
      <c r="C53" s="82"/>
      <c r="D53" s="279" t="s">
        <v>85</v>
      </c>
      <c r="E53" s="278"/>
      <c r="F53" s="278"/>
      <c r="G53" s="278"/>
      <c r="H53" s="278"/>
      <c r="I53" s="83"/>
      <c r="J53" s="279" t="s">
        <v>81</v>
      </c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7">
        <f>'Systém audio video - Vyba...'!J27</f>
        <v>0</v>
      </c>
      <c r="AH53" s="278"/>
      <c r="AI53" s="278"/>
      <c r="AJ53" s="278"/>
      <c r="AK53" s="278"/>
      <c r="AL53" s="278"/>
      <c r="AM53" s="278"/>
      <c r="AN53" s="277">
        <f>SUM(AG53,AT53)</f>
        <v>0</v>
      </c>
      <c r="AO53" s="278"/>
      <c r="AP53" s="278"/>
      <c r="AQ53" s="84" t="s">
        <v>82</v>
      </c>
      <c r="AR53" s="81"/>
      <c r="AS53" s="85">
        <v>0</v>
      </c>
      <c r="AT53" s="86">
        <f>ROUND(SUM(AV53:AW53),2)</f>
        <v>0</v>
      </c>
      <c r="AU53" s="87">
        <f>'Systém audio video - Vyba...'!P85</f>
        <v>0</v>
      </c>
      <c r="AV53" s="86">
        <f>'Systém audio video - Vyba...'!J30</f>
        <v>0</v>
      </c>
      <c r="AW53" s="86">
        <f>'Systém audio video - Vyba...'!J31</f>
        <v>0</v>
      </c>
      <c r="AX53" s="86">
        <f>'Systém audio video - Vyba...'!J32</f>
        <v>0</v>
      </c>
      <c r="AY53" s="86">
        <f>'Systém audio video - Vyba...'!J33</f>
        <v>0</v>
      </c>
      <c r="AZ53" s="86">
        <f>'Systém audio video - Vyba...'!F30</f>
        <v>0</v>
      </c>
      <c r="BA53" s="86">
        <f>'Systém audio video - Vyba...'!F31</f>
        <v>0</v>
      </c>
      <c r="BB53" s="86">
        <f>'Systém audio video - Vyba...'!F32</f>
        <v>0</v>
      </c>
      <c r="BC53" s="86">
        <f>'Systém audio video - Vyba...'!F33</f>
        <v>0</v>
      </c>
      <c r="BD53" s="88">
        <f>'Systém audio video - Vyba...'!F34</f>
        <v>0</v>
      </c>
      <c r="BT53" s="89" t="s">
        <v>23</v>
      </c>
      <c r="BV53" s="89" t="s">
        <v>78</v>
      </c>
      <c r="BW53" s="89" t="s">
        <v>86</v>
      </c>
      <c r="BX53" s="89" t="s">
        <v>5</v>
      </c>
      <c r="CL53" s="89" t="s">
        <v>20</v>
      </c>
      <c r="CM53" s="89" t="s">
        <v>84</v>
      </c>
    </row>
    <row r="54" spans="1:91" s="5" customFormat="1" ht="27" customHeight="1">
      <c r="A54" s="287" t="s">
        <v>1213</v>
      </c>
      <c r="B54" s="81"/>
      <c r="C54" s="82"/>
      <c r="D54" s="279" t="s">
        <v>87</v>
      </c>
      <c r="E54" s="278"/>
      <c r="F54" s="278"/>
      <c r="G54" s="278"/>
      <c r="H54" s="278"/>
      <c r="I54" s="83"/>
      <c r="J54" s="279" t="s">
        <v>81</v>
      </c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7">
        <f>'Vybavení interiéru - Vyba...'!J27</f>
        <v>0</v>
      </c>
      <c r="AH54" s="278"/>
      <c r="AI54" s="278"/>
      <c r="AJ54" s="278"/>
      <c r="AK54" s="278"/>
      <c r="AL54" s="278"/>
      <c r="AM54" s="278"/>
      <c r="AN54" s="277">
        <f>SUM(AG54,AT54)</f>
        <v>0</v>
      </c>
      <c r="AO54" s="278"/>
      <c r="AP54" s="278"/>
      <c r="AQ54" s="84" t="s">
        <v>82</v>
      </c>
      <c r="AR54" s="81"/>
      <c r="AS54" s="85">
        <v>0</v>
      </c>
      <c r="AT54" s="86">
        <f>ROUND(SUM(AV54:AW54),2)</f>
        <v>0</v>
      </c>
      <c r="AU54" s="87">
        <f>'Vybavení interiéru - Vyba...'!P82</f>
        <v>0</v>
      </c>
      <c r="AV54" s="86">
        <f>'Vybavení interiéru - Vyba...'!J30</f>
        <v>0</v>
      </c>
      <c r="AW54" s="86">
        <f>'Vybavení interiéru - Vyba...'!J31</f>
        <v>0</v>
      </c>
      <c r="AX54" s="86">
        <f>'Vybavení interiéru - Vyba...'!J32</f>
        <v>0</v>
      </c>
      <c r="AY54" s="86">
        <f>'Vybavení interiéru - Vyba...'!J33</f>
        <v>0</v>
      </c>
      <c r="AZ54" s="86">
        <f>'Vybavení interiéru - Vyba...'!F30</f>
        <v>0</v>
      </c>
      <c r="BA54" s="86">
        <f>'Vybavení interiéru - Vyba...'!F31</f>
        <v>0</v>
      </c>
      <c r="BB54" s="86">
        <f>'Vybavení interiéru - Vyba...'!F32</f>
        <v>0</v>
      </c>
      <c r="BC54" s="86">
        <f>'Vybavení interiéru - Vyba...'!F33</f>
        <v>0</v>
      </c>
      <c r="BD54" s="88">
        <f>'Vybavení interiéru - Vyba...'!F34</f>
        <v>0</v>
      </c>
      <c r="BT54" s="89" t="s">
        <v>23</v>
      </c>
      <c r="BV54" s="89" t="s">
        <v>78</v>
      </c>
      <c r="BW54" s="89" t="s">
        <v>88</v>
      </c>
      <c r="BX54" s="89" t="s">
        <v>5</v>
      </c>
      <c r="CL54" s="89" t="s">
        <v>20</v>
      </c>
      <c r="CM54" s="89" t="s">
        <v>84</v>
      </c>
    </row>
    <row r="55" spans="1:91" s="5" customFormat="1" ht="27" customHeight="1">
      <c r="A55" s="287" t="s">
        <v>1213</v>
      </c>
      <c r="B55" s="81"/>
      <c r="C55" s="82"/>
      <c r="D55" s="279" t="s">
        <v>89</v>
      </c>
      <c r="E55" s="278"/>
      <c r="F55" s="278"/>
      <c r="G55" s="278"/>
      <c r="H55" s="278"/>
      <c r="I55" s="83"/>
      <c r="J55" s="279" t="s">
        <v>90</v>
      </c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7">
        <f>'VRN - Vedlejší rozpočtové...'!J27</f>
        <v>0</v>
      </c>
      <c r="AH55" s="278"/>
      <c r="AI55" s="278"/>
      <c r="AJ55" s="278"/>
      <c r="AK55" s="278"/>
      <c r="AL55" s="278"/>
      <c r="AM55" s="278"/>
      <c r="AN55" s="277">
        <f>SUM(AG55,AT55)</f>
        <v>0</v>
      </c>
      <c r="AO55" s="278"/>
      <c r="AP55" s="278"/>
      <c r="AQ55" s="84" t="s">
        <v>82</v>
      </c>
      <c r="AR55" s="81"/>
      <c r="AS55" s="90">
        <v>0</v>
      </c>
      <c r="AT55" s="91">
        <f>ROUND(SUM(AV55:AW55),2)</f>
        <v>0</v>
      </c>
      <c r="AU55" s="92">
        <f>'VRN - Vedlejší rozpočtové...'!P82</f>
        <v>0</v>
      </c>
      <c r="AV55" s="91">
        <f>'VRN - Vedlejší rozpočtové...'!J30</f>
        <v>0</v>
      </c>
      <c r="AW55" s="91">
        <f>'VRN - Vedlejší rozpočtové...'!J31</f>
        <v>0</v>
      </c>
      <c r="AX55" s="91">
        <f>'VRN - Vedlejší rozpočtové...'!J32</f>
        <v>0</v>
      </c>
      <c r="AY55" s="91">
        <f>'VRN - Vedlejší rozpočtové...'!J33</f>
        <v>0</v>
      </c>
      <c r="AZ55" s="91">
        <f>'VRN - Vedlejší rozpočtové...'!F30</f>
        <v>0</v>
      </c>
      <c r="BA55" s="91">
        <f>'VRN - Vedlejší rozpočtové...'!F31</f>
        <v>0</v>
      </c>
      <c r="BB55" s="91">
        <f>'VRN - Vedlejší rozpočtové...'!F32</f>
        <v>0</v>
      </c>
      <c r="BC55" s="91">
        <f>'VRN - Vedlejší rozpočtové...'!F33</f>
        <v>0</v>
      </c>
      <c r="BD55" s="93">
        <f>'VRN - Vedlejší rozpočtové...'!F34</f>
        <v>0</v>
      </c>
      <c r="BT55" s="89" t="s">
        <v>23</v>
      </c>
      <c r="BV55" s="89" t="s">
        <v>78</v>
      </c>
      <c r="BW55" s="89" t="s">
        <v>91</v>
      </c>
      <c r="BX55" s="89" t="s">
        <v>5</v>
      </c>
      <c r="CL55" s="89" t="s">
        <v>20</v>
      </c>
      <c r="CM55" s="89" t="s">
        <v>84</v>
      </c>
    </row>
    <row r="56" spans="2:44" s="1" customFormat="1" ht="30" customHeight="1">
      <c r="B56" s="36"/>
      <c r="AR56" s="36"/>
    </row>
    <row r="57" spans="2:44" s="1" customFormat="1" ht="6.75" customHeight="1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36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tavební část - Vybavení ...'!C2" tooltip="Stavební část - Vybavení ..." display="/"/>
    <hyperlink ref="A53" location="'Systém audio video - Vyba...'!C2" tooltip="Systém audio video - Vyba..." display="/"/>
    <hyperlink ref="A54" location="'Vybavení interiéru - Vyba...'!C2" tooltip="Vybavení interiéru - Vyba..." display="/"/>
    <hyperlink ref="A55" location="'VRN - Vedlejší rozpočtové...'!C2" tooltip="VRN - Vedlejší rozpočtové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4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9"/>
      <c r="C1" s="289"/>
      <c r="D1" s="288" t="s">
        <v>1</v>
      </c>
      <c r="E1" s="289"/>
      <c r="F1" s="290" t="s">
        <v>1214</v>
      </c>
      <c r="G1" s="295" t="s">
        <v>1215</v>
      </c>
      <c r="H1" s="295"/>
      <c r="I1" s="296"/>
      <c r="J1" s="290" t="s">
        <v>1216</v>
      </c>
      <c r="K1" s="288" t="s">
        <v>92</v>
      </c>
      <c r="L1" s="290" t="s">
        <v>1217</v>
      </c>
      <c r="M1" s="290"/>
      <c r="N1" s="290"/>
      <c r="O1" s="290"/>
      <c r="P1" s="290"/>
      <c r="Q1" s="290"/>
      <c r="R1" s="290"/>
      <c r="S1" s="290"/>
      <c r="T1" s="290"/>
      <c r="U1" s="286"/>
      <c r="V1" s="28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8" t="s">
        <v>83</v>
      </c>
    </row>
    <row r="3" spans="2:46" ht="6.75" customHeight="1">
      <c r="B3" s="19"/>
      <c r="C3" s="20"/>
      <c r="D3" s="20"/>
      <c r="E3" s="20"/>
      <c r="F3" s="20"/>
      <c r="G3" s="20"/>
      <c r="H3" s="20"/>
      <c r="I3" s="95"/>
      <c r="J3" s="20"/>
      <c r="K3" s="21"/>
      <c r="AT3" s="18" t="s">
        <v>84</v>
      </c>
    </row>
    <row r="4" spans="2:46" ht="36.75" customHeight="1">
      <c r="B4" s="22"/>
      <c r="C4" s="23"/>
      <c r="D4" s="24" t="s">
        <v>93</v>
      </c>
      <c r="E4" s="23"/>
      <c r="F4" s="23"/>
      <c r="G4" s="23"/>
      <c r="H4" s="23"/>
      <c r="I4" s="96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6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6"/>
      <c r="J6" s="23"/>
      <c r="K6" s="25"/>
    </row>
    <row r="7" spans="2:11" ht="22.5" customHeight="1">
      <c r="B7" s="22"/>
      <c r="C7" s="23"/>
      <c r="D7" s="23"/>
      <c r="E7" s="282" t="str">
        <f>'Rekapitulace stavby'!K6</f>
        <v>Vybavení pracoviště krizového řízení Středočeského kraje audiovizuálními a komunikačními prostředky</v>
      </c>
      <c r="F7" s="251"/>
      <c r="G7" s="251"/>
      <c r="H7" s="251"/>
      <c r="I7" s="96"/>
      <c r="J7" s="23"/>
      <c r="K7" s="25"/>
    </row>
    <row r="8" spans="2:11" s="1" customFormat="1" ht="15">
      <c r="B8" s="36"/>
      <c r="C8" s="37"/>
      <c r="D8" s="31" t="s">
        <v>94</v>
      </c>
      <c r="E8" s="37"/>
      <c r="F8" s="37"/>
      <c r="G8" s="37"/>
      <c r="H8" s="37"/>
      <c r="I8" s="97"/>
      <c r="J8" s="37"/>
      <c r="K8" s="40"/>
    </row>
    <row r="9" spans="2:11" s="1" customFormat="1" ht="36.75" customHeight="1">
      <c r="B9" s="36"/>
      <c r="C9" s="37"/>
      <c r="D9" s="37"/>
      <c r="E9" s="283" t="s">
        <v>95</v>
      </c>
      <c r="F9" s="258"/>
      <c r="G9" s="258"/>
      <c r="H9" s="258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25" customHeight="1">
      <c r="B11" s="36"/>
      <c r="C11" s="37"/>
      <c r="D11" s="31" t="s">
        <v>19</v>
      </c>
      <c r="E11" s="37"/>
      <c r="F11" s="29" t="s">
        <v>20</v>
      </c>
      <c r="G11" s="37"/>
      <c r="H11" s="37"/>
      <c r="I11" s="98" t="s">
        <v>21</v>
      </c>
      <c r="J11" s="29" t="s">
        <v>22</v>
      </c>
      <c r="K11" s="40"/>
    </row>
    <row r="12" spans="2:11" s="1" customFormat="1" ht="14.25" customHeight="1">
      <c r="B12" s="36"/>
      <c r="C12" s="37"/>
      <c r="D12" s="31" t="s">
        <v>24</v>
      </c>
      <c r="E12" s="37"/>
      <c r="F12" s="29" t="s">
        <v>25</v>
      </c>
      <c r="G12" s="37"/>
      <c r="H12" s="37"/>
      <c r="I12" s="98" t="s">
        <v>26</v>
      </c>
      <c r="J12" s="99" t="str">
        <f>'Rekapitulace stavby'!AN8</f>
        <v>22.07.2016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7"/>
      <c r="J13" s="37"/>
      <c r="K13" s="40"/>
    </row>
    <row r="14" spans="2:11" s="1" customFormat="1" ht="14.25" customHeight="1">
      <c r="B14" s="36"/>
      <c r="C14" s="37"/>
      <c r="D14" s="31" t="s">
        <v>32</v>
      </c>
      <c r="E14" s="37"/>
      <c r="F14" s="37"/>
      <c r="G14" s="37"/>
      <c r="H14" s="37"/>
      <c r="I14" s="98" t="s">
        <v>33</v>
      </c>
      <c r="J14" s="29" t="s">
        <v>22</v>
      </c>
      <c r="K14" s="40"/>
    </row>
    <row r="15" spans="2:11" s="1" customFormat="1" ht="18" customHeight="1">
      <c r="B15" s="36"/>
      <c r="C15" s="37"/>
      <c r="D15" s="37"/>
      <c r="E15" s="29" t="s">
        <v>34</v>
      </c>
      <c r="F15" s="37"/>
      <c r="G15" s="37"/>
      <c r="H15" s="37"/>
      <c r="I15" s="98" t="s">
        <v>35</v>
      </c>
      <c r="J15" s="29" t="s">
        <v>22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25" customHeight="1">
      <c r="B17" s="36"/>
      <c r="C17" s="37"/>
      <c r="D17" s="31" t="s">
        <v>36</v>
      </c>
      <c r="E17" s="37"/>
      <c r="F17" s="37"/>
      <c r="G17" s="37"/>
      <c r="H17" s="37"/>
      <c r="I17" s="98" t="s">
        <v>33</v>
      </c>
      <c r="J17" s="29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29">
        <f>IF('Rekapitulace stavby'!E14="Vyplň údaj","",IF('Rekapitulace stavby'!E14="","",'Rekapitulace stavby'!E14))</f>
      </c>
      <c r="F18" s="37"/>
      <c r="G18" s="37"/>
      <c r="H18" s="37"/>
      <c r="I18" s="98" t="s">
        <v>35</v>
      </c>
      <c r="J18" s="29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25" customHeight="1">
      <c r="B20" s="36"/>
      <c r="C20" s="37"/>
      <c r="D20" s="31" t="s">
        <v>38</v>
      </c>
      <c r="E20" s="37"/>
      <c r="F20" s="37"/>
      <c r="G20" s="37"/>
      <c r="H20" s="37"/>
      <c r="I20" s="98" t="s">
        <v>33</v>
      </c>
      <c r="J20" s="29">
        <f>IF('Rekapitulace stavby'!AN16="","",'Rekapitulace stavby'!AN16)</f>
      </c>
      <c r="K20" s="40"/>
    </row>
    <row r="21" spans="2:11" s="1" customFormat="1" ht="18" customHeight="1">
      <c r="B21" s="36"/>
      <c r="C21" s="37"/>
      <c r="D21" s="37"/>
      <c r="E21" s="29" t="str">
        <f>IF('Rekapitulace stavby'!E17="","",'Rekapitulace stavby'!E17)</f>
        <v> </v>
      </c>
      <c r="F21" s="37"/>
      <c r="G21" s="37"/>
      <c r="H21" s="37"/>
      <c r="I21" s="98" t="s">
        <v>35</v>
      </c>
      <c r="J21" s="29">
        <f>IF('Rekapitulace stavby'!AN17="","",'Rekapitulace stavby'!AN17)</f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25" customHeight="1">
      <c r="B23" s="36"/>
      <c r="C23" s="37"/>
      <c r="D23" s="31" t="s">
        <v>41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0"/>
      <c r="C24" s="101"/>
      <c r="D24" s="101"/>
      <c r="E24" s="254" t="s">
        <v>22</v>
      </c>
      <c r="F24" s="284"/>
      <c r="G24" s="284"/>
      <c r="H24" s="284"/>
      <c r="I24" s="102"/>
      <c r="J24" s="101"/>
      <c r="K24" s="103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4"/>
      <c r="J26" s="63"/>
      <c r="K26" s="105"/>
    </row>
    <row r="27" spans="2:11" s="1" customFormat="1" ht="24.75" customHeight="1">
      <c r="B27" s="36"/>
      <c r="C27" s="37"/>
      <c r="D27" s="106" t="s">
        <v>42</v>
      </c>
      <c r="E27" s="37"/>
      <c r="F27" s="37"/>
      <c r="G27" s="37"/>
      <c r="H27" s="37"/>
      <c r="I27" s="97"/>
      <c r="J27" s="107">
        <f>ROUND(J105,2)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4"/>
      <c r="J28" s="63"/>
      <c r="K28" s="105"/>
    </row>
    <row r="29" spans="2:11" s="1" customFormat="1" ht="14.25" customHeight="1">
      <c r="B29" s="36"/>
      <c r="C29" s="37"/>
      <c r="D29" s="37"/>
      <c r="E29" s="37"/>
      <c r="F29" s="41" t="s">
        <v>44</v>
      </c>
      <c r="G29" s="37"/>
      <c r="H29" s="37"/>
      <c r="I29" s="108" t="s">
        <v>43</v>
      </c>
      <c r="J29" s="41" t="s">
        <v>45</v>
      </c>
      <c r="K29" s="40"/>
    </row>
    <row r="30" spans="2:11" s="1" customFormat="1" ht="14.25" customHeight="1">
      <c r="B30" s="36"/>
      <c r="C30" s="37"/>
      <c r="D30" s="44" t="s">
        <v>46</v>
      </c>
      <c r="E30" s="44" t="s">
        <v>47</v>
      </c>
      <c r="F30" s="109">
        <f>ROUND(SUM(BE105:BE443),2)</f>
        <v>0</v>
      </c>
      <c r="G30" s="37"/>
      <c r="H30" s="37"/>
      <c r="I30" s="110">
        <v>0.21</v>
      </c>
      <c r="J30" s="109">
        <f>ROUND(ROUND((SUM(BE105:BE443)),2)*I30,2)</f>
        <v>0</v>
      </c>
      <c r="K30" s="40"/>
    </row>
    <row r="31" spans="2:11" s="1" customFormat="1" ht="14.25" customHeight="1">
      <c r="B31" s="36"/>
      <c r="C31" s="37"/>
      <c r="D31" s="37"/>
      <c r="E31" s="44" t="s">
        <v>48</v>
      </c>
      <c r="F31" s="109">
        <f>ROUND(SUM(BF105:BF443),2)</f>
        <v>0</v>
      </c>
      <c r="G31" s="37"/>
      <c r="H31" s="37"/>
      <c r="I31" s="110">
        <v>0.15</v>
      </c>
      <c r="J31" s="109">
        <f>ROUND(ROUND((SUM(BF105:BF443)),2)*I31,2)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49</v>
      </c>
      <c r="F32" s="109">
        <f>ROUND(SUM(BG105:BG443),2)</f>
        <v>0</v>
      </c>
      <c r="G32" s="37"/>
      <c r="H32" s="37"/>
      <c r="I32" s="110">
        <v>0.21</v>
      </c>
      <c r="J32" s="109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50</v>
      </c>
      <c r="F33" s="109">
        <f>ROUND(SUM(BH105:BH443),2)</f>
        <v>0</v>
      </c>
      <c r="G33" s="37"/>
      <c r="H33" s="37"/>
      <c r="I33" s="110">
        <v>0.15</v>
      </c>
      <c r="J33" s="109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51</v>
      </c>
      <c r="F34" s="109">
        <f>ROUND(SUM(BI105:BI443),2)</f>
        <v>0</v>
      </c>
      <c r="G34" s="37"/>
      <c r="H34" s="37"/>
      <c r="I34" s="110">
        <v>0</v>
      </c>
      <c r="J34" s="109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4.75" customHeight="1">
      <c r="B36" s="36"/>
      <c r="C36" s="111"/>
      <c r="D36" s="112" t="s">
        <v>52</v>
      </c>
      <c r="E36" s="67"/>
      <c r="F36" s="67"/>
      <c r="G36" s="113" t="s">
        <v>53</v>
      </c>
      <c r="H36" s="114" t="s">
        <v>54</v>
      </c>
      <c r="I36" s="115"/>
      <c r="J36" s="116">
        <f>SUM(J27:J34)</f>
        <v>0</v>
      </c>
      <c r="K36" s="117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8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9"/>
      <c r="J41" s="55"/>
      <c r="K41" s="120"/>
    </row>
    <row r="42" spans="2:11" s="1" customFormat="1" ht="36.75" customHeight="1">
      <c r="B42" s="36"/>
      <c r="C42" s="24" t="s">
        <v>96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25" customHeight="1">
      <c r="B44" s="36"/>
      <c r="C44" s="31" t="s">
        <v>16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282" t="str">
        <f>E7</f>
        <v>Vybavení pracoviště krizového řízení Středočeského kraje audiovizuálními a komunikačními prostředky</v>
      </c>
      <c r="F45" s="258"/>
      <c r="G45" s="258"/>
      <c r="H45" s="258"/>
      <c r="I45" s="97"/>
      <c r="J45" s="37"/>
      <c r="K45" s="40"/>
    </row>
    <row r="46" spans="2:11" s="1" customFormat="1" ht="14.25" customHeight="1">
      <c r="B46" s="36"/>
      <c r="C46" s="31" t="s">
        <v>94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283" t="str">
        <f>E9</f>
        <v>Stavební část - Vybavení pracoviště krizového řízení Středočeského kraje</v>
      </c>
      <c r="F47" s="258"/>
      <c r="G47" s="258"/>
      <c r="H47" s="258"/>
      <c r="I47" s="97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1" t="s">
        <v>24</v>
      </c>
      <c r="D49" s="37"/>
      <c r="E49" s="37"/>
      <c r="F49" s="29" t="str">
        <f>F12</f>
        <v>Zborovská 11,Praha 5</v>
      </c>
      <c r="G49" s="37"/>
      <c r="H49" s="37"/>
      <c r="I49" s="98" t="s">
        <v>26</v>
      </c>
      <c r="J49" s="99" t="str">
        <f>IF(J12="","",J12)</f>
        <v>22.07.2016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1" t="s">
        <v>32</v>
      </c>
      <c r="D51" s="37"/>
      <c r="E51" s="37"/>
      <c r="F51" s="29" t="str">
        <f>E15</f>
        <v>Středočeský kraj,Krajský úřad, Zborovská 11,Praha </v>
      </c>
      <c r="G51" s="37"/>
      <c r="H51" s="37"/>
      <c r="I51" s="98" t="s">
        <v>38</v>
      </c>
      <c r="J51" s="29" t="str">
        <f>E21</f>
        <v> </v>
      </c>
      <c r="K51" s="40"/>
    </row>
    <row r="52" spans="2:11" s="1" customFormat="1" ht="14.25" customHeight="1">
      <c r="B52" s="36"/>
      <c r="C52" s="31" t="s">
        <v>36</v>
      </c>
      <c r="D52" s="37"/>
      <c r="E52" s="37"/>
      <c r="F52" s="29">
        <f>IF(E18="","",E18)</f>
      </c>
      <c r="G52" s="37"/>
      <c r="H52" s="37"/>
      <c r="I52" s="97"/>
      <c r="J52" s="37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1" t="s">
        <v>97</v>
      </c>
      <c r="D54" s="111"/>
      <c r="E54" s="111"/>
      <c r="F54" s="111"/>
      <c r="G54" s="111"/>
      <c r="H54" s="111"/>
      <c r="I54" s="122"/>
      <c r="J54" s="123" t="s">
        <v>98</v>
      </c>
      <c r="K54" s="124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5" t="s">
        <v>99</v>
      </c>
      <c r="D56" s="37"/>
      <c r="E56" s="37"/>
      <c r="F56" s="37"/>
      <c r="G56" s="37"/>
      <c r="H56" s="37"/>
      <c r="I56" s="97"/>
      <c r="J56" s="107">
        <f>J105</f>
        <v>0</v>
      </c>
      <c r="K56" s="40"/>
      <c r="AU56" s="18" t="s">
        <v>100</v>
      </c>
    </row>
    <row r="57" spans="2:11" s="7" customFormat="1" ht="24.75" customHeight="1">
      <c r="B57" s="126"/>
      <c r="C57" s="127"/>
      <c r="D57" s="128" t="s">
        <v>101</v>
      </c>
      <c r="E57" s="129"/>
      <c r="F57" s="129"/>
      <c r="G57" s="129"/>
      <c r="H57" s="129"/>
      <c r="I57" s="130"/>
      <c r="J57" s="131">
        <f>J106</f>
        <v>0</v>
      </c>
      <c r="K57" s="132"/>
    </row>
    <row r="58" spans="2:11" s="8" customFormat="1" ht="19.5" customHeight="1">
      <c r="B58" s="133"/>
      <c r="C58" s="134"/>
      <c r="D58" s="135" t="s">
        <v>102</v>
      </c>
      <c r="E58" s="136"/>
      <c r="F58" s="136"/>
      <c r="G58" s="136"/>
      <c r="H58" s="136"/>
      <c r="I58" s="137"/>
      <c r="J58" s="138">
        <f>J107</f>
        <v>0</v>
      </c>
      <c r="K58" s="139"/>
    </row>
    <row r="59" spans="2:11" s="8" customFormat="1" ht="19.5" customHeight="1">
      <c r="B59" s="133"/>
      <c r="C59" s="134"/>
      <c r="D59" s="135" t="s">
        <v>103</v>
      </c>
      <c r="E59" s="136"/>
      <c r="F59" s="136"/>
      <c r="G59" s="136"/>
      <c r="H59" s="136"/>
      <c r="I59" s="137"/>
      <c r="J59" s="138">
        <f>J114</f>
        <v>0</v>
      </c>
      <c r="K59" s="139"/>
    </row>
    <row r="60" spans="2:11" s="8" customFormat="1" ht="19.5" customHeight="1">
      <c r="B60" s="133"/>
      <c r="C60" s="134"/>
      <c r="D60" s="135" t="s">
        <v>104</v>
      </c>
      <c r="E60" s="136"/>
      <c r="F60" s="136"/>
      <c r="G60" s="136"/>
      <c r="H60" s="136"/>
      <c r="I60" s="137"/>
      <c r="J60" s="138">
        <f>J149</f>
        <v>0</v>
      </c>
      <c r="K60" s="139"/>
    </row>
    <row r="61" spans="2:11" s="8" customFormat="1" ht="19.5" customHeight="1">
      <c r="B61" s="133"/>
      <c r="C61" s="134"/>
      <c r="D61" s="135" t="s">
        <v>105</v>
      </c>
      <c r="E61" s="136"/>
      <c r="F61" s="136"/>
      <c r="G61" s="136"/>
      <c r="H61" s="136"/>
      <c r="I61" s="137"/>
      <c r="J61" s="138">
        <f>J195</f>
        <v>0</v>
      </c>
      <c r="K61" s="139"/>
    </row>
    <row r="62" spans="2:11" s="8" customFormat="1" ht="19.5" customHeight="1">
      <c r="B62" s="133"/>
      <c r="C62" s="134"/>
      <c r="D62" s="135" t="s">
        <v>106</v>
      </c>
      <c r="E62" s="136"/>
      <c r="F62" s="136"/>
      <c r="G62" s="136"/>
      <c r="H62" s="136"/>
      <c r="I62" s="137"/>
      <c r="J62" s="138">
        <f>J201</f>
        <v>0</v>
      </c>
      <c r="K62" s="139"/>
    </row>
    <row r="63" spans="2:11" s="7" customFormat="1" ht="24.75" customHeight="1">
      <c r="B63" s="126"/>
      <c r="C63" s="127"/>
      <c r="D63" s="128" t="s">
        <v>107</v>
      </c>
      <c r="E63" s="129"/>
      <c r="F63" s="129"/>
      <c r="G63" s="129"/>
      <c r="H63" s="129"/>
      <c r="I63" s="130"/>
      <c r="J63" s="131">
        <f>J203</f>
        <v>0</v>
      </c>
      <c r="K63" s="132"/>
    </row>
    <row r="64" spans="2:11" s="8" customFormat="1" ht="19.5" customHeight="1">
      <c r="B64" s="133"/>
      <c r="C64" s="134"/>
      <c r="D64" s="135" t="s">
        <v>108</v>
      </c>
      <c r="E64" s="136"/>
      <c r="F64" s="136"/>
      <c r="G64" s="136"/>
      <c r="H64" s="136"/>
      <c r="I64" s="137"/>
      <c r="J64" s="138">
        <f>J204</f>
        <v>0</v>
      </c>
      <c r="K64" s="139"/>
    </row>
    <row r="65" spans="2:11" s="8" customFormat="1" ht="19.5" customHeight="1">
      <c r="B65" s="133"/>
      <c r="C65" s="134"/>
      <c r="D65" s="135" t="s">
        <v>109</v>
      </c>
      <c r="E65" s="136"/>
      <c r="F65" s="136"/>
      <c r="G65" s="136"/>
      <c r="H65" s="136"/>
      <c r="I65" s="137"/>
      <c r="J65" s="138">
        <f>J209</f>
        <v>0</v>
      </c>
      <c r="K65" s="139"/>
    </row>
    <row r="66" spans="2:11" s="8" customFormat="1" ht="19.5" customHeight="1">
      <c r="B66" s="133"/>
      <c r="C66" s="134"/>
      <c r="D66" s="135" t="s">
        <v>110</v>
      </c>
      <c r="E66" s="136"/>
      <c r="F66" s="136"/>
      <c r="G66" s="136"/>
      <c r="H66" s="136"/>
      <c r="I66" s="137"/>
      <c r="J66" s="138">
        <f>J224</f>
        <v>0</v>
      </c>
      <c r="K66" s="139"/>
    </row>
    <row r="67" spans="2:11" s="8" customFormat="1" ht="19.5" customHeight="1">
      <c r="B67" s="133"/>
      <c r="C67" s="134"/>
      <c r="D67" s="135" t="s">
        <v>111</v>
      </c>
      <c r="E67" s="136"/>
      <c r="F67" s="136"/>
      <c r="G67" s="136"/>
      <c r="H67" s="136"/>
      <c r="I67" s="137"/>
      <c r="J67" s="138">
        <f>J232</f>
        <v>0</v>
      </c>
      <c r="K67" s="139"/>
    </row>
    <row r="68" spans="2:11" s="8" customFormat="1" ht="19.5" customHeight="1">
      <c r="B68" s="133"/>
      <c r="C68" s="134"/>
      <c r="D68" s="135" t="s">
        <v>112</v>
      </c>
      <c r="E68" s="136"/>
      <c r="F68" s="136"/>
      <c r="G68" s="136"/>
      <c r="H68" s="136"/>
      <c r="I68" s="137"/>
      <c r="J68" s="138">
        <f>J255</f>
        <v>0</v>
      </c>
      <c r="K68" s="139"/>
    </row>
    <row r="69" spans="2:11" s="8" customFormat="1" ht="19.5" customHeight="1">
      <c r="B69" s="133"/>
      <c r="C69" s="134"/>
      <c r="D69" s="135" t="s">
        <v>113</v>
      </c>
      <c r="E69" s="136"/>
      <c r="F69" s="136"/>
      <c r="G69" s="136"/>
      <c r="H69" s="136"/>
      <c r="I69" s="137"/>
      <c r="J69" s="138">
        <f>J261</f>
        <v>0</v>
      </c>
      <c r="K69" s="139"/>
    </row>
    <row r="70" spans="2:11" s="8" customFormat="1" ht="19.5" customHeight="1">
      <c r="B70" s="133"/>
      <c r="C70" s="134"/>
      <c r="D70" s="135" t="s">
        <v>114</v>
      </c>
      <c r="E70" s="136"/>
      <c r="F70" s="136"/>
      <c r="G70" s="136"/>
      <c r="H70" s="136"/>
      <c r="I70" s="137"/>
      <c r="J70" s="138">
        <f>J266</f>
        <v>0</v>
      </c>
      <c r="K70" s="139"/>
    </row>
    <row r="71" spans="2:11" s="8" customFormat="1" ht="19.5" customHeight="1">
      <c r="B71" s="133"/>
      <c r="C71" s="134"/>
      <c r="D71" s="135" t="s">
        <v>115</v>
      </c>
      <c r="E71" s="136"/>
      <c r="F71" s="136"/>
      <c r="G71" s="136"/>
      <c r="H71" s="136"/>
      <c r="I71" s="137"/>
      <c r="J71" s="138">
        <f>J297</f>
        <v>0</v>
      </c>
      <c r="K71" s="139"/>
    </row>
    <row r="72" spans="2:11" s="8" customFormat="1" ht="19.5" customHeight="1">
      <c r="B72" s="133"/>
      <c r="C72" s="134"/>
      <c r="D72" s="135" t="s">
        <v>116</v>
      </c>
      <c r="E72" s="136"/>
      <c r="F72" s="136"/>
      <c r="G72" s="136"/>
      <c r="H72" s="136"/>
      <c r="I72" s="137"/>
      <c r="J72" s="138">
        <f>J316</f>
        <v>0</v>
      </c>
      <c r="K72" s="139"/>
    </row>
    <row r="73" spans="2:11" s="8" customFormat="1" ht="19.5" customHeight="1">
      <c r="B73" s="133"/>
      <c r="C73" s="134"/>
      <c r="D73" s="135" t="s">
        <v>117</v>
      </c>
      <c r="E73" s="136"/>
      <c r="F73" s="136"/>
      <c r="G73" s="136"/>
      <c r="H73" s="136"/>
      <c r="I73" s="137"/>
      <c r="J73" s="138">
        <f>J340</f>
        <v>0</v>
      </c>
      <c r="K73" s="139"/>
    </row>
    <row r="74" spans="2:11" s="7" customFormat="1" ht="24.75" customHeight="1">
      <c r="B74" s="126"/>
      <c r="C74" s="127"/>
      <c r="D74" s="128" t="s">
        <v>118</v>
      </c>
      <c r="E74" s="129"/>
      <c r="F74" s="129"/>
      <c r="G74" s="129"/>
      <c r="H74" s="129"/>
      <c r="I74" s="130"/>
      <c r="J74" s="131">
        <f>J345</f>
        <v>0</v>
      </c>
      <c r="K74" s="132"/>
    </row>
    <row r="75" spans="2:11" s="8" customFormat="1" ht="19.5" customHeight="1">
      <c r="B75" s="133"/>
      <c r="C75" s="134"/>
      <c r="D75" s="135" t="s">
        <v>119</v>
      </c>
      <c r="E75" s="136"/>
      <c r="F75" s="136"/>
      <c r="G75" s="136"/>
      <c r="H75" s="136"/>
      <c r="I75" s="137"/>
      <c r="J75" s="138">
        <f>J346</f>
        <v>0</v>
      </c>
      <c r="K75" s="139"/>
    </row>
    <row r="76" spans="2:11" s="8" customFormat="1" ht="14.25" customHeight="1">
      <c r="B76" s="133"/>
      <c r="C76" s="134"/>
      <c r="D76" s="135" t="s">
        <v>120</v>
      </c>
      <c r="E76" s="136"/>
      <c r="F76" s="136"/>
      <c r="G76" s="136"/>
      <c r="H76" s="136"/>
      <c r="I76" s="137"/>
      <c r="J76" s="138">
        <f>J347</f>
        <v>0</v>
      </c>
      <c r="K76" s="139"/>
    </row>
    <row r="77" spans="2:11" s="8" customFormat="1" ht="14.25" customHeight="1">
      <c r="B77" s="133"/>
      <c r="C77" s="134"/>
      <c r="D77" s="135" t="s">
        <v>121</v>
      </c>
      <c r="E77" s="136"/>
      <c r="F77" s="136"/>
      <c r="G77" s="136"/>
      <c r="H77" s="136"/>
      <c r="I77" s="137"/>
      <c r="J77" s="138">
        <f>J356</f>
        <v>0</v>
      </c>
      <c r="K77" s="139"/>
    </row>
    <row r="78" spans="2:11" s="8" customFormat="1" ht="14.25" customHeight="1">
      <c r="B78" s="133"/>
      <c r="C78" s="134"/>
      <c r="D78" s="135" t="s">
        <v>122</v>
      </c>
      <c r="E78" s="136"/>
      <c r="F78" s="136"/>
      <c r="G78" s="136"/>
      <c r="H78" s="136"/>
      <c r="I78" s="137"/>
      <c r="J78" s="138">
        <f>J364</f>
        <v>0</v>
      </c>
      <c r="K78" s="139"/>
    </row>
    <row r="79" spans="2:11" s="8" customFormat="1" ht="14.25" customHeight="1">
      <c r="B79" s="133"/>
      <c r="C79" s="134"/>
      <c r="D79" s="135" t="s">
        <v>123</v>
      </c>
      <c r="E79" s="136"/>
      <c r="F79" s="136"/>
      <c r="G79" s="136"/>
      <c r="H79" s="136"/>
      <c r="I79" s="137"/>
      <c r="J79" s="138">
        <f>J388</f>
        <v>0</v>
      </c>
      <c r="K79" s="139"/>
    </row>
    <row r="80" spans="2:11" s="8" customFormat="1" ht="14.25" customHeight="1">
      <c r="B80" s="133"/>
      <c r="C80" s="134"/>
      <c r="D80" s="135" t="s">
        <v>124</v>
      </c>
      <c r="E80" s="136"/>
      <c r="F80" s="136"/>
      <c r="G80" s="136"/>
      <c r="H80" s="136"/>
      <c r="I80" s="137"/>
      <c r="J80" s="138">
        <f>J399</f>
        <v>0</v>
      </c>
      <c r="K80" s="139"/>
    </row>
    <row r="81" spans="2:11" s="8" customFormat="1" ht="19.5" customHeight="1">
      <c r="B81" s="133"/>
      <c r="C81" s="134"/>
      <c r="D81" s="135" t="s">
        <v>125</v>
      </c>
      <c r="E81" s="136"/>
      <c r="F81" s="136"/>
      <c r="G81" s="136"/>
      <c r="H81" s="136"/>
      <c r="I81" s="137"/>
      <c r="J81" s="138">
        <f>J405</f>
        <v>0</v>
      </c>
      <c r="K81" s="139"/>
    </row>
    <row r="82" spans="2:11" s="8" customFormat="1" ht="14.25" customHeight="1">
      <c r="B82" s="133"/>
      <c r="C82" s="134"/>
      <c r="D82" s="135" t="s">
        <v>126</v>
      </c>
      <c r="E82" s="136"/>
      <c r="F82" s="136"/>
      <c r="G82" s="136"/>
      <c r="H82" s="136"/>
      <c r="I82" s="137"/>
      <c r="J82" s="138">
        <f>J408</f>
        <v>0</v>
      </c>
      <c r="K82" s="139"/>
    </row>
    <row r="83" spans="2:11" s="8" customFormat="1" ht="14.25" customHeight="1">
      <c r="B83" s="133"/>
      <c r="C83" s="134"/>
      <c r="D83" s="135" t="s">
        <v>127</v>
      </c>
      <c r="E83" s="136"/>
      <c r="F83" s="136"/>
      <c r="G83" s="136"/>
      <c r="H83" s="136"/>
      <c r="I83" s="137"/>
      <c r="J83" s="138">
        <f>J424</f>
        <v>0</v>
      </c>
      <c r="K83" s="139"/>
    </row>
    <row r="84" spans="2:11" s="8" customFormat="1" ht="19.5" customHeight="1">
      <c r="B84" s="133"/>
      <c r="C84" s="134"/>
      <c r="D84" s="135" t="s">
        <v>128</v>
      </c>
      <c r="E84" s="136"/>
      <c r="F84" s="136"/>
      <c r="G84" s="136"/>
      <c r="H84" s="136"/>
      <c r="I84" s="137"/>
      <c r="J84" s="138">
        <f>J430</f>
        <v>0</v>
      </c>
      <c r="K84" s="139"/>
    </row>
    <row r="85" spans="2:11" s="7" customFormat="1" ht="24.75" customHeight="1">
      <c r="B85" s="126"/>
      <c r="C85" s="127"/>
      <c r="D85" s="128" t="s">
        <v>129</v>
      </c>
      <c r="E85" s="129"/>
      <c r="F85" s="129"/>
      <c r="G85" s="129"/>
      <c r="H85" s="129"/>
      <c r="I85" s="130"/>
      <c r="J85" s="131">
        <f>J442</f>
        <v>0</v>
      </c>
      <c r="K85" s="132"/>
    </row>
    <row r="86" spans="2:11" s="1" customFormat="1" ht="21.75" customHeight="1">
      <c r="B86" s="36"/>
      <c r="C86" s="37"/>
      <c r="D86" s="37"/>
      <c r="E86" s="37"/>
      <c r="F86" s="37"/>
      <c r="G86" s="37"/>
      <c r="H86" s="37"/>
      <c r="I86" s="97"/>
      <c r="J86" s="37"/>
      <c r="K86" s="40"/>
    </row>
    <row r="87" spans="2:11" s="1" customFormat="1" ht="6.75" customHeight="1">
      <c r="B87" s="51"/>
      <c r="C87" s="52"/>
      <c r="D87" s="52"/>
      <c r="E87" s="52"/>
      <c r="F87" s="52"/>
      <c r="G87" s="52"/>
      <c r="H87" s="52"/>
      <c r="I87" s="118"/>
      <c r="J87" s="52"/>
      <c r="K87" s="53"/>
    </row>
    <row r="91" spans="2:12" s="1" customFormat="1" ht="6.75" customHeight="1">
      <c r="B91" s="54"/>
      <c r="C91" s="55"/>
      <c r="D91" s="55"/>
      <c r="E91" s="55"/>
      <c r="F91" s="55"/>
      <c r="G91" s="55"/>
      <c r="H91" s="55"/>
      <c r="I91" s="119"/>
      <c r="J91" s="55"/>
      <c r="K91" s="55"/>
      <c r="L91" s="36"/>
    </row>
    <row r="92" spans="2:12" s="1" customFormat="1" ht="36.75" customHeight="1">
      <c r="B92" s="36"/>
      <c r="C92" s="56" t="s">
        <v>130</v>
      </c>
      <c r="I92" s="140"/>
      <c r="L92" s="36"/>
    </row>
    <row r="93" spans="2:12" s="1" customFormat="1" ht="6.75" customHeight="1">
      <c r="B93" s="36"/>
      <c r="I93" s="140"/>
      <c r="L93" s="36"/>
    </row>
    <row r="94" spans="2:12" s="1" customFormat="1" ht="14.25" customHeight="1">
      <c r="B94" s="36"/>
      <c r="C94" s="58" t="s">
        <v>16</v>
      </c>
      <c r="I94" s="140"/>
      <c r="L94" s="36"/>
    </row>
    <row r="95" spans="2:12" s="1" customFormat="1" ht="22.5" customHeight="1">
      <c r="B95" s="36"/>
      <c r="E95" s="285" t="str">
        <f>E7</f>
        <v>Vybavení pracoviště krizového řízení Středočeského kraje audiovizuálními a komunikačními prostředky</v>
      </c>
      <c r="F95" s="248"/>
      <c r="G95" s="248"/>
      <c r="H95" s="248"/>
      <c r="I95" s="140"/>
      <c r="L95" s="36"/>
    </row>
    <row r="96" spans="2:12" s="1" customFormat="1" ht="14.25" customHeight="1">
      <c r="B96" s="36"/>
      <c r="C96" s="58" t="s">
        <v>94</v>
      </c>
      <c r="I96" s="140"/>
      <c r="L96" s="36"/>
    </row>
    <row r="97" spans="2:12" s="1" customFormat="1" ht="23.25" customHeight="1">
      <c r="B97" s="36"/>
      <c r="E97" s="266" t="str">
        <f>E9</f>
        <v>Stavební část - Vybavení pracoviště krizového řízení Středočeského kraje</v>
      </c>
      <c r="F97" s="248"/>
      <c r="G97" s="248"/>
      <c r="H97" s="248"/>
      <c r="I97" s="140"/>
      <c r="L97" s="36"/>
    </row>
    <row r="98" spans="2:12" s="1" customFormat="1" ht="6.75" customHeight="1">
      <c r="B98" s="36"/>
      <c r="I98" s="140"/>
      <c r="L98" s="36"/>
    </row>
    <row r="99" spans="2:12" s="1" customFormat="1" ht="18" customHeight="1">
      <c r="B99" s="36"/>
      <c r="C99" s="58" t="s">
        <v>24</v>
      </c>
      <c r="F99" s="141" t="str">
        <f>F12</f>
        <v>Zborovská 11,Praha 5</v>
      </c>
      <c r="I99" s="142" t="s">
        <v>26</v>
      </c>
      <c r="J99" s="62" t="str">
        <f>IF(J12="","",J12)</f>
        <v>22.07.2016</v>
      </c>
      <c r="L99" s="36"/>
    </row>
    <row r="100" spans="2:12" s="1" customFormat="1" ht="6.75" customHeight="1">
      <c r="B100" s="36"/>
      <c r="I100" s="140"/>
      <c r="L100" s="36"/>
    </row>
    <row r="101" spans="2:12" s="1" customFormat="1" ht="15">
      <c r="B101" s="36"/>
      <c r="C101" s="58" t="s">
        <v>32</v>
      </c>
      <c r="F101" s="141" t="str">
        <f>E15</f>
        <v>Středočeský kraj,Krajský úřad, Zborovská 11,Praha </v>
      </c>
      <c r="I101" s="142" t="s">
        <v>38</v>
      </c>
      <c r="J101" s="141" t="str">
        <f>E21</f>
        <v> </v>
      </c>
      <c r="L101" s="36"/>
    </row>
    <row r="102" spans="2:12" s="1" customFormat="1" ht="14.25" customHeight="1">
      <c r="B102" s="36"/>
      <c r="C102" s="58" t="s">
        <v>36</v>
      </c>
      <c r="F102" s="141">
        <f>IF(E18="","",E18)</f>
      </c>
      <c r="I102" s="140"/>
      <c r="L102" s="36"/>
    </row>
    <row r="103" spans="2:12" s="1" customFormat="1" ht="9.75" customHeight="1">
      <c r="B103" s="36"/>
      <c r="I103" s="140"/>
      <c r="L103" s="36"/>
    </row>
    <row r="104" spans="2:20" s="9" customFormat="1" ht="29.25" customHeight="1">
      <c r="B104" s="143"/>
      <c r="C104" s="144" t="s">
        <v>131</v>
      </c>
      <c r="D104" s="145" t="s">
        <v>61</v>
      </c>
      <c r="E104" s="145" t="s">
        <v>57</v>
      </c>
      <c r="F104" s="145" t="s">
        <v>132</v>
      </c>
      <c r="G104" s="145" t="s">
        <v>133</v>
      </c>
      <c r="H104" s="145" t="s">
        <v>134</v>
      </c>
      <c r="I104" s="146" t="s">
        <v>135</v>
      </c>
      <c r="J104" s="145" t="s">
        <v>98</v>
      </c>
      <c r="K104" s="147" t="s">
        <v>136</v>
      </c>
      <c r="L104" s="143"/>
      <c r="M104" s="69" t="s">
        <v>137</v>
      </c>
      <c r="N104" s="70" t="s">
        <v>46</v>
      </c>
      <c r="O104" s="70" t="s">
        <v>138</v>
      </c>
      <c r="P104" s="70" t="s">
        <v>139</v>
      </c>
      <c r="Q104" s="70" t="s">
        <v>140</v>
      </c>
      <c r="R104" s="70" t="s">
        <v>141</v>
      </c>
      <c r="S104" s="70" t="s">
        <v>142</v>
      </c>
      <c r="T104" s="71" t="s">
        <v>143</v>
      </c>
    </row>
    <row r="105" spans="2:63" s="1" customFormat="1" ht="29.25" customHeight="1">
      <c r="B105" s="36"/>
      <c r="C105" s="73" t="s">
        <v>99</v>
      </c>
      <c r="I105" s="140"/>
      <c r="J105" s="148">
        <f>BK105</f>
        <v>0</v>
      </c>
      <c r="L105" s="36"/>
      <c r="M105" s="72"/>
      <c r="N105" s="63"/>
      <c r="O105" s="63"/>
      <c r="P105" s="149">
        <f>P106+P203+P345+P442</f>
        <v>0</v>
      </c>
      <c r="Q105" s="63"/>
      <c r="R105" s="149">
        <f>R106+R203+R345+R442</f>
        <v>5.6042463399999995</v>
      </c>
      <c r="S105" s="63"/>
      <c r="T105" s="150">
        <f>T106+T203+T345+T442</f>
        <v>1.69125887</v>
      </c>
      <c r="AT105" s="18" t="s">
        <v>75</v>
      </c>
      <c r="AU105" s="18" t="s">
        <v>100</v>
      </c>
      <c r="BK105" s="151">
        <f>BK106+BK203+BK345+BK442</f>
        <v>0</v>
      </c>
    </row>
    <row r="106" spans="2:63" s="10" customFormat="1" ht="36.75" customHeight="1">
      <c r="B106" s="152"/>
      <c r="D106" s="153" t="s">
        <v>75</v>
      </c>
      <c r="E106" s="154" t="s">
        <v>144</v>
      </c>
      <c r="F106" s="154" t="s">
        <v>145</v>
      </c>
      <c r="I106" s="155"/>
      <c r="J106" s="156">
        <f>BK106</f>
        <v>0</v>
      </c>
      <c r="L106" s="152"/>
      <c r="M106" s="157"/>
      <c r="N106" s="158"/>
      <c r="O106" s="158"/>
      <c r="P106" s="159">
        <f>P107+P114+P149+P195+P201</f>
        <v>0</v>
      </c>
      <c r="Q106" s="158"/>
      <c r="R106" s="159">
        <f>R107+R114+R149+R195+R201</f>
        <v>1.75035086</v>
      </c>
      <c r="S106" s="158"/>
      <c r="T106" s="160">
        <f>T107+T114+T149+T195+T201</f>
        <v>0.5283800000000001</v>
      </c>
      <c r="AR106" s="153" t="s">
        <v>23</v>
      </c>
      <c r="AT106" s="161" t="s">
        <v>75</v>
      </c>
      <c r="AU106" s="161" t="s">
        <v>76</v>
      </c>
      <c r="AY106" s="153" t="s">
        <v>146</v>
      </c>
      <c r="BK106" s="162">
        <f>BK107+BK114+BK149+BK195+BK201</f>
        <v>0</v>
      </c>
    </row>
    <row r="107" spans="2:63" s="10" customFormat="1" ht="19.5" customHeight="1">
      <c r="B107" s="152"/>
      <c r="D107" s="163" t="s">
        <v>75</v>
      </c>
      <c r="E107" s="164" t="s">
        <v>147</v>
      </c>
      <c r="F107" s="164" t="s">
        <v>148</v>
      </c>
      <c r="I107" s="155"/>
      <c r="J107" s="165">
        <f>BK107</f>
        <v>0</v>
      </c>
      <c r="L107" s="152"/>
      <c r="M107" s="157"/>
      <c r="N107" s="158"/>
      <c r="O107" s="158"/>
      <c r="P107" s="159">
        <f>SUM(P108:P113)</f>
        <v>0</v>
      </c>
      <c r="Q107" s="158"/>
      <c r="R107" s="159">
        <f>SUM(R108:R113)</f>
        <v>0.0719</v>
      </c>
      <c r="S107" s="158"/>
      <c r="T107" s="160">
        <f>SUM(T108:T113)</f>
        <v>0</v>
      </c>
      <c r="AR107" s="153" t="s">
        <v>23</v>
      </c>
      <c r="AT107" s="161" t="s">
        <v>75</v>
      </c>
      <c r="AU107" s="161" t="s">
        <v>23</v>
      </c>
      <c r="AY107" s="153" t="s">
        <v>146</v>
      </c>
      <c r="BK107" s="162">
        <f>SUM(BK108:BK113)</f>
        <v>0</v>
      </c>
    </row>
    <row r="108" spans="2:65" s="1" customFormat="1" ht="22.5" customHeight="1">
      <c r="B108" s="166"/>
      <c r="C108" s="167" t="s">
        <v>23</v>
      </c>
      <c r="D108" s="167" t="s">
        <v>149</v>
      </c>
      <c r="E108" s="168" t="s">
        <v>150</v>
      </c>
      <c r="F108" s="169" t="s">
        <v>151</v>
      </c>
      <c r="G108" s="170" t="s">
        <v>152</v>
      </c>
      <c r="H108" s="171">
        <v>1</v>
      </c>
      <c r="I108" s="172"/>
      <c r="J108" s="173">
        <f>ROUND(I108*H108,2)</f>
        <v>0</v>
      </c>
      <c r="K108" s="169" t="s">
        <v>153</v>
      </c>
      <c r="L108" s="36"/>
      <c r="M108" s="174" t="s">
        <v>22</v>
      </c>
      <c r="N108" s="175" t="s">
        <v>47</v>
      </c>
      <c r="O108" s="37"/>
      <c r="P108" s="176">
        <f>O108*H108</f>
        <v>0</v>
      </c>
      <c r="Q108" s="176">
        <v>0.01262</v>
      </c>
      <c r="R108" s="176">
        <f>Q108*H108</f>
        <v>0.01262</v>
      </c>
      <c r="S108" s="176">
        <v>0</v>
      </c>
      <c r="T108" s="177">
        <f>S108*H108</f>
        <v>0</v>
      </c>
      <c r="AR108" s="18" t="s">
        <v>154</v>
      </c>
      <c r="AT108" s="18" t="s">
        <v>149</v>
      </c>
      <c r="AU108" s="18" t="s">
        <v>84</v>
      </c>
      <c r="AY108" s="18" t="s">
        <v>146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18" t="s">
        <v>23</v>
      </c>
      <c r="BK108" s="178">
        <f>ROUND(I108*H108,2)</f>
        <v>0</v>
      </c>
      <c r="BL108" s="18" t="s">
        <v>154</v>
      </c>
      <c r="BM108" s="18" t="s">
        <v>155</v>
      </c>
    </row>
    <row r="109" spans="2:51" s="11" customFormat="1" ht="22.5" customHeight="1">
      <c r="B109" s="179"/>
      <c r="D109" s="180" t="s">
        <v>156</v>
      </c>
      <c r="E109" s="181" t="s">
        <v>22</v>
      </c>
      <c r="F109" s="182" t="s">
        <v>157</v>
      </c>
      <c r="H109" s="183">
        <v>1</v>
      </c>
      <c r="I109" s="184"/>
      <c r="L109" s="179"/>
      <c r="M109" s="185"/>
      <c r="N109" s="186"/>
      <c r="O109" s="186"/>
      <c r="P109" s="186"/>
      <c r="Q109" s="186"/>
      <c r="R109" s="186"/>
      <c r="S109" s="186"/>
      <c r="T109" s="187"/>
      <c r="AT109" s="188" t="s">
        <v>156</v>
      </c>
      <c r="AU109" s="188" t="s">
        <v>84</v>
      </c>
      <c r="AV109" s="11" t="s">
        <v>84</v>
      </c>
      <c r="AW109" s="11" t="s">
        <v>40</v>
      </c>
      <c r="AX109" s="11" t="s">
        <v>23</v>
      </c>
      <c r="AY109" s="188" t="s">
        <v>146</v>
      </c>
    </row>
    <row r="110" spans="2:65" s="1" customFormat="1" ht="22.5" customHeight="1">
      <c r="B110" s="166"/>
      <c r="C110" s="167" t="s">
        <v>84</v>
      </c>
      <c r="D110" s="167" t="s">
        <v>149</v>
      </c>
      <c r="E110" s="168" t="s">
        <v>158</v>
      </c>
      <c r="F110" s="169" t="s">
        <v>159</v>
      </c>
      <c r="G110" s="170" t="s">
        <v>152</v>
      </c>
      <c r="H110" s="171">
        <v>3</v>
      </c>
      <c r="I110" s="172"/>
      <c r="J110" s="173">
        <f>ROUND(I110*H110,2)</f>
        <v>0</v>
      </c>
      <c r="K110" s="169" t="s">
        <v>153</v>
      </c>
      <c r="L110" s="36"/>
      <c r="M110" s="174" t="s">
        <v>22</v>
      </c>
      <c r="N110" s="175" t="s">
        <v>47</v>
      </c>
      <c r="O110" s="37"/>
      <c r="P110" s="176">
        <f>O110*H110</f>
        <v>0</v>
      </c>
      <c r="Q110" s="176">
        <v>0.01893</v>
      </c>
      <c r="R110" s="176">
        <f>Q110*H110</f>
        <v>0.05678999999999999</v>
      </c>
      <c r="S110" s="176">
        <v>0</v>
      </c>
      <c r="T110" s="177">
        <f>S110*H110</f>
        <v>0</v>
      </c>
      <c r="AR110" s="18" t="s">
        <v>154</v>
      </c>
      <c r="AT110" s="18" t="s">
        <v>149</v>
      </c>
      <c r="AU110" s="18" t="s">
        <v>84</v>
      </c>
      <c r="AY110" s="18" t="s">
        <v>146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18" t="s">
        <v>23</v>
      </c>
      <c r="BK110" s="178">
        <f>ROUND(I110*H110,2)</f>
        <v>0</v>
      </c>
      <c r="BL110" s="18" t="s">
        <v>154</v>
      </c>
      <c r="BM110" s="18" t="s">
        <v>160</v>
      </c>
    </row>
    <row r="111" spans="2:51" s="11" customFormat="1" ht="22.5" customHeight="1">
      <c r="B111" s="179"/>
      <c r="D111" s="180" t="s">
        <v>156</v>
      </c>
      <c r="E111" s="181" t="s">
        <v>22</v>
      </c>
      <c r="F111" s="182" t="s">
        <v>161</v>
      </c>
      <c r="H111" s="183">
        <v>3</v>
      </c>
      <c r="I111" s="184"/>
      <c r="L111" s="179"/>
      <c r="M111" s="185"/>
      <c r="N111" s="186"/>
      <c r="O111" s="186"/>
      <c r="P111" s="186"/>
      <c r="Q111" s="186"/>
      <c r="R111" s="186"/>
      <c r="S111" s="186"/>
      <c r="T111" s="187"/>
      <c r="AT111" s="188" t="s">
        <v>156</v>
      </c>
      <c r="AU111" s="188" t="s">
        <v>84</v>
      </c>
      <c r="AV111" s="11" t="s">
        <v>84</v>
      </c>
      <c r="AW111" s="11" t="s">
        <v>40</v>
      </c>
      <c r="AX111" s="11" t="s">
        <v>23</v>
      </c>
      <c r="AY111" s="188" t="s">
        <v>146</v>
      </c>
    </row>
    <row r="112" spans="2:65" s="1" customFormat="1" ht="22.5" customHeight="1">
      <c r="B112" s="166"/>
      <c r="C112" s="167" t="s">
        <v>147</v>
      </c>
      <c r="D112" s="167" t="s">
        <v>149</v>
      </c>
      <c r="E112" s="168" t="s">
        <v>162</v>
      </c>
      <c r="F112" s="169" t="s">
        <v>163</v>
      </c>
      <c r="G112" s="170" t="s">
        <v>152</v>
      </c>
      <c r="H112" s="171">
        <v>1</v>
      </c>
      <c r="I112" s="172"/>
      <c r="J112" s="173">
        <f>ROUND(I112*H112,2)</f>
        <v>0</v>
      </c>
      <c r="K112" s="169" t="s">
        <v>153</v>
      </c>
      <c r="L112" s="36"/>
      <c r="M112" s="174" t="s">
        <v>22</v>
      </c>
      <c r="N112" s="175" t="s">
        <v>47</v>
      </c>
      <c r="O112" s="37"/>
      <c r="P112" s="176">
        <f>O112*H112</f>
        <v>0</v>
      </c>
      <c r="Q112" s="176">
        <v>0.00249</v>
      </c>
      <c r="R112" s="176">
        <f>Q112*H112</f>
        <v>0.00249</v>
      </c>
      <c r="S112" s="176">
        <v>0</v>
      </c>
      <c r="T112" s="177">
        <f>S112*H112</f>
        <v>0</v>
      </c>
      <c r="AR112" s="18" t="s">
        <v>154</v>
      </c>
      <c r="AT112" s="18" t="s">
        <v>149</v>
      </c>
      <c r="AU112" s="18" t="s">
        <v>84</v>
      </c>
      <c r="AY112" s="18" t="s">
        <v>146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18" t="s">
        <v>23</v>
      </c>
      <c r="BK112" s="178">
        <f>ROUND(I112*H112,2)</f>
        <v>0</v>
      </c>
      <c r="BL112" s="18" t="s">
        <v>154</v>
      </c>
      <c r="BM112" s="18" t="s">
        <v>164</v>
      </c>
    </row>
    <row r="113" spans="2:51" s="11" customFormat="1" ht="22.5" customHeight="1">
      <c r="B113" s="179"/>
      <c r="D113" s="189" t="s">
        <v>156</v>
      </c>
      <c r="E113" s="188" t="s">
        <v>22</v>
      </c>
      <c r="F113" s="190" t="s">
        <v>165</v>
      </c>
      <c r="H113" s="191">
        <v>1</v>
      </c>
      <c r="I113" s="184"/>
      <c r="L113" s="179"/>
      <c r="M113" s="185"/>
      <c r="N113" s="186"/>
      <c r="O113" s="186"/>
      <c r="P113" s="186"/>
      <c r="Q113" s="186"/>
      <c r="R113" s="186"/>
      <c r="S113" s="186"/>
      <c r="T113" s="187"/>
      <c r="AT113" s="188" t="s">
        <v>156</v>
      </c>
      <c r="AU113" s="188" t="s">
        <v>84</v>
      </c>
      <c r="AV113" s="11" t="s">
        <v>84</v>
      </c>
      <c r="AW113" s="11" t="s">
        <v>40</v>
      </c>
      <c r="AX113" s="11" t="s">
        <v>23</v>
      </c>
      <c r="AY113" s="188" t="s">
        <v>146</v>
      </c>
    </row>
    <row r="114" spans="2:63" s="10" customFormat="1" ht="29.25" customHeight="1">
      <c r="B114" s="152"/>
      <c r="D114" s="163" t="s">
        <v>75</v>
      </c>
      <c r="E114" s="164" t="s">
        <v>166</v>
      </c>
      <c r="F114" s="164" t="s">
        <v>167</v>
      </c>
      <c r="I114" s="155"/>
      <c r="J114" s="165">
        <f>BK114</f>
        <v>0</v>
      </c>
      <c r="L114" s="152"/>
      <c r="M114" s="157"/>
      <c r="N114" s="158"/>
      <c r="O114" s="158"/>
      <c r="P114" s="159">
        <f>SUM(P115:P148)</f>
        <v>0</v>
      </c>
      <c r="Q114" s="158"/>
      <c r="R114" s="159">
        <f>SUM(R115:R148)</f>
        <v>1.6438781599999999</v>
      </c>
      <c r="S114" s="158"/>
      <c r="T114" s="160">
        <f>SUM(T115:T148)</f>
        <v>0</v>
      </c>
      <c r="AR114" s="153" t="s">
        <v>23</v>
      </c>
      <c r="AT114" s="161" t="s">
        <v>75</v>
      </c>
      <c r="AU114" s="161" t="s">
        <v>23</v>
      </c>
      <c r="AY114" s="153" t="s">
        <v>146</v>
      </c>
      <c r="BK114" s="162">
        <f>SUM(BK115:BK148)</f>
        <v>0</v>
      </c>
    </row>
    <row r="115" spans="2:65" s="1" customFormat="1" ht="22.5" customHeight="1">
      <c r="B115" s="166"/>
      <c r="C115" s="167" t="s">
        <v>154</v>
      </c>
      <c r="D115" s="167" t="s">
        <v>149</v>
      </c>
      <c r="E115" s="168" t="s">
        <v>168</v>
      </c>
      <c r="F115" s="169" t="s">
        <v>169</v>
      </c>
      <c r="G115" s="170" t="s">
        <v>170</v>
      </c>
      <c r="H115" s="171">
        <v>62.75</v>
      </c>
      <c r="I115" s="172"/>
      <c r="J115" s="173">
        <f>ROUND(I115*H115,2)</f>
        <v>0</v>
      </c>
      <c r="K115" s="169" t="s">
        <v>153</v>
      </c>
      <c r="L115" s="36"/>
      <c r="M115" s="174" t="s">
        <v>22</v>
      </c>
      <c r="N115" s="175" t="s">
        <v>47</v>
      </c>
      <c r="O115" s="37"/>
      <c r="P115" s="176">
        <f>O115*H115</f>
        <v>0</v>
      </c>
      <c r="Q115" s="176">
        <v>0.0057</v>
      </c>
      <c r="R115" s="176">
        <f>Q115*H115</f>
        <v>0.357675</v>
      </c>
      <c r="S115" s="176">
        <v>0</v>
      </c>
      <c r="T115" s="177">
        <f>S115*H115</f>
        <v>0</v>
      </c>
      <c r="AR115" s="18" t="s">
        <v>154</v>
      </c>
      <c r="AT115" s="18" t="s">
        <v>149</v>
      </c>
      <c r="AU115" s="18" t="s">
        <v>84</v>
      </c>
      <c r="AY115" s="18" t="s">
        <v>146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18" t="s">
        <v>23</v>
      </c>
      <c r="BK115" s="178">
        <f>ROUND(I115*H115,2)</f>
        <v>0</v>
      </c>
      <c r="BL115" s="18" t="s">
        <v>154</v>
      </c>
      <c r="BM115" s="18" t="s">
        <v>171</v>
      </c>
    </row>
    <row r="116" spans="2:51" s="11" customFormat="1" ht="22.5" customHeight="1">
      <c r="B116" s="179"/>
      <c r="D116" s="180" t="s">
        <v>156</v>
      </c>
      <c r="E116" s="181" t="s">
        <v>22</v>
      </c>
      <c r="F116" s="182" t="s">
        <v>172</v>
      </c>
      <c r="H116" s="183">
        <v>62.75</v>
      </c>
      <c r="I116" s="184"/>
      <c r="L116" s="179"/>
      <c r="M116" s="185"/>
      <c r="N116" s="186"/>
      <c r="O116" s="186"/>
      <c r="P116" s="186"/>
      <c r="Q116" s="186"/>
      <c r="R116" s="186"/>
      <c r="S116" s="186"/>
      <c r="T116" s="187"/>
      <c r="AT116" s="188" t="s">
        <v>156</v>
      </c>
      <c r="AU116" s="188" t="s">
        <v>84</v>
      </c>
      <c r="AV116" s="11" t="s">
        <v>84</v>
      </c>
      <c r="AW116" s="11" t="s">
        <v>40</v>
      </c>
      <c r="AX116" s="11" t="s">
        <v>23</v>
      </c>
      <c r="AY116" s="188" t="s">
        <v>146</v>
      </c>
    </row>
    <row r="117" spans="2:65" s="1" customFormat="1" ht="22.5" customHeight="1">
      <c r="B117" s="166"/>
      <c r="C117" s="167" t="s">
        <v>173</v>
      </c>
      <c r="D117" s="167" t="s">
        <v>149</v>
      </c>
      <c r="E117" s="168" t="s">
        <v>174</v>
      </c>
      <c r="F117" s="169" t="s">
        <v>175</v>
      </c>
      <c r="G117" s="170" t="s">
        <v>152</v>
      </c>
      <c r="H117" s="171">
        <v>1</v>
      </c>
      <c r="I117" s="172"/>
      <c r="J117" s="173">
        <f>ROUND(I117*H117,2)</f>
        <v>0</v>
      </c>
      <c r="K117" s="169" t="s">
        <v>153</v>
      </c>
      <c r="L117" s="36"/>
      <c r="M117" s="174" t="s">
        <v>22</v>
      </c>
      <c r="N117" s="175" t="s">
        <v>47</v>
      </c>
      <c r="O117" s="37"/>
      <c r="P117" s="176">
        <f>O117*H117</f>
        <v>0</v>
      </c>
      <c r="Q117" s="176">
        <v>0.0102</v>
      </c>
      <c r="R117" s="176">
        <f>Q117*H117</f>
        <v>0.0102</v>
      </c>
      <c r="S117" s="176">
        <v>0</v>
      </c>
      <c r="T117" s="177">
        <f>S117*H117</f>
        <v>0</v>
      </c>
      <c r="AR117" s="18" t="s">
        <v>154</v>
      </c>
      <c r="AT117" s="18" t="s">
        <v>149</v>
      </c>
      <c r="AU117" s="18" t="s">
        <v>84</v>
      </c>
      <c r="AY117" s="18" t="s">
        <v>146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8" t="s">
        <v>23</v>
      </c>
      <c r="BK117" s="178">
        <f>ROUND(I117*H117,2)</f>
        <v>0</v>
      </c>
      <c r="BL117" s="18" t="s">
        <v>154</v>
      </c>
      <c r="BM117" s="18" t="s">
        <v>176</v>
      </c>
    </row>
    <row r="118" spans="2:51" s="11" customFormat="1" ht="22.5" customHeight="1">
      <c r="B118" s="179"/>
      <c r="D118" s="180" t="s">
        <v>156</v>
      </c>
      <c r="E118" s="181" t="s">
        <v>22</v>
      </c>
      <c r="F118" s="182" t="s">
        <v>177</v>
      </c>
      <c r="H118" s="183">
        <v>1</v>
      </c>
      <c r="I118" s="184"/>
      <c r="L118" s="179"/>
      <c r="M118" s="185"/>
      <c r="N118" s="186"/>
      <c r="O118" s="186"/>
      <c r="P118" s="186"/>
      <c r="Q118" s="186"/>
      <c r="R118" s="186"/>
      <c r="S118" s="186"/>
      <c r="T118" s="187"/>
      <c r="AT118" s="188" t="s">
        <v>156</v>
      </c>
      <c r="AU118" s="188" t="s">
        <v>84</v>
      </c>
      <c r="AV118" s="11" t="s">
        <v>84</v>
      </c>
      <c r="AW118" s="11" t="s">
        <v>40</v>
      </c>
      <c r="AX118" s="11" t="s">
        <v>23</v>
      </c>
      <c r="AY118" s="188" t="s">
        <v>146</v>
      </c>
    </row>
    <row r="119" spans="2:65" s="1" customFormat="1" ht="22.5" customHeight="1">
      <c r="B119" s="166"/>
      <c r="C119" s="167" t="s">
        <v>166</v>
      </c>
      <c r="D119" s="167" t="s">
        <v>149</v>
      </c>
      <c r="E119" s="168" t="s">
        <v>178</v>
      </c>
      <c r="F119" s="169" t="s">
        <v>179</v>
      </c>
      <c r="G119" s="170" t="s">
        <v>170</v>
      </c>
      <c r="H119" s="171">
        <v>165.045</v>
      </c>
      <c r="I119" s="172"/>
      <c r="J119" s="173">
        <f>ROUND(I119*H119,2)</f>
        <v>0</v>
      </c>
      <c r="K119" s="169" t="s">
        <v>153</v>
      </c>
      <c r="L119" s="36"/>
      <c r="M119" s="174" t="s">
        <v>22</v>
      </c>
      <c r="N119" s="175" t="s">
        <v>47</v>
      </c>
      <c r="O119" s="37"/>
      <c r="P119" s="176">
        <f>O119*H119</f>
        <v>0</v>
      </c>
      <c r="Q119" s="176">
        <v>0.0057</v>
      </c>
      <c r="R119" s="176">
        <f>Q119*H119</f>
        <v>0.9407565</v>
      </c>
      <c r="S119" s="176">
        <v>0</v>
      </c>
      <c r="T119" s="177">
        <f>S119*H119</f>
        <v>0</v>
      </c>
      <c r="AR119" s="18" t="s">
        <v>154</v>
      </c>
      <c r="AT119" s="18" t="s">
        <v>149</v>
      </c>
      <c r="AU119" s="18" t="s">
        <v>84</v>
      </c>
      <c r="AY119" s="18" t="s">
        <v>146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8" t="s">
        <v>23</v>
      </c>
      <c r="BK119" s="178">
        <f>ROUND(I119*H119,2)</f>
        <v>0</v>
      </c>
      <c r="BL119" s="18" t="s">
        <v>154</v>
      </c>
      <c r="BM119" s="18" t="s">
        <v>180</v>
      </c>
    </row>
    <row r="120" spans="2:51" s="11" customFormat="1" ht="22.5" customHeight="1">
      <c r="B120" s="179"/>
      <c r="D120" s="189" t="s">
        <v>156</v>
      </c>
      <c r="E120" s="188" t="s">
        <v>22</v>
      </c>
      <c r="F120" s="190" t="s">
        <v>181</v>
      </c>
      <c r="H120" s="191">
        <v>57.105</v>
      </c>
      <c r="I120" s="184"/>
      <c r="L120" s="179"/>
      <c r="M120" s="185"/>
      <c r="N120" s="186"/>
      <c r="O120" s="186"/>
      <c r="P120" s="186"/>
      <c r="Q120" s="186"/>
      <c r="R120" s="186"/>
      <c r="S120" s="186"/>
      <c r="T120" s="187"/>
      <c r="AT120" s="188" t="s">
        <v>156</v>
      </c>
      <c r="AU120" s="188" t="s">
        <v>84</v>
      </c>
      <c r="AV120" s="11" t="s">
        <v>84</v>
      </c>
      <c r="AW120" s="11" t="s">
        <v>40</v>
      </c>
      <c r="AX120" s="11" t="s">
        <v>76</v>
      </c>
      <c r="AY120" s="188" t="s">
        <v>146</v>
      </c>
    </row>
    <row r="121" spans="2:51" s="11" customFormat="1" ht="31.5" customHeight="1">
      <c r="B121" s="179"/>
      <c r="D121" s="189" t="s">
        <v>156</v>
      </c>
      <c r="E121" s="188" t="s">
        <v>22</v>
      </c>
      <c r="F121" s="190" t="s">
        <v>182</v>
      </c>
      <c r="H121" s="191">
        <v>-3.693</v>
      </c>
      <c r="I121" s="184"/>
      <c r="L121" s="179"/>
      <c r="M121" s="185"/>
      <c r="N121" s="186"/>
      <c r="O121" s="186"/>
      <c r="P121" s="186"/>
      <c r="Q121" s="186"/>
      <c r="R121" s="186"/>
      <c r="S121" s="186"/>
      <c r="T121" s="187"/>
      <c r="AT121" s="188" t="s">
        <v>156</v>
      </c>
      <c r="AU121" s="188" t="s">
        <v>84</v>
      </c>
      <c r="AV121" s="11" t="s">
        <v>84</v>
      </c>
      <c r="AW121" s="11" t="s">
        <v>40</v>
      </c>
      <c r="AX121" s="11" t="s">
        <v>76</v>
      </c>
      <c r="AY121" s="188" t="s">
        <v>146</v>
      </c>
    </row>
    <row r="122" spans="2:51" s="11" customFormat="1" ht="22.5" customHeight="1">
      <c r="B122" s="179"/>
      <c r="D122" s="189" t="s">
        <v>156</v>
      </c>
      <c r="E122" s="188" t="s">
        <v>22</v>
      </c>
      <c r="F122" s="190" t="s">
        <v>183</v>
      </c>
      <c r="H122" s="191">
        <v>82.062</v>
      </c>
      <c r="I122" s="184"/>
      <c r="L122" s="179"/>
      <c r="M122" s="185"/>
      <c r="N122" s="186"/>
      <c r="O122" s="186"/>
      <c r="P122" s="186"/>
      <c r="Q122" s="186"/>
      <c r="R122" s="186"/>
      <c r="S122" s="186"/>
      <c r="T122" s="187"/>
      <c r="AT122" s="188" t="s">
        <v>156</v>
      </c>
      <c r="AU122" s="188" t="s">
        <v>84</v>
      </c>
      <c r="AV122" s="11" t="s">
        <v>84</v>
      </c>
      <c r="AW122" s="11" t="s">
        <v>40</v>
      </c>
      <c r="AX122" s="11" t="s">
        <v>76</v>
      </c>
      <c r="AY122" s="188" t="s">
        <v>146</v>
      </c>
    </row>
    <row r="123" spans="2:51" s="11" customFormat="1" ht="31.5" customHeight="1">
      <c r="B123" s="179"/>
      <c r="D123" s="189" t="s">
        <v>156</v>
      </c>
      <c r="E123" s="188" t="s">
        <v>22</v>
      </c>
      <c r="F123" s="190" t="s">
        <v>182</v>
      </c>
      <c r="H123" s="191">
        <v>-3.693</v>
      </c>
      <c r="I123" s="184"/>
      <c r="L123" s="179"/>
      <c r="M123" s="185"/>
      <c r="N123" s="186"/>
      <c r="O123" s="186"/>
      <c r="P123" s="186"/>
      <c r="Q123" s="186"/>
      <c r="R123" s="186"/>
      <c r="S123" s="186"/>
      <c r="T123" s="187"/>
      <c r="AT123" s="188" t="s">
        <v>156</v>
      </c>
      <c r="AU123" s="188" t="s">
        <v>84</v>
      </c>
      <c r="AV123" s="11" t="s">
        <v>84</v>
      </c>
      <c r="AW123" s="11" t="s">
        <v>40</v>
      </c>
      <c r="AX123" s="11" t="s">
        <v>76</v>
      </c>
      <c r="AY123" s="188" t="s">
        <v>146</v>
      </c>
    </row>
    <row r="124" spans="2:51" s="11" customFormat="1" ht="22.5" customHeight="1">
      <c r="B124" s="179"/>
      <c r="D124" s="189" t="s">
        <v>156</v>
      </c>
      <c r="E124" s="188" t="s">
        <v>22</v>
      </c>
      <c r="F124" s="190" t="s">
        <v>184</v>
      </c>
      <c r="H124" s="191">
        <v>37.224</v>
      </c>
      <c r="I124" s="184"/>
      <c r="L124" s="179"/>
      <c r="M124" s="185"/>
      <c r="N124" s="186"/>
      <c r="O124" s="186"/>
      <c r="P124" s="186"/>
      <c r="Q124" s="186"/>
      <c r="R124" s="186"/>
      <c r="S124" s="186"/>
      <c r="T124" s="187"/>
      <c r="AT124" s="188" t="s">
        <v>156</v>
      </c>
      <c r="AU124" s="188" t="s">
        <v>84</v>
      </c>
      <c r="AV124" s="11" t="s">
        <v>84</v>
      </c>
      <c r="AW124" s="11" t="s">
        <v>40</v>
      </c>
      <c r="AX124" s="11" t="s">
        <v>76</v>
      </c>
      <c r="AY124" s="188" t="s">
        <v>146</v>
      </c>
    </row>
    <row r="125" spans="2:51" s="11" customFormat="1" ht="22.5" customHeight="1">
      <c r="B125" s="179"/>
      <c r="D125" s="189" t="s">
        <v>156</v>
      </c>
      <c r="E125" s="188" t="s">
        <v>22</v>
      </c>
      <c r="F125" s="190" t="s">
        <v>185</v>
      </c>
      <c r="H125" s="191">
        <v>-3.96</v>
      </c>
      <c r="I125" s="184"/>
      <c r="L125" s="179"/>
      <c r="M125" s="185"/>
      <c r="N125" s="186"/>
      <c r="O125" s="186"/>
      <c r="P125" s="186"/>
      <c r="Q125" s="186"/>
      <c r="R125" s="186"/>
      <c r="S125" s="186"/>
      <c r="T125" s="187"/>
      <c r="AT125" s="188" t="s">
        <v>156</v>
      </c>
      <c r="AU125" s="188" t="s">
        <v>84</v>
      </c>
      <c r="AV125" s="11" t="s">
        <v>84</v>
      </c>
      <c r="AW125" s="11" t="s">
        <v>40</v>
      </c>
      <c r="AX125" s="11" t="s">
        <v>76</v>
      </c>
      <c r="AY125" s="188" t="s">
        <v>146</v>
      </c>
    </row>
    <row r="126" spans="2:51" s="12" customFormat="1" ht="22.5" customHeight="1">
      <c r="B126" s="192"/>
      <c r="D126" s="180" t="s">
        <v>156</v>
      </c>
      <c r="E126" s="193" t="s">
        <v>22</v>
      </c>
      <c r="F126" s="194" t="s">
        <v>186</v>
      </c>
      <c r="H126" s="195">
        <v>165.045</v>
      </c>
      <c r="I126" s="196"/>
      <c r="L126" s="192"/>
      <c r="M126" s="197"/>
      <c r="N126" s="198"/>
      <c r="O126" s="198"/>
      <c r="P126" s="198"/>
      <c r="Q126" s="198"/>
      <c r="R126" s="198"/>
      <c r="S126" s="198"/>
      <c r="T126" s="199"/>
      <c r="AT126" s="200" t="s">
        <v>156</v>
      </c>
      <c r="AU126" s="200" t="s">
        <v>84</v>
      </c>
      <c r="AV126" s="12" t="s">
        <v>154</v>
      </c>
      <c r="AW126" s="12" t="s">
        <v>40</v>
      </c>
      <c r="AX126" s="12" t="s">
        <v>23</v>
      </c>
      <c r="AY126" s="200" t="s">
        <v>146</v>
      </c>
    </row>
    <row r="127" spans="2:65" s="1" customFormat="1" ht="22.5" customHeight="1">
      <c r="B127" s="166"/>
      <c r="C127" s="167" t="s">
        <v>187</v>
      </c>
      <c r="D127" s="167" t="s">
        <v>149</v>
      </c>
      <c r="E127" s="168" t="s">
        <v>188</v>
      </c>
      <c r="F127" s="169" t="s">
        <v>189</v>
      </c>
      <c r="G127" s="170" t="s">
        <v>190</v>
      </c>
      <c r="H127" s="171">
        <v>15</v>
      </c>
      <c r="I127" s="172"/>
      <c r="J127" s="173">
        <f>ROUND(I127*H127,2)</f>
        <v>0</v>
      </c>
      <c r="K127" s="169" t="s">
        <v>153</v>
      </c>
      <c r="L127" s="36"/>
      <c r="M127" s="174" t="s">
        <v>22</v>
      </c>
      <c r="N127" s="175" t="s">
        <v>47</v>
      </c>
      <c r="O127" s="37"/>
      <c r="P127" s="176">
        <f>O127*H127</f>
        <v>0</v>
      </c>
      <c r="Q127" s="176">
        <v>0.00433</v>
      </c>
      <c r="R127" s="176">
        <f>Q127*H127</f>
        <v>0.06495</v>
      </c>
      <c r="S127" s="176">
        <v>0</v>
      </c>
      <c r="T127" s="177">
        <f>S127*H127</f>
        <v>0</v>
      </c>
      <c r="AR127" s="18" t="s">
        <v>154</v>
      </c>
      <c r="AT127" s="18" t="s">
        <v>149</v>
      </c>
      <c r="AU127" s="18" t="s">
        <v>84</v>
      </c>
      <c r="AY127" s="18" t="s">
        <v>146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8" t="s">
        <v>23</v>
      </c>
      <c r="BK127" s="178">
        <f>ROUND(I127*H127,2)</f>
        <v>0</v>
      </c>
      <c r="BL127" s="18" t="s">
        <v>154</v>
      </c>
      <c r="BM127" s="18" t="s">
        <v>191</v>
      </c>
    </row>
    <row r="128" spans="2:51" s="11" customFormat="1" ht="22.5" customHeight="1">
      <c r="B128" s="179"/>
      <c r="D128" s="180" t="s">
        <v>156</v>
      </c>
      <c r="E128" s="181" t="s">
        <v>22</v>
      </c>
      <c r="F128" s="182" t="s">
        <v>192</v>
      </c>
      <c r="H128" s="183">
        <v>15</v>
      </c>
      <c r="I128" s="184"/>
      <c r="L128" s="179"/>
      <c r="M128" s="185"/>
      <c r="N128" s="186"/>
      <c r="O128" s="186"/>
      <c r="P128" s="186"/>
      <c r="Q128" s="186"/>
      <c r="R128" s="186"/>
      <c r="S128" s="186"/>
      <c r="T128" s="187"/>
      <c r="AT128" s="188" t="s">
        <v>156</v>
      </c>
      <c r="AU128" s="188" t="s">
        <v>84</v>
      </c>
      <c r="AV128" s="11" t="s">
        <v>84</v>
      </c>
      <c r="AW128" s="11" t="s">
        <v>40</v>
      </c>
      <c r="AX128" s="11" t="s">
        <v>23</v>
      </c>
      <c r="AY128" s="188" t="s">
        <v>146</v>
      </c>
    </row>
    <row r="129" spans="2:65" s="1" customFormat="1" ht="31.5" customHeight="1">
      <c r="B129" s="166"/>
      <c r="C129" s="167" t="s">
        <v>193</v>
      </c>
      <c r="D129" s="167" t="s">
        <v>149</v>
      </c>
      <c r="E129" s="168" t="s">
        <v>194</v>
      </c>
      <c r="F129" s="169" t="s">
        <v>195</v>
      </c>
      <c r="G129" s="170" t="s">
        <v>170</v>
      </c>
      <c r="H129" s="171">
        <v>41.16</v>
      </c>
      <c r="I129" s="172"/>
      <c r="J129" s="173">
        <f>ROUND(I129*H129,2)</f>
        <v>0</v>
      </c>
      <c r="K129" s="169" t="s">
        <v>22</v>
      </c>
      <c r="L129" s="36"/>
      <c r="M129" s="174" t="s">
        <v>22</v>
      </c>
      <c r="N129" s="175" t="s">
        <v>47</v>
      </c>
      <c r="O129" s="37"/>
      <c r="P129" s="176">
        <f>O129*H129</f>
        <v>0</v>
      </c>
      <c r="Q129" s="176">
        <v>0.00012</v>
      </c>
      <c r="R129" s="176">
        <f>Q129*H129</f>
        <v>0.0049391999999999995</v>
      </c>
      <c r="S129" s="176">
        <v>0</v>
      </c>
      <c r="T129" s="177">
        <f>S129*H129</f>
        <v>0</v>
      </c>
      <c r="AR129" s="18" t="s">
        <v>154</v>
      </c>
      <c r="AT129" s="18" t="s">
        <v>149</v>
      </c>
      <c r="AU129" s="18" t="s">
        <v>84</v>
      </c>
      <c r="AY129" s="18" t="s">
        <v>146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8" t="s">
        <v>23</v>
      </c>
      <c r="BK129" s="178">
        <f>ROUND(I129*H129,2)</f>
        <v>0</v>
      </c>
      <c r="BL129" s="18" t="s">
        <v>154</v>
      </c>
      <c r="BM129" s="18" t="s">
        <v>196</v>
      </c>
    </row>
    <row r="130" spans="2:51" s="11" customFormat="1" ht="22.5" customHeight="1">
      <c r="B130" s="179"/>
      <c r="D130" s="189" t="s">
        <v>156</v>
      </c>
      <c r="E130" s="188" t="s">
        <v>22</v>
      </c>
      <c r="F130" s="190" t="s">
        <v>197</v>
      </c>
      <c r="H130" s="191">
        <v>26.16</v>
      </c>
      <c r="I130" s="184"/>
      <c r="L130" s="179"/>
      <c r="M130" s="185"/>
      <c r="N130" s="186"/>
      <c r="O130" s="186"/>
      <c r="P130" s="186"/>
      <c r="Q130" s="186"/>
      <c r="R130" s="186"/>
      <c r="S130" s="186"/>
      <c r="T130" s="187"/>
      <c r="AT130" s="188" t="s">
        <v>156</v>
      </c>
      <c r="AU130" s="188" t="s">
        <v>84</v>
      </c>
      <c r="AV130" s="11" t="s">
        <v>84</v>
      </c>
      <c r="AW130" s="11" t="s">
        <v>40</v>
      </c>
      <c r="AX130" s="11" t="s">
        <v>76</v>
      </c>
      <c r="AY130" s="188" t="s">
        <v>146</v>
      </c>
    </row>
    <row r="131" spans="2:51" s="11" customFormat="1" ht="22.5" customHeight="1">
      <c r="B131" s="179"/>
      <c r="D131" s="189" t="s">
        <v>156</v>
      </c>
      <c r="E131" s="188" t="s">
        <v>22</v>
      </c>
      <c r="F131" s="190" t="s">
        <v>198</v>
      </c>
      <c r="H131" s="191">
        <v>15</v>
      </c>
      <c r="I131" s="184"/>
      <c r="L131" s="179"/>
      <c r="M131" s="185"/>
      <c r="N131" s="186"/>
      <c r="O131" s="186"/>
      <c r="P131" s="186"/>
      <c r="Q131" s="186"/>
      <c r="R131" s="186"/>
      <c r="S131" s="186"/>
      <c r="T131" s="187"/>
      <c r="AT131" s="188" t="s">
        <v>156</v>
      </c>
      <c r="AU131" s="188" t="s">
        <v>84</v>
      </c>
      <c r="AV131" s="11" t="s">
        <v>84</v>
      </c>
      <c r="AW131" s="11" t="s">
        <v>40</v>
      </c>
      <c r="AX131" s="11" t="s">
        <v>76</v>
      </c>
      <c r="AY131" s="188" t="s">
        <v>146</v>
      </c>
    </row>
    <row r="132" spans="2:51" s="12" customFormat="1" ht="22.5" customHeight="1">
      <c r="B132" s="192"/>
      <c r="D132" s="180" t="s">
        <v>156</v>
      </c>
      <c r="E132" s="193" t="s">
        <v>22</v>
      </c>
      <c r="F132" s="194" t="s">
        <v>186</v>
      </c>
      <c r="H132" s="195">
        <v>41.16</v>
      </c>
      <c r="I132" s="196"/>
      <c r="L132" s="192"/>
      <c r="M132" s="197"/>
      <c r="N132" s="198"/>
      <c r="O132" s="198"/>
      <c r="P132" s="198"/>
      <c r="Q132" s="198"/>
      <c r="R132" s="198"/>
      <c r="S132" s="198"/>
      <c r="T132" s="199"/>
      <c r="AT132" s="200" t="s">
        <v>156</v>
      </c>
      <c r="AU132" s="200" t="s">
        <v>84</v>
      </c>
      <c r="AV132" s="12" t="s">
        <v>154</v>
      </c>
      <c r="AW132" s="12" t="s">
        <v>40</v>
      </c>
      <c r="AX132" s="12" t="s">
        <v>23</v>
      </c>
      <c r="AY132" s="200" t="s">
        <v>146</v>
      </c>
    </row>
    <row r="133" spans="2:65" s="1" customFormat="1" ht="22.5" customHeight="1">
      <c r="B133" s="166"/>
      <c r="C133" s="167" t="s">
        <v>199</v>
      </c>
      <c r="D133" s="167" t="s">
        <v>149</v>
      </c>
      <c r="E133" s="168" t="s">
        <v>200</v>
      </c>
      <c r="F133" s="169" t="s">
        <v>201</v>
      </c>
      <c r="G133" s="170" t="s">
        <v>170</v>
      </c>
      <c r="H133" s="171">
        <v>26.34</v>
      </c>
      <c r="I133" s="172"/>
      <c r="J133" s="173">
        <f>ROUND(I133*H133,2)</f>
        <v>0</v>
      </c>
      <c r="K133" s="169" t="s">
        <v>153</v>
      </c>
      <c r="L133" s="36"/>
      <c r="M133" s="174" t="s">
        <v>22</v>
      </c>
      <c r="N133" s="175" t="s">
        <v>47</v>
      </c>
      <c r="O133" s="37"/>
      <c r="P133" s="176">
        <f>O133*H133</f>
        <v>0</v>
      </c>
      <c r="Q133" s="176">
        <v>0.00024</v>
      </c>
      <c r="R133" s="176">
        <f>Q133*H133</f>
        <v>0.0063216</v>
      </c>
      <c r="S133" s="176">
        <v>0</v>
      </c>
      <c r="T133" s="177">
        <f>S133*H133</f>
        <v>0</v>
      </c>
      <c r="AR133" s="18" t="s">
        <v>154</v>
      </c>
      <c r="AT133" s="18" t="s">
        <v>149</v>
      </c>
      <c r="AU133" s="18" t="s">
        <v>84</v>
      </c>
      <c r="AY133" s="18" t="s">
        <v>146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8" t="s">
        <v>23</v>
      </c>
      <c r="BK133" s="178">
        <f>ROUND(I133*H133,2)</f>
        <v>0</v>
      </c>
      <c r="BL133" s="18" t="s">
        <v>154</v>
      </c>
      <c r="BM133" s="18" t="s">
        <v>202</v>
      </c>
    </row>
    <row r="134" spans="2:51" s="11" customFormat="1" ht="22.5" customHeight="1">
      <c r="B134" s="179"/>
      <c r="D134" s="189" t="s">
        <v>156</v>
      </c>
      <c r="E134" s="188" t="s">
        <v>22</v>
      </c>
      <c r="F134" s="190" t="s">
        <v>203</v>
      </c>
      <c r="H134" s="191">
        <v>2.21</v>
      </c>
      <c r="I134" s="184"/>
      <c r="L134" s="179"/>
      <c r="M134" s="185"/>
      <c r="N134" s="186"/>
      <c r="O134" s="186"/>
      <c r="P134" s="186"/>
      <c r="Q134" s="186"/>
      <c r="R134" s="186"/>
      <c r="S134" s="186"/>
      <c r="T134" s="187"/>
      <c r="AT134" s="188" t="s">
        <v>156</v>
      </c>
      <c r="AU134" s="188" t="s">
        <v>84</v>
      </c>
      <c r="AV134" s="11" t="s">
        <v>84</v>
      </c>
      <c r="AW134" s="11" t="s">
        <v>40</v>
      </c>
      <c r="AX134" s="11" t="s">
        <v>76</v>
      </c>
      <c r="AY134" s="188" t="s">
        <v>146</v>
      </c>
    </row>
    <row r="135" spans="2:51" s="11" customFormat="1" ht="22.5" customHeight="1">
      <c r="B135" s="179"/>
      <c r="D135" s="189" t="s">
        <v>156</v>
      </c>
      <c r="E135" s="188" t="s">
        <v>22</v>
      </c>
      <c r="F135" s="190" t="s">
        <v>204</v>
      </c>
      <c r="H135" s="191">
        <v>4.77</v>
      </c>
      <c r="I135" s="184"/>
      <c r="L135" s="179"/>
      <c r="M135" s="185"/>
      <c r="N135" s="186"/>
      <c r="O135" s="186"/>
      <c r="P135" s="186"/>
      <c r="Q135" s="186"/>
      <c r="R135" s="186"/>
      <c r="S135" s="186"/>
      <c r="T135" s="187"/>
      <c r="AT135" s="188" t="s">
        <v>156</v>
      </c>
      <c r="AU135" s="188" t="s">
        <v>84</v>
      </c>
      <c r="AV135" s="11" t="s">
        <v>84</v>
      </c>
      <c r="AW135" s="11" t="s">
        <v>40</v>
      </c>
      <c r="AX135" s="11" t="s">
        <v>76</v>
      </c>
      <c r="AY135" s="188" t="s">
        <v>146</v>
      </c>
    </row>
    <row r="136" spans="2:51" s="11" customFormat="1" ht="22.5" customHeight="1">
      <c r="B136" s="179"/>
      <c r="D136" s="189" t="s">
        <v>156</v>
      </c>
      <c r="E136" s="188" t="s">
        <v>22</v>
      </c>
      <c r="F136" s="190" t="s">
        <v>205</v>
      </c>
      <c r="H136" s="191">
        <v>6.82</v>
      </c>
      <c r="I136" s="184"/>
      <c r="L136" s="179"/>
      <c r="M136" s="185"/>
      <c r="N136" s="186"/>
      <c r="O136" s="186"/>
      <c r="P136" s="186"/>
      <c r="Q136" s="186"/>
      <c r="R136" s="186"/>
      <c r="S136" s="186"/>
      <c r="T136" s="187"/>
      <c r="AT136" s="188" t="s">
        <v>156</v>
      </c>
      <c r="AU136" s="188" t="s">
        <v>84</v>
      </c>
      <c r="AV136" s="11" t="s">
        <v>84</v>
      </c>
      <c r="AW136" s="11" t="s">
        <v>40</v>
      </c>
      <c r="AX136" s="11" t="s">
        <v>76</v>
      </c>
      <c r="AY136" s="188" t="s">
        <v>146</v>
      </c>
    </row>
    <row r="137" spans="2:51" s="11" customFormat="1" ht="22.5" customHeight="1">
      <c r="B137" s="179"/>
      <c r="D137" s="189" t="s">
        <v>156</v>
      </c>
      <c r="E137" s="188" t="s">
        <v>22</v>
      </c>
      <c r="F137" s="190" t="s">
        <v>206</v>
      </c>
      <c r="H137" s="191">
        <v>0.54</v>
      </c>
      <c r="I137" s="184"/>
      <c r="L137" s="179"/>
      <c r="M137" s="185"/>
      <c r="N137" s="186"/>
      <c r="O137" s="186"/>
      <c r="P137" s="186"/>
      <c r="Q137" s="186"/>
      <c r="R137" s="186"/>
      <c r="S137" s="186"/>
      <c r="T137" s="187"/>
      <c r="AT137" s="188" t="s">
        <v>156</v>
      </c>
      <c r="AU137" s="188" t="s">
        <v>84</v>
      </c>
      <c r="AV137" s="11" t="s">
        <v>84</v>
      </c>
      <c r="AW137" s="11" t="s">
        <v>40</v>
      </c>
      <c r="AX137" s="11" t="s">
        <v>76</v>
      </c>
      <c r="AY137" s="188" t="s">
        <v>146</v>
      </c>
    </row>
    <row r="138" spans="2:51" s="11" customFormat="1" ht="22.5" customHeight="1">
      <c r="B138" s="179"/>
      <c r="D138" s="189" t="s">
        <v>156</v>
      </c>
      <c r="E138" s="188" t="s">
        <v>22</v>
      </c>
      <c r="F138" s="190" t="s">
        <v>207</v>
      </c>
      <c r="H138" s="191">
        <v>12</v>
      </c>
      <c r="I138" s="184"/>
      <c r="L138" s="179"/>
      <c r="M138" s="185"/>
      <c r="N138" s="186"/>
      <c r="O138" s="186"/>
      <c r="P138" s="186"/>
      <c r="Q138" s="186"/>
      <c r="R138" s="186"/>
      <c r="S138" s="186"/>
      <c r="T138" s="187"/>
      <c r="AT138" s="188" t="s">
        <v>156</v>
      </c>
      <c r="AU138" s="188" t="s">
        <v>84</v>
      </c>
      <c r="AV138" s="11" t="s">
        <v>84</v>
      </c>
      <c r="AW138" s="11" t="s">
        <v>40</v>
      </c>
      <c r="AX138" s="11" t="s">
        <v>76</v>
      </c>
      <c r="AY138" s="188" t="s">
        <v>146</v>
      </c>
    </row>
    <row r="139" spans="2:51" s="12" customFormat="1" ht="22.5" customHeight="1">
      <c r="B139" s="192"/>
      <c r="D139" s="180" t="s">
        <v>156</v>
      </c>
      <c r="E139" s="193" t="s">
        <v>22</v>
      </c>
      <c r="F139" s="194" t="s">
        <v>186</v>
      </c>
      <c r="H139" s="195">
        <v>26.34</v>
      </c>
      <c r="I139" s="196"/>
      <c r="L139" s="192"/>
      <c r="M139" s="197"/>
      <c r="N139" s="198"/>
      <c r="O139" s="198"/>
      <c r="P139" s="198"/>
      <c r="Q139" s="198"/>
      <c r="R139" s="198"/>
      <c r="S139" s="198"/>
      <c r="T139" s="199"/>
      <c r="AT139" s="200" t="s">
        <v>156</v>
      </c>
      <c r="AU139" s="200" t="s">
        <v>84</v>
      </c>
      <c r="AV139" s="12" t="s">
        <v>154</v>
      </c>
      <c r="AW139" s="12" t="s">
        <v>40</v>
      </c>
      <c r="AX139" s="12" t="s">
        <v>23</v>
      </c>
      <c r="AY139" s="200" t="s">
        <v>146</v>
      </c>
    </row>
    <row r="140" spans="2:65" s="1" customFormat="1" ht="22.5" customHeight="1">
      <c r="B140" s="166"/>
      <c r="C140" s="167" t="s">
        <v>28</v>
      </c>
      <c r="D140" s="167" t="s">
        <v>149</v>
      </c>
      <c r="E140" s="168" t="s">
        <v>208</v>
      </c>
      <c r="F140" s="169" t="s">
        <v>209</v>
      </c>
      <c r="G140" s="170" t="s">
        <v>170</v>
      </c>
      <c r="H140" s="171">
        <v>33.912</v>
      </c>
      <c r="I140" s="172"/>
      <c r="J140" s="173">
        <f>ROUND(I140*H140,2)</f>
        <v>0</v>
      </c>
      <c r="K140" s="169" t="s">
        <v>153</v>
      </c>
      <c r="L140" s="36"/>
      <c r="M140" s="174" t="s">
        <v>22</v>
      </c>
      <c r="N140" s="175" t="s">
        <v>47</v>
      </c>
      <c r="O140" s="37"/>
      <c r="P140" s="176">
        <f>O140*H140</f>
        <v>0</v>
      </c>
      <c r="Q140" s="176">
        <v>0.00012</v>
      </c>
      <c r="R140" s="176">
        <f>Q140*H140</f>
        <v>0.00406944</v>
      </c>
      <c r="S140" s="176">
        <v>0</v>
      </c>
      <c r="T140" s="177">
        <f>S140*H140</f>
        <v>0</v>
      </c>
      <c r="AR140" s="18" t="s">
        <v>154</v>
      </c>
      <c r="AT140" s="18" t="s">
        <v>149</v>
      </c>
      <c r="AU140" s="18" t="s">
        <v>84</v>
      </c>
      <c r="AY140" s="18" t="s">
        <v>146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8" t="s">
        <v>23</v>
      </c>
      <c r="BK140" s="178">
        <f>ROUND(I140*H140,2)</f>
        <v>0</v>
      </c>
      <c r="BL140" s="18" t="s">
        <v>154</v>
      </c>
      <c r="BM140" s="18" t="s">
        <v>210</v>
      </c>
    </row>
    <row r="141" spans="2:51" s="11" customFormat="1" ht="22.5" customHeight="1">
      <c r="B141" s="179"/>
      <c r="D141" s="189" t="s">
        <v>156</v>
      </c>
      <c r="E141" s="188" t="s">
        <v>22</v>
      </c>
      <c r="F141" s="190" t="s">
        <v>211</v>
      </c>
      <c r="H141" s="191">
        <v>16.752</v>
      </c>
      <c r="I141" s="184"/>
      <c r="L141" s="179"/>
      <c r="M141" s="185"/>
      <c r="N141" s="186"/>
      <c r="O141" s="186"/>
      <c r="P141" s="186"/>
      <c r="Q141" s="186"/>
      <c r="R141" s="186"/>
      <c r="S141" s="186"/>
      <c r="T141" s="187"/>
      <c r="AT141" s="188" t="s">
        <v>156</v>
      </c>
      <c r="AU141" s="188" t="s">
        <v>84</v>
      </c>
      <c r="AV141" s="11" t="s">
        <v>84</v>
      </c>
      <c r="AW141" s="11" t="s">
        <v>40</v>
      </c>
      <c r="AX141" s="11" t="s">
        <v>76</v>
      </c>
      <c r="AY141" s="188" t="s">
        <v>146</v>
      </c>
    </row>
    <row r="142" spans="2:51" s="11" customFormat="1" ht="22.5" customHeight="1">
      <c r="B142" s="179"/>
      <c r="D142" s="189" t="s">
        <v>156</v>
      </c>
      <c r="E142" s="188" t="s">
        <v>22</v>
      </c>
      <c r="F142" s="190" t="s">
        <v>212</v>
      </c>
      <c r="H142" s="191">
        <v>7.92</v>
      </c>
      <c r="I142" s="184"/>
      <c r="L142" s="179"/>
      <c r="M142" s="185"/>
      <c r="N142" s="186"/>
      <c r="O142" s="186"/>
      <c r="P142" s="186"/>
      <c r="Q142" s="186"/>
      <c r="R142" s="186"/>
      <c r="S142" s="186"/>
      <c r="T142" s="187"/>
      <c r="AT142" s="188" t="s">
        <v>156</v>
      </c>
      <c r="AU142" s="188" t="s">
        <v>84</v>
      </c>
      <c r="AV142" s="11" t="s">
        <v>84</v>
      </c>
      <c r="AW142" s="11" t="s">
        <v>40</v>
      </c>
      <c r="AX142" s="11" t="s">
        <v>76</v>
      </c>
      <c r="AY142" s="188" t="s">
        <v>146</v>
      </c>
    </row>
    <row r="143" spans="2:51" s="11" customFormat="1" ht="22.5" customHeight="1">
      <c r="B143" s="179"/>
      <c r="D143" s="189" t="s">
        <v>156</v>
      </c>
      <c r="E143" s="188" t="s">
        <v>22</v>
      </c>
      <c r="F143" s="190" t="s">
        <v>213</v>
      </c>
      <c r="H143" s="191">
        <v>9.24</v>
      </c>
      <c r="I143" s="184"/>
      <c r="L143" s="179"/>
      <c r="M143" s="185"/>
      <c r="N143" s="186"/>
      <c r="O143" s="186"/>
      <c r="P143" s="186"/>
      <c r="Q143" s="186"/>
      <c r="R143" s="186"/>
      <c r="S143" s="186"/>
      <c r="T143" s="187"/>
      <c r="AT143" s="188" t="s">
        <v>156</v>
      </c>
      <c r="AU143" s="188" t="s">
        <v>84</v>
      </c>
      <c r="AV143" s="11" t="s">
        <v>84</v>
      </c>
      <c r="AW143" s="11" t="s">
        <v>40</v>
      </c>
      <c r="AX143" s="11" t="s">
        <v>76</v>
      </c>
      <c r="AY143" s="188" t="s">
        <v>146</v>
      </c>
    </row>
    <row r="144" spans="2:51" s="12" customFormat="1" ht="22.5" customHeight="1">
      <c r="B144" s="192"/>
      <c r="D144" s="180" t="s">
        <v>156</v>
      </c>
      <c r="E144" s="193" t="s">
        <v>22</v>
      </c>
      <c r="F144" s="194" t="s">
        <v>186</v>
      </c>
      <c r="H144" s="195">
        <v>33.912</v>
      </c>
      <c r="I144" s="196"/>
      <c r="L144" s="192"/>
      <c r="M144" s="197"/>
      <c r="N144" s="198"/>
      <c r="O144" s="198"/>
      <c r="P144" s="198"/>
      <c r="Q144" s="198"/>
      <c r="R144" s="198"/>
      <c r="S144" s="198"/>
      <c r="T144" s="199"/>
      <c r="AT144" s="200" t="s">
        <v>156</v>
      </c>
      <c r="AU144" s="200" t="s">
        <v>84</v>
      </c>
      <c r="AV144" s="12" t="s">
        <v>154</v>
      </c>
      <c r="AW144" s="12" t="s">
        <v>40</v>
      </c>
      <c r="AX144" s="12" t="s">
        <v>23</v>
      </c>
      <c r="AY144" s="200" t="s">
        <v>146</v>
      </c>
    </row>
    <row r="145" spans="2:65" s="1" customFormat="1" ht="22.5" customHeight="1">
      <c r="B145" s="166"/>
      <c r="C145" s="167" t="s">
        <v>214</v>
      </c>
      <c r="D145" s="167" t="s">
        <v>149</v>
      </c>
      <c r="E145" s="168" t="s">
        <v>215</v>
      </c>
      <c r="F145" s="169" t="s">
        <v>216</v>
      </c>
      <c r="G145" s="170" t="s">
        <v>217</v>
      </c>
      <c r="H145" s="171">
        <v>0.113</v>
      </c>
      <c r="I145" s="172"/>
      <c r="J145" s="173">
        <f>ROUND(I145*H145,2)</f>
        <v>0</v>
      </c>
      <c r="K145" s="169" t="s">
        <v>153</v>
      </c>
      <c r="L145" s="36"/>
      <c r="M145" s="174" t="s">
        <v>22</v>
      </c>
      <c r="N145" s="175" t="s">
        <v>47</v>
      </c>
      <c r="O145" s="37"/>
      <c r="P145" s="176">
        <f>O145*H145</f>
        <v>0</v>
      </c>
      <c r="Q145" s="176">
        <v>2.25634</v>
      </c>
      <c r="R145" s="176">
        <f>Q145*H145</f>
        <v>0.25496641999999997</v>
      </c>
      <c r="S145" s="176">
        <v>0</v>
      </c>
      <c r="T145" s="177">
        <f>S145*H145</f>
        <v>0</v>
      </c>
      <c r="AR145" s="18" t="s">
        <v>154</v>
      </c>
      <c r="AT145" s="18" t="s">
        <v>149</v>
      </c>
      <c r="AU145" s="18" t="s">
        <v>84</v>
      </c>
      <c r="AY145" s="18" t="s">
        <v>146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8" t="s">
        <v>23</v>
      </c>
      <c r="BK145" s="178">
        <f>ROUND(I145*H145,2)</f>
        <v>0</v>
      </c>
      <c r="BL145" s="18" t="s">
        <v>154</v>
      </c>
      <c r="BM145" s="18" t="s">
        <v>218</v>
      </c>
    </row>
    <row r="146" spans="2:51" s="11" customFormat="1" ht="22.5" customHeight="1">
      <c r="B146" s="179"/>
      <c r="D146" s="189" t="s">
        <v>156</v>
      </c>
      <c r="E146" s="188" t="s">
        <v>22</v>
      </c>
      <c r="F146" s="190" t="s">
        <v>219</v>
      </c>
      <c r="H146" s="191">
        <v>0.045</v>
      </c>
      <c r="I146" s="184"/>
      <c r="L146" s="179"/>
      <c r="M146" s="185"/>
      <c r="N146" s="186"/>
      <c r="O146" s="186"/>
      <c r="P146" s="186"/>
      <c r="Q146" s="186"/>
      <c r="R146" s="186"/>
      <c r="S146" s="186"/>
      <c r="T146" s="187"/>
      <c r="AT146" s="188" t="s">
        <v>156</v>
      </c>
      <c r="AU146" s="188" t="s">
        <v>84</v>
      </c>
      <c r="AV146" s="11" t="s">
        <v>84</v>
      </c>
      <c r="AW146" s="11" t="s">
        <v>40</v>
      </c>
      <c r="AX146" s="11" t="s">
        <v>76</v>
      </c>
      <c r="AY146" s="188" t="s">
        <v>146</v>
      </c>
    </row>
    <row r="147" spans="2:51" s="11" customFormat="1" ht="22.5" customHeight="1">
      <c r="B147" s="179"/>
      <c r="D147" s="189" t="s">
        <v>156</v>
      </c>
      <c r="E147" s="188" t="s">
        <v>22</v>
      </c>
      <c r="F147" s="190" t="s">
        <v>220</v>
      </c>
      <c r="H147" s="191">
        <v>0.068</v>
      </c>
      <c r="I147" s="184"/>
      <c r="L147" s="179"/>
      <c r="M147" s="185"/>
      <c r="N147" s="186"/>
      <c r="O147" s="186"/>
      <c r="P147" s="186"/>
      <c r="Q147" s="186"/>
      <c r="R147" s="186"/>
      <c r="S147" s="186"/>
      <c r="T147" s="187"/>
      <c r="AT147" s="188" t="s">
        <v>156</v>
      </c>
      <c r="AU147" s="188" t="s">
        <v>84</v>
      </c>
      <c r="AV147" s="11" t="s">
        <v>84</v>
      </c>
      <c r="AW147" s="11" t="s">
        <v>40</v>
      </c>
      <c r="AX147" s="11" t="s">
        <v>76</v>
      </c>
      <c r="AY147" s="188" t="s">
        <v>146</v>
      </c>
    </row>
    <row r="148" spans="2:51" s="12" customFormat="1" ht="22.5" customHeight="1">
      <c r="B148" s="192"/>
      <c r="D148" s="189" t="s">
        <v>156</v>
      </c>
      <c r="E148" s="201" t="s">
        <v>22</v>
      </c>
      <c r="F148" s="202" t="s">
        <v>186</v>
      </c>
      <c r="H148" s="203">
        <v>0.113</v>
      </c>
      <c r="I148" s="196"/>
      <c r="L148" s="192"/>
      <c r="M148" s="197"/>
      <c r="N148" s="198"/>
      <c r="O148" s="198"/>
      <c r="P148" s="198"/>
      <c r="Q148" s="198"/>
      <c r="R148" s="198"/>
      <c r="S148" s="198"/>
      <c r="T148" s="199"/>
      <c r="AT148" s="200" t="s">
        <v>156</v>
      </c>
      <c r="AU148" s="200" t="s">
        <v>84</v>
      </c>
      <c r="AV148" s="12" t="s">
        <v>154</v>
      </c>
      <c r="AW148" s="12" t="s">
        <v>40</v>
      </c>
      <c r="AX148" s="12" t="s">
        <v>23</v>
      </c>
      <c r="AY148" s="200" t="s">
        <v>146</v>
      </c>
    </row>
    <row r="149" spans="2:63" s="10" customFormat="1" ht="29.25" customHeight="1">
      <c r="B149" s="152"/>
      <c r="D149" s="163" t="s">
        <v>75</v>
      </c>
      <c r="E149" s="164" t="s">
        <v>199</v>
      </c>
      <c r="F149" s="164" t="s">
        <v>221</v>
      </c>
      <c r="I149" s="155"/>
      <c r="J149" s="165">
        <f>BK149</f>
        <v>0</v>
      </c>
      <c r="L149" s="152"/>
      <c r="M149" s="157"/>
      <c r="N149" s="158"/>
      <c r="O149" s="158"/>
      <c r="P149" s="159">
        <f>SUM(P150:P194)</f>
        <v>0</v>
      </c>
      <c r="Q149" s="158"/>
      <c r="R149" s="159">
        <f>SUM(R150:R194)</f>
        <v>0.0345727</v>
      </c>
      <c r="S149" s="158"/>
      <c r="T149" s="160">
        <f>SUM(T150:T194)</f>
        <v>0.5283800000000001</v>
      </c>
      <c r="AR149" s="153" t="s">
        <v>23</v>
      </c>
      <c r="AT149" s="161" t="s">
        <v>75</v>
      </c>
      <c r="AU149" s="161" t="s">
        <v>23</v>
      </c>
      <c r="AY149" s="153" t="s">
        <v>146</v>
      </c>
      <c r="BK149" s="162">
        <f>SUM(BK150:BK194)</f>
        <v>0</v>
      </c>
    </row>
    <row r="150" spans="2:65" s="1" customFormat="1" ht="31.5" customHeight="1">
      <c r="B150" s="166"/>
      <c r="C150" s="167" t="s">
        <v>222</v>
      </c>
      <c r="D150" s="167" t="s">
        <v>149</v>
      </c>
      <c r="E150" s="168" t="s">
        <v>223</v>
      </c>
      <c r="F150" s="169" t="s">
        <v>224</v>
      </c>
      <c r="G150" s="170" t="s">
        <v>170</v>
      </c>
      <c r="H150" s="171">
        <v>101.41</v>
      </c>
      <c r="I150" s="172"/>
      <c r="J150" s="173">
        <f>ROUND(I150*H150,2)</f>
        <v>0</v>
      </c>
      <c r="K150" s="169" t="s">
        <v>153</v>
      </c>
      <c r="L150" s="36"/>
      <c r="M150" s="174" t="s">
        <v>22</v>
      </c>
      <c r="N150" s="175" t="s">
        <v>47</v>
      </c>
      <c r="O150" s="37"/>
      <c r="P150" s="176">
        <f>O150*H150</f>
        <v>0</v>
      </c>
      <c r="Q150" s="176">
        <v>0.00013</v>
      </c>
      <c r="R150" s="176">
        <f>Q150*H150</f>
        <v>0.013183299999999998</v>
      </c>
      <c r="S150" s="176">
        <v>0</v>
      </c>
      <c r="T150" s="177">
        <f>S150*H150</f>
        <v>0</v>
      </c>
      <c r="AR150" s="18" t="s">
        <v>154</v>
      </c>
      <c r="AT150" s="18" t="s">
        <v>149</v>
      </c>
      <c r="AU150" s="18" t="s">
        <v>84</v>
      </c>
      <c r="AY150" s="18" t="s">
        <v>146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8" t="s">
        <v>23</v>
      </c>
      <c r="BK150" s="178">
        <f>ROUND(I150*H150,2)</f>
        <v>0</v>
      </c>
      <c r="BL150" s="18" t="s">
        <v>154</v>
      </c>
      <c r="BM150" s="18" t="s">
        <v>225</v>
      </c>
    </row>
    <row r="151" spans="2:51" s="11" customFormat="1" ht="22.5" customHeight="1">
      <c r="B151" s="179"/>
      <c r="D151" s="189" t="s">
        <v>156</v>
      </c>
      <c r="E151" s="188" t="s">
        <v>22</v>
      </c>
      <c r="F151" s="190" t="s">
        <v>172</v>
      </c>
      <c r="H151" s="191">
        <v>62.75</v>
      </c>
      <c r="I151" s="184"/>
      <c r="L151" s="179"/>
      <c r="M151" s="185"/>
      <c r="N151" s="186"/>
      <c r="O151" s="186"/>
      <c r="P151" s="186"/>
      <c r="Q151" s="186"/>
      <c r="R151" s="186"/>
      <c r="S151" s="186"/>
      <c r="T151" s="187"/>
      <c r="AT151" s="188" t="s">
        <v>156</v>
      </c>
      <c r="AU151" s="188" t="s">
        <v>84</v>
      </c>
      <c r="AV151" s="11" t="s">
        <v>84</v>
      </c>
      <c r="AW151" s="11" t="s">
        <v>40</v>
      </c>
      <c r="AX151" s="11" t="s">
        <v>76</v>
      </c>
      <c r="AY151" s="188" t="s">
        <v>146</v>
      </c>
    </row>
    <row r="152" spans="2:51" s="11" customFormat="1" ht="22.5" customHeight="1">
      <c r="B152" s="179"/>
      <c r="D152" s="189" t="s">
        <v>156</v>
      </c>
      <c r="E152" s="188" t="s">
        <v>22</v>
      </c>
      <c r="F152" s="190" t="s">
        <v>197</v>
      </c>
      <c r="H152" s="191">
        <v>26.16</v>
      </c>
      <c r="I152" s="184"/>
      <c r="L152" s="179"/>
      <c r="M152" s="185"/>
      <c r="N152" s="186"/>
      <c r="O152" s="186"/>
      <c r="P152" s="186"/>
      <c r="Q152" s="186"/>
      <c r="R152" s="186"/>
      <c r="S152" s="186"/>
      <c r="T152" s="187"/>
      <c r="AT152" s="188" t="s">
        <v>156</v>
      </c>
      <c r="AU152" s="188" t="s">
        <v>84</v>
      </c>
      <c r="AV152" s="11" t="s">
        <v>84</v>
      </c>
      <c r="AW152" s="11" t="s">
        <v>40</v>
      </c>
      <c r="AX152" s="11" t="s">
        <v>76</v>
      </c>
      <c r="AY152" s="188" t="s">
        <v>146</v>
      </c>
    </row>
    <row r="153" spans="2:51" s="11" customFormat="1" ht="22.5" customHeight="1">
      <c r="B153" s="179"/>
      <c r="D153" s="189" t="s">
        <v>156</v>
      </c>
      <c r="E153" s="188" t="s">
        <v>22</v>
      </c>
      <c r="F153" s="190" t="s">
        <v>226</v>
      </c>
      <c r="H153" s="191">
        <v>12.5</v>
      </c>
      <c r="I153" s="184"/>
      <c r="L153" s="179"/>
      <c r="M153" s="185"/>
      <c r="N153" s="186"/>
      <c r="O153" s="186"/>
      <c r="P153" s="186"/>
      <c r="Q153" s="186"/>
      <c r="R153" s="186"/>
      <c r="S153" s="186"/>
      <c r="T153" s="187"/>
      <c r="AT153" s="188" t="s">
        <v>156</v>
      </c>
      <c r="AU153" s="188" t="s">
        <v>84</v>
      </c>
      <c r="AV153" s="11" t="s">
        <v>84</v>
      </c>
      <c r="AW153" s="11" t="s">
        <v>40</v>
      </c>
      <c r="AX153" s="11" t="s">
        <v>76</v>
      </c>
      <c r="AY153" s="188" t="s">
        <v>146</v>
      </c>
    </row>
    <row r="154" spans="2:51" s="12" customFormat="1" ht="22.5" customHeight="1">
      <c r="B154" s="192"/>
      <c r="D154" s="180" t="s">
        <v>156</v>
      </c>
      <c r="E154" s="193" t="s">
        <v>22</v>
      </c>
      <c r="F154" s="194" t="s">
        <v>186</v>
      </c>
      <c r="H154" s="195">
        <v>101.41</v>
      </c>
      <c r="I154" s="196"/>
      <c r="L154" s="192"/>
      <c r="M154" s="197"/>
      <c r="N154" s="198"/>
      <c r="O154" s="198"/>
      <c r="P154" s="198"/>
      <c r="Q154" s="198"/>
      <c r="R154" s="198"/>
      <c r="S154" s="198"/>
      <c r="T154" s="199"/>
      <c r="AT154" s="200" t="s">
        <v>156</v>
      </c>
      <c r="AU154" s="200" t="s">
        <v>84</v>
      </c>
      <c r="AV154" s="12" t="s">
        <v>154</v>
      </c>
      <c r="AW154" s="12" t="s">
        <v>40</v>
      </c>
      <c r="AX154" s="12" t="s">
        <v>23</v>
      </c>
      <c r="AY154" s="200" t="s">
        <v>146</v>
      </c>
    </row>
    <row r="155" spans="2:65" s="1" customFormat="1" ht="22.5" customHeight="1">
      <c r="B155" s="166"/>
      <c r="C155" s="167" t="s">
        <v>227</v>
      </c>
      <c r="D155" s="167" t="s">
        <v>149</v>
      </c>
      <c r="E155" s="168" t="s">
        <v>228</v>
      </c>
      <c r="F155" s="169" t="s">
        <v>229</v>
      </c>
      <c r="G155" s="170" t="s">
        <v>170</v>
      </c>
      <c r="H155" s="171">
        <v>133.41</v>
      </c>
      <c r="I155" s="172"/>
      <c r="J155" s="173">
        <f>ROUND(I155*H155,2)</f>
        <v>0</v>
      </c>
      <c r="K155" s="169" t="s">
        <v>153</v>
      </c>
      <c r="L155" s="36"/>
      <c r="M155" s="174" t="s">
        <v>22</v>
      </c>
      <c r="N155" s="175" t="s">
        <v>47</v>
      </c>
      <c r="O155" s="37"/>
      <c r="P155" s="176">
        <f>O155*H155</f>
        <v>0</v>
      </c>
      <c r="Q155" s="176">
        <v>4E-05</v>
      </c>
      <c r="R155" s="176">
        <f>Q155*H155</f>
        <v>0.005336400000000001</v>
      </c>
      <c r="S155" s="176">
        <v>0</v>
      </c>
      <c r="T155" s="177">
        <f>S155*H155</f>
        <v>0</v>
      </c>
      <c r="AR155" s="18" t="s">
        <v>154</v>
      </c>
      <c r="AT155" s="18" t="s">
        <v>149</v>
      </c>
      <c r="AU155" s="18" t="s">
        <v>84</v>
      </c>
      <c r="AY155" s="18" t="s">
        <v>146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8" t="s">
        <v>23</v>
      </c>
      <c r="BK155" s="178">
        <f>ROUND(I155*H155,2)</f>
        <v>0</v>
      </c>
      <c r="BL155" s="18" t="s">
        <v>154</v>
      </c>
      <c r="BM155" s="18" t="s">
        <v>230</v>
      </c>
    </row>
    <row r="156" spans="2:51" s="11" customFormat="1" ht="22.5" customHeight="1">
      <c r="B156" s="179"/>
      <c r="D156" s="189" t="s">
        <v>156</v>
      </c>
      <c r="E156" s="188" t="s">
        <v>22</v>
      </c>
      <c r="F156" s="190" t="s">
        <v>231</v>
      </c>
      <c r="H156" s="191">
        <v>88.91</v>
      </c>
      <c r="I156" s="184"/>
      <c r="L156" s="179"/>
      <c r="M156" s="185"/>
      <c r="N156" s="186"/>
      <c r="O156" s="186"/>
      <c r="P156" s="186"/>
      <c r="Q156" s="186"/>
      <c r="R156" s="186"/>
      <c r="S156" s="186"/>
      <c r="T156" s="187"/>
      <c r="AT156" s="188" t="s">
        <v>156</v>
      </c>
      <c r="AU156" s="188" t="s">
        <v>84</v>
      </c>
      <c r="AV156" s="11" t="s">
        <v>84</v>
      </c>
      <c r="AW156" s="11" t="s">
        <v>40</v>
      </c>
      <c r="AX156" s="11" t="s">
        <v>76</v>
      </c>
      <c r="AY156" s="188" t="s">
        <v>146</v>
      </c>
    </row>
    <row r="157" spans="2:51" s="11" customFormat="1" ht="22.5" customHeight="1">
      <c r="B157" s="179"/>
      <c r="D157" s="189" t="s">
        <v>156</v>
      </c>
      <c r="E157" s="188" t="s">
        <v>22</v>
      </c>
      <c r="F157" s="190" t="s">
        <v>232</v>
      </c>
      <c r="H157" s="191">
        <v>29.5</v>
      </c>
      <c r="I157" s="184"/>
      <c r="L157" s="179"/>
      <c r="M157" s="185"/>
      <c r="N157" s="186"/>
      <c r="O157" s="186"/>
      <c r="P157" s="186"/>
      <c r="Q157" s="186"/>
      <c r="R157" s="186"/>
      <c r="S157" s="186"/>
      <c r="T157" s="187"/>
      <c r="AT157" s="188" t="s">
        <v>156</v>
      </c>
      <c r="AU157" s="188" t="s">
        <v>84</v>
      </c>
      <c r="AV157" s="11" t="s">
        <v>84</v>
      </c>
      <c r="AW157" s="11" t="s">
        <v>40</v>
      </c>
      <c r="AX157" s="11" t="s">
        <v>76</v>
      </c>
      <c r="AY157" s="188" t="s">
        <v>146</v>
      </c>
    </row>
    <row r="158" spans="2:51" s="11" customFormat="1" ht="22.5" customHeight="1">
      <c r="B158" s="179"/>
      <c r="D158" s="189" t="s">
        <v>156</v>
      </c>
      <c r="E158" s="188" t="s">
        <v>22</v>
      </c>
      <c r="F158" s="190" t="s">
        <v>233</v>
      </c>
      <c r="H158" s="191">
        <v>5</v>
      </c>
      <c r="I158" s="184"/>
      <c r="L158" s="179"/>
      <c r="M158" s="185"/>
      <c r="N158" s="186"/>
      <c r="O158" s="186"/>
      <c r="P158" s="186"/>
      <c r="Q158" s="186"/>
      <c r="R158" s="186"/>
      <c r="S158" s="186"/>
      <c r="T158" s="187"/>
      <c r="AT158" s="188" t="s">
        <v>156</v>
      </c>
      <c r="AU158" s="188" t="s">
        <v>84</v>
      </c>
      <c r="AV158" s="11" t="s">
        <v>84</v>
      </c>
      <c r="AW158" s="11" t="s">
        <v>40</v>
      </c>
      <c r="AX158" s="11" t="s">
        <v>76</v>
      </c>
      <c r="AY158" s="188" t="s">
        <v>146</v>
      </c>
    </row>
    <row r="159" spans="2:51" s="11" customFormat="1" ht="22.5" customHeight="1">
      <c r="B159" s="179"/>
      <c r="D159" s="189" t="s">
        <v>156</v>
      </c>
      <c r="E159" s="188" t="s">
        <v>22</v>
      </c>
      <c r="F159" s="190" t="s">
        <v>234</v>
      </c>
      <c r="H159" s="191">
        <v>10</v>
      </c>
      <c r="I159" s="184"/>
      <c r="L159" s="179"/>
      <c r="M159" s="185"/>
      <c r="N159" s="186"/>
      <c r="O159" s="186"/>
      <c r="P159" s="186"/>
      <c r="Q159" s="186"/>
      <c r="R159" s="186"/>
      <c r="S159" s="186"/>
      <c r="T159" s="187"/>
      <c r="AT159" s="188" t="s">
        <v>156</v>
      </c>
      <c r="AU159" s="188" t="s">
        <v>84</v>
      </c>
      <c r="AV159" s="11" t="s">
        <v>84</v>
      </c>
      <c r="AW159" s="11" t="s">
        <v>40</v>
      </c>
      <c r="AX159" s="11" t="s">
        <v>76</v>
      </c>
      <c r="AY159" s="188" t="s">
        <v>146</v>
      </c>
    </row>
    <row r="160" spans="2:51" s="12" customFormat="1" ht="22.5" customHeight="1">
      <c r="B160" s="192"/>
      <c r="D160" s="180" t="s">
        <v>156</v>
      </c>
      <c r="E160" s="193" t="s">
        <v>22</v>
      </c>
      <c r="F160" s="194" t="s">
        <v>186</v>
      </c>
      <c r="H160" s="195">
        <v>133.41</v>
      </c>
      <c r="I160" s="196"/>
      <c r="L160" s="192"/>
      <c r="M160" s="197"/>
      <c r="N160" s="198"/>
      <c r="O160" s="198"/>
      <c r="P160" s="198"/>
      <c r="Q160" s="198"/>
      <c r="R160" s="198"/>
      <c r="S160" s="198"/>
      <c r="T160" s="199"/>
      <c r="AT160" s="200" t="s">
        <v>156</v>
      </c>
      <c r="AU160" s="200" t="s">
        <v>84</v>
      </c>
      <c r="AV160" s="12" t="s">
        <v>154</v>
      </c>
      <c r="AW160" s="12" t="s">
        <v>40</v>
      </c>
      <c r="AX160" s="12" t="s">
        <v>23</v>
      </c>
      <c r="AY160" s="200" t="s">
        <v>146</v>
      </c>
    </row>
    <row r="161" spans="2:65" s="1" customFormat="1" ht="22.5" customHeight="1">
      <c r="B161" s="166"/>
      <c r="C161" s="167" t="s">
        <v>235</v>
      </c>
      <c r="D161" s="167" t="s">
        <v>149</v>
      </c>
      <c r="E161" s="168" t="s">
        <v>236</v>
      </c>
      <c r="F161" s="169" t="s">
        <v>237</v>
      </c>
      <c r="G161" s="170" t="s">
        <v>152</v>
      </c>
      <c r="H161" s="171">
        <v>12</v>
      </c>
      <c r="I161" s="172"/>
      <c r="J161" s="173">
        <f>ROUND(I161*H161,2)</f>
        <v>0</v>
      </c>
      <c r="K161" s="169" t="s">
        <v>153</v>
      </c>
      <c r="L161" s="36"/>
      <c r="M161" s="174" t="s">
        <v>22</v>
      </c>
      <c r="N161" s="175" t="s">
        <v>47</v>
      </c>
      <c r="O161" s="37"/>
      <c r="P161" s="176">
        <f>O161*H161</f>
        <v>0</v>
      </c>
      <c r="Q161" s="176">
        <v>3E-05</v>
      </c>
      <c r="R161" s="176">
        <f>Q161*H161</f>
        <v>0.00036</v>
      </c>
      <c r="S161" s="176">
        <v>0</v>
      </c>
      <c r="T161" s="177">
        <f>S161*H161</f>
        <v>0</v>
      </c>
      <c r="AR161" s="18" t="s">
        <v>154</v>
      </c>
      <c r="AT161" s="18" t="s">
        <v>149</v>
      </c>
      <c r="AU161" s="18" t="s">
        <v>84</v>
      </c>
      <c r="AY161" s="18" t="s">
        <v>146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8" t="s">
        <v>23</v>
      </c>
      <c r="BK161" s="178">
        <f>ROUND(I161*H161,2)</f>
        <v>0</v>
      </c>
      <c r="BL161" s="18" t="s">
        <v>154</v>
      </c>
      <c r="BM161" s="18" t="s">
        <v>238</v>
      </c>
    </row>
    <row r="162" spans="2:51" s="11" customFormat="1" ht="22.5" customHeight="1">
      <c r="B162" s="179"/>
      <c r="D162" s="180" t="s">
        <v>156</v>
      </c>
      <c r="E162" s="181" t="s">
        <v>22</v>
      </c>
      <c r="F162" s="182" t="s">
        <v>239</v>
      </c>
      <c r="H162" s="183">
        <v>12</v>
      </c>
      <c r="I162" s="184"/>
      <c r="L162" s="179"/>
      <c r="M162" s="185"/>
      <c r="N162" s="186"/>
      <c r="O162" s="186"/>
      <c r="P162" s="186"/>
      <c r="Q162" s="186"/>
      <c r="R162" s="186"/>
      <c r="S162" s="186"/>
      <c r="T162" s="187"/>
      <c r="AT162" s="188" t="s">
        <v>156</v>
      </c>
      <c r="AU162" s="188" t="s">
        <v>84</v>
      </c>
      <c r="AV162" s="11" t="s">
        <v>84</v>
      </c>
      <c r="AW162" s="11" t="s">
        <v>40</v>
      </c>
      <c r="AX162" s="11" t="s">
        <v>23</v>
      </c>
      <c r="AY162" s="188" t="s">
        <v>146</v>
      </c>
    </row>
    <row r="163" spans="2:65" s="1" customFormat="1" ht="22.5" customHeight="1">
      <c r="B163" s="166"/>
      <c r="C163" s="167" t="s">
        <v>8</v>
      </c>
      <c r="D163" s="167" t="s">
        <v>149</v>
      </c>
      <c r="E163" s="168" t="s">
        <v>240</v>
      </c>
      <c r="F163" s="169" t="s">
        <v>241</v>
      </c>
      <c r="G163" s="170" t="s">
        <v>152</v>
      </c>
      <c r="H163" s="171">
        <v>24</v>
      </c>
      <c r="I163" s="172"/>
      <c r="J163" s="173">
        <f>ROUND(I163*H163,2)</f>
        <v>0</v>
      </c>
      <c r="K163" s="169" t="s">
        <v>153</v>
      </c>
      <c r="L163" s="36"/>
      <c r="M163" s="174" t="s">
        <v>22</v>
      </c>
      <c r="N163" s="175" t="s">
        <v>47</v>
      </c>
      <c r="O163" s="37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AR163" s="18" t="s">
        <v>154</v>
      </c>
      <c r="AT163" s="18" t="s">
        <v>149</v>
      </c>
      <c r="AU163" s="18" t="s">
        <v>84</v>
      </c>
      <c r="AY163" s="18" t="s">
        <v>146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8" t="s">
        <v>23</v>
      </c>
      <c r="BK163" s="178">
        <f>ROUND(I163*H163,2)</f>
        <v>0</v>
      </c>
      <c r="BL163" s="18" t="s">
        <v>154</v>
      </c>
      <c r="BM163" s="18" t="s">
        <v>242</v>
      </c>
    </row>
    <row r="164" spans="2:51" s="11" customFormat="1" ht="22.5" customHeight="1">
      <c r="B164" s="179"/>
      <c r="D164" s="180" t="s">
        <v>156</v>
      </c>
      <c r="E164" s="181" t="s">
        <v>22</v>
      </c>
      <c r="F164" s="182" t="s">
        <v>243</v>
      </c>
      <c r="H164" s="183">
        <v>24</v>
      </c>
      <c r="I164" s="184"/>
      <c r="L164" s="179"/>
      <c r="M164" s="185"/>
      <c r="N164" s="186"/>
      <c r="O164" s="186"/>
      <c r="P164" s="186"/>
      <c r="Q164" s="186"/>
      <c r="R164" s="186"/>
      <c r="S164" s="186"/>
      <c r="T164" s="187"/>
      <c r="AT164" s="188" t="s">
        <v>156</v>
      </c>
      <c r="AU164" s="188" t="s">
        <v>84</v>
      </c>
      <c r="AV164" s="11" t="s">
        <v>84</v>
      </c>
      <c r="AW164" s="11" t="s">
        <v>40</v>
      </c>
      <c r="AX164" s="11" t="s">
        <v>23</v>
      </c>
      <c r="AY164" s="188" t="s">
        <v>146</v>
      </c>
    </row>
    <row r="165" spans="2:65" s="1" customFormat="1" ht="22.5" customHeight="1">
      <c r="B165" s="166"/>
      <c r="C165" s="167" t="s">
        <v>244</v>
      </c>
      <c r="D165" s="167" t="s">
        <v>149</v>
      </c>
      <c r="E165" s="168" t="s">
        <v>245</v>
      </c>
      <c r="F165" s="169" t="s">
        <v>246</v>
      </c>
      <c r="G165" s="170" t="s">
        <v>152</v>
      </c>
      <c r="H165" s="171">
        <v>36</v>
      </c>
      <c r="I165" s="172"/>
      <c r="J165" s="173">
        <f>ROUND(I165*H165,2)</f>
        <v>0</v>
      </c>
      <c r="K165" s="169" t="s">
        <v>153</v>
      </c>
      <c r="L165" s="36"/>
      <c r="M165" s="174" t="s">
        <v>22</v>
      </c>
      <c r="N165" s="175" t="s">
        <v>47</v>
      </c>
      <c r="O165" s="37"/>
      <c r="P165" s="176">
        <f>O165*H165</f>
        <v>0</v>
      </c>
      <c r="Q165" s="176">
        <v>0.0001</v>
      </c>
      <c r="R165" s="176">
        <f>Q165*H165</f>
        <v>0.0036000000000000003</v>
      </c>
      <c r="S165" s="176">
        <v>0</v>
      </c>
      <c r="T165" s="177">
        <f>S165*H165</f>
        <v>0</v>
      </c>
      <c r="AR165" s="18" t="s">
        <v>154</v>
      </c>
      <c r="AT165" s="18" t="s">
        <v>149</v>
      </c>
      <c r="AU165" s="18" t="s">
        <v>84</v>
      </c>
      <c r="AY165" s="18" t="s">
        <v>146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8" t="s">
        <v>23</v>
      </c>
      <c r="BK165" s="178">
        <f>ROUND(I165*H165,2)</f>
        <v>0</v>
      </c>
      <c r="BL165" s="18" t="s">
        <v>154</v>
      </c>
      <c r="BM165" s="18" t="s">
        <v>247</v>
      </c>
    </row>
    <row r="166" spans="2:65" s="1" customFormat="1" ht="22.5" customHeight="1">
      <c r="B166" s="166"/>
      <c r="C166" s="167" t="s">
        <v>248</v>
      </c>
      <c r="D166" s="167" t="s">
        <v>149</v>
      </c>
      <c r="E166" s="168" t="s">
        <v>249</v>
      </c>
      <c r="F166" s="169" t="s">
        <v>250</v>
      </c>
      <c r="G166" s="170" t="s">
        <v>190</v>
      </c>
      <c r="H166" s="171">
        <v>20.2</v>
      </c>
      <c r="I166" s="172"/>
      <c r="J166" s="173">
        <f>ROUND(I166*H166,2)</f>
        <v>0</v>
      </c>
      <c r="K166" s="169" t="s">
        <v>153</v>
      </c>
      <c r="L166" s="36"/>
      <c r="M166" s="174" t="s">
        <v>22</v>
      </c>
      <c r="N166" s="175" t="s">
        <v>47</v>
      </c>
      <c r="O166" s="37"/>
      <c r="P166" s="176">
        <f>O166*H166</f>
        <v>0</v>
      </c>
      <c r="Q166" s="176">
        <v>0.00046</v>
      </c>
      <c r="R166" s="176">
        <f>Q166*H166</f>
        <v>0.009292</v>
      </c>
      <c r="S166" s="176">
        <v>0</v>
      </c>
      <c r="T166" s="177">
        <f>S166*H166</f>
        <v>0</v>
      </c>
      <c r="AR166" s="18" t="s">
        <v>154</v>
      </c>
      <c r="AT166" s="18" t="s">
        <v>149</v>
      </c>
      <c r="AU166" s="18" t="s">
        <v>84</v>
      </c>
      <c r="AY166" s="18" t="s">
        <v>146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8" t="s">
        <v>23</v>
      </c>
      <c r="BK166" s="178">
        <f>ROUND(I166*H166,2)</f>
        <v>0</v>
      </c>
      <c r="BL166" s="18" t="s">
        <v>154</v>
      </c>
      <c r="BM166" s="18" t="s">
        <v>251</v>
      </c>
    </row>
    <row r="167" spans="2:51" s="11" customFormat="1" ht="22.5" customHeight="1">
      <c r="B167" s="179"/>
      <c r="D167" s="189" t="s">
        <v>156</v>
      </c>
      <c r="E167" s="188" t="s">
        <v>22</v>
      </c>
      <c r="F167" s="190" t="s">
        <v>252</v>
      </c>
      <c r="H167" s="191">
        <v>9.2</v>
      </c>
      <c r="I167" s="184"/>
      <c r="L167" s="179"/>
      <c r="M167" s="185"/>
      <c r="N167" s="186"/>
      <c r="O167" s="186"/>
      <c r="P167" s="186"/>
      <c r="Q167" s="186"/>
      <c r="R167" s="186"/>
      <c r="S167" s="186"/>
      <c r="T167" s="187"/>
      <c r="AT167" s="188" t="s">
        <v>156</v>
      </c>
      <c r="AU167" s="188" t="s">
        <v>84</v>
      </c>
      <c r="AV167" s="11" t="s">
        <v>84</v>
      </c>
      <c r="AW167" s="11" t="s">
        <v>40</v>
      </c>
      <c r="AX167" s="11" t="s">
        <v>76</v>
      </c>
      <c r="AY167" s="188" t="s">
        <v>146</v>
      </c>
    </row>
    <row r="168" spans="2:51" s="11" customFormat="1" ht="22.5" customHeight="1">
      <c r="B168" s="179"/>
      <c r="D168" s="189" t="s">
        <v>156</v>
      </c>
      <c r="E168" s="188" t="s">
        <v>22</v>
      </c>
      <c r="F168" s="190" t="s">
        <v>253</v>
      </c>
      <c r="H168" s="191">
        <v>11</v>
      </c>
      <c r="I168" s="184"/>
      <c r="L168" s="179"/>
      <c r="M168" s="185"/>
      <c r="N168" s="186"/>
      <c r="O168" s="186"/>
      <c r="P168" s="186"/>
      <c r="Q168" s="186"/>
      <c r="R168" s="186"/>
      <c r="S168" s="186"/>
      <c r="T168" s="187"/>
      <c r="AT168" s="188" t="s">
        <v>156</v>
      </c>
      <c r="AU168" s="188" t="s">
        <v>84</v>
      </c>
      <c r="AV168" s="11" t="s">
        <v>84</v>
      </c>
      <c r="AW168" s="11" t="s">
        <v>40</v>
      </c>
      <c r="AX168" s="11" t="s">
        <v>76</v>
      </c>
      <c r="AY168" s="188" t="s">
        <v>146</v>
      </c>
    </row>
    <row r="169" spans="2:51" s="12" customFormat="1" ht="22.5" customHeight="1">
      <c r="B169" s="192"/>
      <c r="D169" s="180" t="s">
        <v>156</v>
      </c>
      <c r="E169" s="193" t="s">
        <v>22</v>
      </c>
      <c r="F169" s="194" t="s">
        <v>186</v>
      </c>
      <c r="H169" s="195">
        <v>20.2</v>
      </c>
      <c r="I169" s="196"/>
      <c r="L169" s="192"/>
      <c r="M169" s="197"/>
      <c r="N169" s="198"/>
      <c r="O169" s="198"/>
      <c r="P169" s="198"/>
      <c r="Q169" s="198"/>
      <c r="R169" s="198"/>
      <c r="S169" s="198"/>
      <c r="T169" s="199"/>
      <c r="AT169" s="200" t="s">
        <v>156</v>
      </c>
      <c r="AU169" s="200" t="s">
        <v>84</v>
      </c>
      <c r="AV169" s="12" t="s">
        <v>154</v>
      </c>
      <c r="AW169" s="12" t="s">
        <v>40</v>
      </c>
      <c r="AX169" s="12" t="s">
        <v>23</v>
      </c>
      <c r="AY169" s="200" t="s">
        <v>146</v>
      </c>
    </row>
    <row r="170" spans="2:65" s="1" customFormat="1" ht="22.5" customHeight="1">
      <c r="B170" s="166"/>
      <c r="C170" s="167" t="s">
        <v>254</v>
      </c>
      <c r="D170" s="167" t="s">
        <v>149</v>
      </c>
      <c r="E170" s="168" t="s">
        <v>255</v>
      </c>
      <c r="F170" s="169" t="s">
        <v>256</v>
      </c>
      <c r="G170" s="170" t="s">
        <v>190</v>
      </c>
      <c r="H170" s="171">
        <v>15</v>
      </c>
      <c r="I170" s="172"/>
      <c r="J170" s="173">
        <f>ROUND(I170*H170,2)</f>
        <v>0</v>
      </c>
      <c r="K170" s="169" t="s">
        <v>153</v>
      </c>
      <c r="L170" s="36"/>
      <c r="M170" s="174" t="s">
        <v>22</v>
      </c>
      <c r="N170" s="175" t="s">
        <v>47</v>
      </c>
      <c r="O170" s="37"/>
      <c r="P170" s="176">
        <f>O170*H170</f>
        <v>0</v>
      </c>
      <c r="Q170" s="176">
        <v>0</v>
      </c>
      <c r="R170" s="176">
        <f>Q170*H170</f>
        <v>0</v>
      </c>
      <c r="S170" s="176">
        <v>0.006</v>
      </c>
      <c r="T170" s="177">
        <f>S170*H170</f>
        <v>0.09</v>
      </c>
      <c r="AR170" s="18" t="s">
        <v>154</v>
      </c>
      <c r="AT170" s="18" t="s">
        <v>149</v>
      </c>
      <c r="AU170" s="18" t="s">
        <v>84</v>
      </c>
      <c r="AY170" s="18" t="s">
        <v>146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8" t="s">
        <v>23</v>
      </c>
      <c r="BK170" s="178">
        <f>ROUND(I170*H170,2)</f>
        <v>0</v>
      </c>
      <c r="BL170" s="18" t="s">
        <v>154</v>
      </c>
      <c r="BM170" s="18" t="s">
        <v>257</v>
      </c>
    </row>
    <row r="171" spans="2:51" s="11" customFormat="1" ht="22.5" customHeight="1">
      <c r="B171" s="179"/>
      <c r="D171" s="180" t="s">
        <v>156</v>
      </c>
      <c r="E171" s="181" t="s">
        <v>22</v>
      </c>
      <c r="F171" s="182" t="s">
        <v>192</v>
      </c>
      <c r="H171" s="183">
        <v>15</v>
      </c>
      <c r="I171" s="184"/>
      <c r="L171" s="179"/>
      <c r="M171" s="185"/>
      <c r="N171" s="186"/>
      <c r="O171" s="186"/>
      <c r="P171" s="186"/>
      <c r="Q171" s="186"/>
      <c r="R171" s="186"/>
      <c r="S171" s="186"/>
      <c r="T171" s="187"/>
      <c r="AT171" s="188" t="s">
        <v>156</v>
      </c>
      <c r="AU171" s="188" t="s">
        <v>84</v>
      </c>
      <c r="AV171" s="11" t="s">
        <v>84</v>
      </c>
      <c r="AW171" s="11" t="s">
        <v>40</v>
      </c>
      <c r="AX171" s="11" t="s">
        <v>23</v>
      </c>
      <c r="AY171" s="188" t="s">
        <v>146</v>
      </c>
    </row>
    <row r="172" spans="2:65" s="1" customFormat="1" ht="22.5" customHeight="1">
      <c r="B172" s="166"/>
      <c r="C172" s="167" t="s">
        <v>258</v>
      </c>
      <c r="D172" s="167" t="s">
        <v>149</v>
      </c>
      <c r="E172" s="168" t="s">
        <v>259</v>
      </c>
      <c r="F172" s="169" t="s">
        <v>260</v>
      </c>
      <c r="G172" s="170" t="s">
        <v>190</v>
      </c>
      <c r="H172" s="171">
        <v>1.6</v>
      </c>
      <c r="I172" s="172"/>
      <c r="J172" s="173">
        <f>ROUND(I172*H172,2)</f>
        <v>0</v>
      </c>
      <c r="K172" s="169" t="s">
        <v>153</v>
      </c>
      <c r="L172" s="36"/>
      <c r="M172" s="174" t="s">
        <v>22</v>
      </c>
      <c r="N172" s="175" t="s">
        <v>47</v>
      </c>
      <c r="O172" s="37"/>
      <c r="P172" s="176">
        <f>O172*H172</f>
        <v>0</v>
      </c>
      <c r="Q172" s="176">
        <v>0</v>
      </c>
      <c r="R172" s="176">
        <f>Q172*H172</f>
        <v>0</v>
      </c>
      <c r="S172" s="176">
        <v>0.011</v>
      </c>
      <c r="T172" s="177">
        <f>S172*H172</f>
        <v>0.0176</v>
      </c>
      <c r="AR172" s="18" t="s">
        <v>154</v>
      </c>
      <c r="AT172" s="18" t="s">
        <v>149</v>
      </c>
      <c r="AU172" s="18" t="s">
        <v>84</v>
      </c>
      <c r="AY172" s="18" t="s">
        <v>146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8" t="s">
        <v>23</v>
      </c>
      <c r="BK172" s="178">
        <f>ROUND(I172*H172,2)</f>
        <v>0</v>
      </c>
      <c r="BL172" s="18" t="s">
        <v>154</v>
      </c>
      <c r="BM172" s="18" t="s">
        <v>261</v>
      </c>
    </row>
    <row r="173" spans="2:51" s="11" customFormat="1" ht="22.5" customHeight="1">
      <c r="B173" s="179"/>
      <c r="D173" s="180" t="s">
        <v>156</v>
      </c>
      <c r="E173" s="181" t="s">
        <v>22</v>
      </c>
      <c r="F173" s="182" t="s">
        <v>262</v>
      </c>
      <c r="H173" s="183">
        <v>1.6</v>
      </c>
      <c r="I173" s="184"/>
      <c r="L173" s="179"/>
      <c r="M173" s="185"/>
      <c r="N173" s="186"/>
      <c r="O173" s="186"/>
      <c r="P173" s="186"/>
      <c r="Q173" s="186"/>
      <c r="R173" s="186"/>
      <c r="S173" s="186"/>
      <c r="T173" s="187"/>
      <c r="AT173" s="188" t="s">
        <v>156</v>
      </c>
      <c r="AU173" s="188" t="s">
        <v>84</v>
      </c>
      <c r="AV173" s="11" t="s">
        <v>84</v>
      </c>
      <c r="AW173" s="11" t="s">
        <v>40</v>
      </c>
      <c r="AX173" s="11" t="s">
        <v>23</v>
      </c>
      <c r="AY173" s="188" t="s">
        <v>146</v>
      </c>
    </row>
    <row r="174" spans="2:65" s="1" customFormat="1" ht="22.5" customHeight="1">
      <c r="B174" s="166"/>
      <c r="C174" s="167" t="s">
        <v>263</v>
      </c>
      <c r="D174" s="167" t="s">
        <v>149</v>
      </c>
      <c r="E174" s="168" t="s">
        <v>264</v>
      </c>
      <c r="F174" s="169" t="s">
        <v>265</v>
      </c>
      <c r="G174" s="170" t="s">
        <v>190</v>
      </c>
      <c r="H174" s="171">
        <v>4.5</v>
      </c>
      <c r="I174" s="172"/>
      <c r="J174" s="173">
        <f>ROUND(I174*H174,2)</f>
        <v>0</v>
      </c>
      <c r="K174" s="169" t="s">
        <v>153</v>
      </c>
      <c r="L174" s="36"/>
      <c r="M174" s="174" t="s">
        <v>22</v>
      </c>
      <c r="N174" s="175" t="s">
        <v>47</v>
      </c>
      <c r="O174" s="37"/>
      <c r="P174" s="176">
        <f>O174*H174</f>
        <v>0</v>
      </c>
      <c r="Q174" s="176">
        <v>0</v>
      </c>
      <c r="R174" s="176">
        <f>Q174*H174</f>
        <v>0</v>
      </c>
      <c r="S174" s="176">
        <v>0.022</v>
      </c>
      <c r="T174" s="177">
        <f>S174*H174</f>
        <v>0.09899999999999999</v>
      </c>
      <c r="AR174" s="18" t="s">
        <v>154</v>
      </c>
      <c r="AT174" s="18" t="s">
        <v>149</v>
      </c>
      <c r="AU174" s="18" t="s">
        <v>84</v>
      </c>
      <c r="AY174" s="18" t="s">
        <v>146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8" t="s">
        <v>23</v>
      </c>
      <c r="BK174" s="178">
        <f>ROUND(I174*H174,2)</f>
        <v>0</v>
      </c>
      <c r="BL174" s="18" t="s">
        <v>154</v>
      </c>
      <c r="BM174" s="18" t="s">
        <v>266</v>
      </c>
    </row>
    <row r="175" spans="2:51" s="11" customFormat="1" ht="22.5" customHeight="1">
      <c r="B175" s="179"/>
      <c r="D175" s="180" t="s">
        <v>156</v>
      </c>
      <c r="E175" s="181" t="s">
        <v>22</v>
      </c>
      <c r="F175" s="182" t="s">
        <v>267</v>
      </c>
      <c r="H175" s="183">
        <v>4.5</v>
      </c>
      <c r="I175" s="184"/>
      <c r="L175" s="179"/>
      <c r="M175" s="185"/>
      <c r="N175" s="186"/>
      <c r="O175" s="186"/>
      <c r="P175" s="186"/>
      <c r="Q175" s="186"/>
      <c r="R175" s="186"/>
      <c r="S175" s="186"/>
      <c r="T175" s="187"/>
      <c r="AT175" s="188" t="s">
        <v>156</v>
      </c>
      <c r="AU175" s="188" t="s">
        <v>84</v>
      </c>
      <c r="AV175" s="11" t="s">
        <v>84</v>
      </c>
      <c r="AW175" s="11" t="s">
        <v>40</v>
      </c>
      <c r="AX175" s="11" t="s">
        <v>23</v>
      </c>
      <c r="AY175" s="188" t="s">
        <v>146</v>
      </c>
    </row>
    <row r="176" spans="2:65" s="1" customFormat="1" ht="22.5" customHeight="1">
      <c r="B176" s="166"/>
      <c r="C176" s="167" t="s">
        <v>7</v>
      </c>
      <c r="D176" s="167" t="s">
        <v>149</v>
      </c>
      <c r="E176" s="168" t="s">
        <v>268</v>
      </c>
      <c r="F176" s="169" t="s">
        <v>269</v>
      </c>
      <c r="G176" s="170" t="s">
        <v>190</v>
      </c>
      <c r="H176" s="171">
        <v>4.2</v>
      </c>
      <c r="I176" s="172"/>
      <c r="J176" s="173">
        <f>ROUND(I176*H176,2)</f>
        <v>0</v>
      </c>
      <c r="K176" s="169" t="s">
        <v>153</v>
      </c>
      <c r="L176" s="36"/>
      <c r="M176" s="174" t="s">
        <v>22</v>
      </c>
      <c r="N176" s="175" t="s">
        <v>47</v>
      </c>
      <c r="O176" s="37"/>
      <c r="P176" s="176">
        <f>O176*H176</f>
        <v>0</v>
      </c>
      <c r="Q176" s="176">
        <v>0</v>
      </c>
      <c r="R176" s="176">
        <f>Q176*H176</f>
        <v>0</v>
      </c>
      <c r="S176" s="176">
        <v>0.033</v>
      </c>
      <c r="T176" s="177">
        <f>S176*H176</f>
        <v>0.1386</v>
      </c>
      <c r="AR176" s="18" t="s">
        <v>154</v>
      </c>
      <c r="AT176" s="18" t="s">
        <v>149</v>
      </c>
      <c r="AU176" s="18" t="s">
        <v>84</v>
      </c>
      <c r="AY176" s="18" t="s">
        <v>146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8" t="s">
        <v>23</v>
      </c>
      <c r="BK176" s="178">
        <f>ROUND(I176*H176,2)</f>
        <v>0</v>
      </c>
      <c r="BL176" s="18" t="s">
        <v>154</v>
      </c>
      <c r="BM176" s="18" t="s">
        <v>270</v>
      </c>
    </row>
    <row r="177" spans="2:51" s="11" customFormat="1" ht="22.5" customHeight="1">
      <c r="B177" s="179"/>
      <c r="D177" s="180" t="s">
        <v>156</v>
      </c>
      <c r="E177" s="181" t="s">
        <v>22</v>
      </c>
      <c r="F177" s="182" t="s">
        <v>271</v>
      </c>
      <c r="H177" s="183">
        <v>4.2</v>
      </c>
      <c r="I177" s="184"/>
      <c r="L177" s="179"/>
      <c r="M177" s="185"/>
      <c r="N177" s="186"/>
      <c r="O177" s="186"/>
      <c r="P177" s="186"/>
      <c r="Q177" s="186"/>
      <c r="R177" s="186"/>
      <c r="S177" s="186"/>
      <c r="T177" s="187"/>
      <c r="AT177" s="188" t="s">
        <v>156</v>
      </c>
      <c r="AU177" s="188" t="s">
        <v>84</v>
      </c>
      <c r="AV177" s="11" t="s">
        <v>84</v>
      </c>
      <c r="AW177" s="11" t="s">
        <v>40</v>
      </c>
      <c r="AX177" s="11" t="s">
        <v>23</v>
      </c>
      <c r="AY177" s="188" t="s">
        <v>146</v>
      </c>
    </row>
    <row r="178" spans="2:65" s="1" customFormat="1" ht="31.5" customHeight="1">
      <c r="B178" s="166"/>
      <c r="C178" s="167" t="s">
        <v>272</v>
      </c>
      <c r="D178" s="167" t="s">
        <v>149</v>
      </c>
      <c r="E178" s="168" t="s">
        <v>273</v>
      </c>
      <c r="F178" s="169" t="s">
        <v>274</v>
      </c>
      <c r="G178" s="170" t="s">
        <v>190</v>
      </c>
      <c r="H178" s="171">
        <v>2.48</v>
      </c>
      <c r="I178" s="172"/>
      <c r="J178" s="173">
        <f>ROUND(I178*H178,2)</f>
        <v>0</v>
      </c>
      <c r="K178" s="169" t="s">
        <v>153</v>
      </c>
      <c r="L178" s="36"/>
      <c r="M178" s="174" t="s">
        <v>22</v>
      </c>
      <c r="N178" s="175" t="s">
        <v>47</v>
      </c>
      <c r="O178" s="37"/>
      <c r="P178" s="176">
        <f>O178*H178</f>
        <v>0</v>
      </c>
      <c r="Q178" s="176">
        <v>0</v>
      </c>
      <c r="R178" s="176">
        <f>Q178*H178</f>
        <v>0</v>
      </c>
      <c r="S178" s="176">
        <v>0.011</v>
      </c>
      <c r="T178" s="177">
        <f>S178*H178</f>
        <v>0.02728</v>
      </c>
      <c r="AR178" s="18" t="s">
        <v>154</v>
      </c>
      <c r="AT178" s="18" t="s">
        <v>149</v>
      </c>
      <c r="AU178" s="18" t="s">
        <v>84</v>
      </c>
      <c r="AY178" s="18" t="s">
        <v>146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8" t="s">
        <v>23</v>
      </c>
      <c r="BK178" s="178">
        <f>ROUND(I178*H178,2)</f>
        <v>0</v>
      </c>
      <c r="BL178" s="18" t="s">
        <v>154</v>
      </c>
      <c r="BM178" s="18" t="s">
        <v>275</v>
      </c>
    </row>
    <row r="179" spans="2:51" s="11" customFormat="1" ht="22.5" customHeight="1">
      <c r="B179" s="179"/>
      <c r="D179" s="180" t="s">
        <v>156</v>
      </c>
      <c r="E179" s="181" t="s">
        <v>22</v>
      </c>
      <c r="F179" s="182" t="s">
        <v>276</v>
      </c>
      <c r="H179" s="183">
        <v>2.48</v>
      </c>
      <c r="I179" s="184"/>
      <c r="L179" s="179"/>
      <c r="M179" s="185"/>
      <c r="N179" s="186"/>
      <c r="O179" s="186"/>
      <c r="P179" s="186"/>
      <c r="Q179" s="186"/>
      <c r="R179" s="186"/>
      <c r="S179" s="186"/>
      <c r="T179" s="187"/>
      <c r="AT179" s="188" t="s">
        <v>156</v>
      </c>
      <c r="AU179" s="188" t="s">
        <v>84</v>
      </c>
      <c r="AV179" s="11" t="s">
        <v>84</v>
      </c>
      <c r="AW179" s="11" t="s">
        <v>40</v>
      </c>
      <c r="AX179" s="11" t="s">
        <v>23</v>
      </c>
      <c r="AY179" s="188" t="s">
        <v>146</v>
      </c>
    </row>
    <row r="180" spans="2:65" s="1" customFormat="1" ht="22.5" customHeight="1">
      <c r="B180" s="166"/>
      <c r="C180" s="167" t="s">
        <v>277</v>
      </c>
      <c r="D180" s="167" t="s">
        <v>149</v>
      </c>
      <c r="E180" s="168" t="s">
        <v>278</v>
      </c>
      <c r="F180" s="169" t="s">
        <v>279</v>
      </c>
      <c r="G180" s="170" t="s">
        <v>190</v>
      </c>
      <c r="H180" s="171">
        <v>0.1</v>
      </c>
      <c r="I180" s="172"/>
      <c r="J180" s="173">
        <f>ROUND(I180*H180,2)</f>
        <v>0</v>
      </c>
      <c r="K180" s="169" t="s">
        <v>153</v>
      </c>
      <c r="L180" s="36"/>
      <c r="M180" s="174" t="s">
        <v>22</v>
      </c>
      <c r="N180" s="175" t="s">
        <v>47</v>
      </c>
      <c r="O180" s="37"/>
      <c r="P180" s="176">
        <f>O180*H180</f>
        <v>0</v>
      </c>
      <c r="Q180" s="176">
        <v>0.00034</v>
      </c>
      <c r="R180" s="176">
        <f>Q180*H180</f>
        <v>3.4000000000000007E-05</v>
      </c>
      <c r="S180" s="176">
        <v>0.004</v>
      </c>
      <c r="T180" s="177">
        <f>S180*H180</f>
        <v>0.0004</v>
      </c>
      <c r="AR180" s="18" t="s">
        <v>154</v>
      </c>
      <c r="AT180" s="18" t="s">
        <v>149</v>
      </c>
      <c r="AU180" s="18" t="s">
        <v>84</v>
      </c>
      <c r="AY180" s="18" t="s">
        <v>146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8" t="s">
        <v>23</v>
      </c>
      <c r="BK180" s="178">
        <f>ROUND(I180*H180,2)</f>
        <v>0</v>
      </c>
      <c r="BL180" s="18" t="s">
        <v>154</v>
      </c>
      <c r="BM180" s="18" t="s">
        <v>280</v>
      </c>
    </row>
    <row r="181" spans="2:51" s="11" customFormat="1" ht="22.5" customHeight="1">
      <c r="B181" s="179"/>
      <c r="D181" s="180" t="s">
        <v>156</v>
      </c>
      <c r="E181" s="181" t="s">
        <v>22</v>
      </c>
      <c r="F181" s="182" t="s">
        <v>281</v>
      </c>
      <c r="H181" s="183">
        <v>0.1</v>
      </c>
      <c r="I181" s="184"/>
      <c r="L181" s="179"/>
      <c r="M181" s="185"/>
      <c r="N181" s="186"/>
      <c r="O181" s="186"/>
      <c r="P181" s="186"/>
      <c r="Q181" s="186"/>
      <c r="R181" s="186"/>
      <c r="S181" s="186"/>
      <c r="T181" s="187"/>
      <c r="AT181" s="188" t="s">
        <v>156</v>
      </c>
      <c r="AU181" s="188" t="s">
        <v>84</v>
      </c>
      <c r="AV181" s="11" t="s">
        <v>84</v>
      </c>
      <c r="AW181" s="11" t="s">
        <v>40</v>
      </c>
      <c r="AX181" s="11" t="s">
        <v>23</v>
      </c>
      <c r="AY181" s="188" t="s">
        <v>146</v>
      </c>
    </row>
    <row r="182" spans="2:65" s="1" customFormat="1" ht="22.5" customHeight="1">
      <c r="B182" s="166"/>
      <c r="C182" s="167" t="s">
        <v>282</v>
      </c>
      <c r="D182" s="167" t="s">
        <v>149</v>
      </c>
      <c r="E182" s="168" t="s">
        <v>283</v>
      </c>
      <c r="F182" s="169" t="s">
        <v>284</v>
      </c>
      <c r="G182" s="170" t="s">
        <v>190</v>
      </c>
      <c r="H182" s="171">
        <v>0.1</v>
      </c>
      <c r="I182" s="172"/>
      <c r="J182" s="173">
        <f>ROUND(I182*H182,2)</f>
        <v>0</v>
      </c>
      <c r="K182" s="169" t="s">
        <v>153</v>
      </c>
      <c r="L182" s="36"/>
      <c r="M182" s="174" t="s">
        <v>22</v>
      </c>
      <c r="N182" s="175" t="s">
        <v>47</v>
      </c>
      <c r="O182" s="37"/>
      <c r="P182" s="176">
        <f>O182*H182</f>
        <v>0</v>
      </c>
      <c r="Q182" s="176">
        <v>0.00083</v>
      </c>
      <c r="R182" s="176">
        <f>Q182*H182</f>
        <v>8.300000000000001E-05</v>
      </c>
      <c r="S182" s="176">
        <v>0.015</v>
      </c>
      <c r="T182" s="177">
        <f>S182*H182</f>
        <v>0.0015</v>
      </c>
      <c r="AR182" s="18" t="s">
        <v>154</v>
      </c>
      <c r="AT182" s="18" t="s">
        <v>149</v>
      </c>
      <c r="AU182" s="18" t="s">
        <v>84</v>
      </c>
      <c r="AY182" s="18" t="s">
        <v>146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8" t="s">
        <v>23</v>
      </c>
      <c r="BK182" s="178">
        <f>ROUND(I182*H182,2)</f>
        <v>0</v>
      </c>
      <c r="BL182" s="18" t="s">
        <v>154</v>
      </c>
      <c r="BM182" s="18" t="s">
        <v>285</v>
      </c>
    </row>
    <row r="183" spans="2:51" s="11" customFormat="1" ht="22.5" customHeight="1">
      <c r="B183" s="179"/>
      <c r="D183" s="180" t="s">
        <v>156</v>
      </c>
      <c r="E183" s="181" t="s">
        <v>22</v>
      </c>
      <c r="F183" s="182" t="s">
        <v>286</v>
      </c>
      <c r="H183" s="183">
        <v>0.1</v>
      </c>
      <c r="I183" s="184"/>
      <c r="L183" s="179"/>
      <c r="M183" s="185"/>
      <c r="N183" s="186"/>
      <c r="O183" s="186"/>
      <c r="P183" s="186"/>
      <c r="Q183" s="186"/>
      <c r="R183" s="186"/>
      <c r="S183" s="186"/>
      <c r="T183" s="187"/>
      <c r="AT183" s="188" t="s">
        <v>156</v>
      </c>
      <c r="AU183" s="188" t="s">
        <v>84</v>
      </c>
      <c r="AV183" s="11" t="s">
        <v>84</v>
      </c>
      <c r="AW183" s="11" t="s">
        <v>40</v>
      </c>
      <c r="AX183" s="11" t="s">
        <v>23</v>
      </c>
      <c r="AY183" s="188" t="s">
        <v>146</v>
      </c>
    </row>
    <row r="184" spans="2:65" s="1" customFormat="1" ht="22.5" customHeight="1">
      <c r="B184" s="166"/>
      <c r="C184" s="167" t="s">
        <v>287</v>
      </c>
      <c r="D184" s="167" t="s">
        <v>149</v>
      </c>
      <c r="E184" s="168" t="s">
        <v>288</v>
      </c>
      <c r="F184" s="169" t="s">
        <v>289</v>
      </c>
      <c r="G184" s="170" t="s">
        <v>190</v>
      </c>
      <c r="H184" s="171">
        <v>2.2</v>
      </c>
      <c r="I184" s="172"/>
      <c r="J184" s="173">
        <f>ROUND(I184*H184,2)</f>
        <v>0</v>
      </c>
      <c r="K184" s="169" t="s">
        <v>153</v>
      </c>
      <c r="L184" s="36"/>
      <c r="M184" s="174" t="s">
        <v>22</v>
      </c>
      <c r="N184" s="175" t="s">
        <v>47</v>
      </c>
      <c r="O184" s="37"/>
      <c r="P184" s="176">
        <f>O184*H184</f>
        <v>0</v>
      </c>
      <c r="Q184" s="176">
        <v>0.00122</v>
      </c>
      <c r="R184" s="176">
        <f>Q184*H184</f>
        <v>0.002684</v>
      </c>
      <c r="S184" s="176">
        <v>0.07</v>
      </c>
      <c r="T184" s="177">
        <f>S184*H184</f>
        <v>0.15400000000000003</v>
      </c>
      <c r="AR184" s="18" t="s">
        <v>154</v>
      </c>
      <c r="AT184" s="18" t="s">
        <v>149</v>
      </c>
      <c r="AU184" s="18" t="s">
        <v>84</v>
      </c>
      <c r="AY184" s="18" t="s">
        <v>146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8" t="s">
        <v>23</v>
      </c>
      <c r="BK184" s="178">
        <f>ROUND(I184*H184,2)</f>
        <v>0</v>
      </c>
      <c r="BL184" s="18" t="s">
        <v>154</v>
      </c>
      <c r="BM184" s="18" t="s">
        <v>290</v>
      </c>
    </row>
    <row r="185" spans="2:51" s="11" customFormat="1" ht="22.5" customHeight="1">
      <c r="B185" s="179"/>
      <c r="D185" s="189" t="s">
        <v>156</v>
      </c>
      <c r="E185" s="188" t="s">
        <v>22</v>
      </c>
      <c r="F185" s="190" t="s">
        <v>291</v>
      </c>
      <c r="H185" s="191">
        <v>0.45</v>
      </c>
      <c r="I185" s="184"/>
      <c r="L185" s="179"/>
      <c r="M185" s="185"/>
      <c r="N185" s="186"/>
      <c r="O185" s="186"/>
      <c r="P185" s="186"/>
      <c r="Q185" s="186"/>
      <c r="R185" s="186"/>
      <c r="S185" s="186"/>
      <c r="T185" s="187"/>
      <c r="AT185" s="188" t="s">
        <v>156</v>
      </c>
      <c r="AU185" s="188" t="s">
        <v>84</v>
      </c>
      <c r="AV185" s="11" t="s">
        <v>84</v>
      </c>
      <c r="AW185" s="11" t="s">
        <v>40</v>
      </c>
      <c r="AX185" s="11" t="s">
        <v>76</v>
      </c>
      <c r="AY185" s="188" t="s">
        <v>146</v>
      </c>
    </row>
    <row r="186" spans="2:51" s="11" customFormat="1" ht="22.5" customHeight="1">
      <c r="B186" s="179"/>
      <c r="D186" s="189" t="s">
        <v>156</v>
      </c>
      <c r="E186" s="188" t="s">
        <v>22</v>
      </c>
      <c r="F186" s="190" t="s">
        <v>292</v>
      </c>
      <c r="H186" s="191">
        <v>0.45</v>
      </c>
      <c r="I186" s="184"/>
      <c r="L186" s="179"/>
      <c r="M186" s="185"/>
      <c r="N186" s="186"/>
      <c r="O186" s="186"/>
      <c r="P186" s="186"/>
      <c r="Q186" s="186"/>
      <c r="R186" s="186"/>
      <c r="S186" s="186"/>
      <c r="T186" s="187"/>
      <c r="AT186" s="188" t="s">
        <v>156</v>
      </c>
      <c r="AU186" s="188" t="s">
        <v>84</v>
      </c>
      <c r="AV186" s="11" t="s">
        <v>84</v>
      </c>
      <c r="AW186" s="11" t="s">
        <v>40</v>
      </c>
      <c r="AX186" s="11" t="s">
        <v>76</v>
      </c>
      <c r="AY186" s="188" t="s">
        <v>146</v>
      </c>
    </row>
    <row r="187" spans="2:51" s="11" customFormat="1" ht="22.5" customHeight="1">
      <c r="B187" s="179"/>
      <c r="D187" s="189" t="s">
        <v>156</v>
      </c>
      <c r="E187" s="188" t="s">
        <v>22</v>
      </c>
      <c r="F187" s="190" t="s">
        <v>293</v>
      </c>
      <c r="H187" s="191">
        <v>0.65</v>
      </c>
      <c r="I187" s="184"/>
      <c r="L187" s="179"/>
      <c r="M187" s="185"/>
      <c r="N187" s="186"/>
      <c r="O187" s="186"/>
      <c r="P187" s="186"/>
      <c r="Q187" s="186"/>
      <c r="R187" s="186"/>
      <c r="S187" s="186"/>
      <c r="T187" s="187"/>
      <c r="AT187" s="188" t="s">
        <v>156</v>
      </c>
      <c r="AU187" s="188" t="s">
        <v>84</v>
      </c>
      <c r="AV187" s="11" t="s">
        <v>84</v>
      </c>
      <c r="AW187" s="11" t="s">
        <v>40</v>
      </c>
      <c r="AX187" s="11" t="s">
        <v>76</v>
      </c>
      <c r="AY187" s="188" t="s">
        <v>146</v>
      </c>
    </row>
    <row r="188" spans="2:51" s="13" customFormat="1" ht="22.5" customHeight="1">
      <c r="B188" s="204"/>
      <c r="D188" s="189" t="s">
        <v>156</v>
      </c>
      <c r="E188" s="205" t="s">
        <v>22</v>
      </c>
      <c r="F188" s="206" t="s">
        <v>294</v>
      </c>
      <c r="H188" s="207">
        <v>1.55</v>
      </c>
      <c r="I188" s="208"/>
      <c r="L188" s="204"/>
      <c r="M188" s="209"/>
      <c r="N188" s="210"/>
      <c r="O188" s="210"/>
      <c r="P188" s="210"/>
      <c r="Q188" s="210"/>
      <c r="R188" s="210"/>
      <c r="S188" s="210"/>
      <c r="T188" s="211"/>
      <c r="AT188" s="205" t="s">
        <v>156</v>
      </c>
      <c r="AU188" s="205" t="s">
        <v>84</v>
      </c>
      <c r="AV188" s="13" t="s">
        <v>147</v>
      </c>
      <c r="AW188" s="13" t="s">
        <v>40</v>
      </c>
      <c r="AX188" s="13" t="s">
        <v>76</v>
      </c>
      <c r="AY188" s="205" t="s">
        <v>146</v>
      </c>
    </row>
    <row r="189" spans="2:51" s="14" customFormat="1" ht="22.5" customHeight="1">
      <c r="B189" s="212"/>
      <c r="D189" s="189" t="s">
        <v>156</v>
      </c>
      <c r="E189" s="213" t="s">
        <v>22</v>
      </c>
      <c r="F189" s="214" t="s">
        <v>295</v>
      </c>
      <c r="H189" s="215" t="s">
        <v>22</v>
      </c>
      <c r="I189" s="216"/>
      <c r="L189" s="212"/>
      <c r="M189" s="217"/>
      <c r="N189" s="218"/>
      <c r="O189" s="218"/>
      <c r="P189" s="218"/>
      <c r="Q189" s="218"/>
      <c r="R189" s="218"/>
      <c r="S189" s="218"/>
      <c r="T189" s="219"/>
      <c r="AT189" s="215" t="s">
        <v>156</v>
      </c>
      <c r="AU189" s="215" t="s">
        <v>84</v>
      </c>
      <c r="AV189" s="14" t="s">
        <v>23</v>
      </c>
      <c r="AW189" s="14" t="s">
        <v>40</v>
      </c>
      <c r="AX189" s="14" t="s">
        <v>76</v>
      </c>
      <c r="AY189" s="215" t="s">
        <v>146</v>
      </c>
    </row>
    <row r="190" spans="2:51" s="11" customFormat="1" ht="22.5" customHeight="1">
      <c r="B190" s="179"/>
      <c r="D190" s="189" t="s">
        <v>156</v>
      </c>
      <c r="E190" s="188" t="s">
        <v>22</v>
      </c>
      <c r="F190" s="190" t="s">
        <v>296</v>
      </c>
      <c r="H190" s="191">
        <v>0.65</v>
      </c>
      <c r="I190" s="184"/>
      <c r="L190" s="179"/>
      <c r="M190" s="185"/>
      <c r="N190" s="186"/>
      <c r="O190" s="186"/>
      <c r="P190" s="186"/>
      <c r="Q190" s="186"/>
      <c r="R190" s="186"/>
      <c r="S190" s="186"/>
      <c r="T190" s="187"/>
      <c r="AT190" s="188" t="s">
        <v>156</v>
      </c>
      <c r="AU190" s="188" t="s">
        <v>84</v>
      </c>
      <c r="AV190" s="11" t="s">
        <v>84</v>
      </c>
      <c r="AW190" s="11" t="s">
        <v>40</v>
      </c>
      <c r="AX190" s="11" t="s">
        <v>76</v>
      </c>
      <c r="AY190" s="188" t="s">
        <v>146</v>
      </c>
    </row>
    <row r="191" spans="2:51" s="13" customFormat="1" ht="22.5" customHeight="1">
      <c r="B191" s="204"/>
      <c r="D191" s="189" t="s">
        <v>156</v>
      </c>
      <c r="E191" s="205" t="s">
        <v>22</v>
      </c>
      <c r="F191" s="206" t="s">
        <v>294</v>
      </c>
      <c r="H191" s="207">
        <v>0.65</v>
      </c>
      <c r="I191" s="208"/>
      <c r="L191" s="204"/>
      <c r="M191" s="209"/>
      <c r="N191" s="210"/>
      <c r="O191" s="210"/>
      <c r="P191" s="210"/>
      <c r="Q191" s="210"/>
      <c r="R191" s="210"/>
      <c r="S191" s="210"/>
      <c r="T191" s="211"/>
      <c r="AT191" s="205" t="s">
        <v>156</v>
      </c>
      <c r="AU191" s="205" t="s">
        <v>84</v>
      </c>
      <c r="AV191" s="13" t="s">
        <v>147</v>
      </c>
      <c r="AW191" s="13" t="s">
        <v>40</v>
      </c>
      <c r="AX191" s="13" t="s">
        <v>76</v>
      </c>
      <c r="AY191" s="205" t="s">
        <v>146</v>
      </c>
    </row>
    <row r="192" spans="2:51" s="12" customFormat="1" ht="22.5" customHeight="1">
      <c r="B192" s="192"/>
      <c r="D192" s="180" t="s">
        <v>156</v>
      </c>
      <c r="E192" s="193" t="s">
        <v>22</v>
      </c>
      <c r="F192" s="194" t="s">
        <v>186</v>
      </c>
      <c r="H192" s="195">
        <v>2.2</v>
      </c>
      <c r="I192" s="196"/>
      <c r="L192" s="192"/>
      <c r="M192" s="197"/>
      <c r="N192" s="198"/>
      <c r="O192" s="198"/>
      <c r="P192" s="198"/>
      <c r="Q192" s="198"/>
      <c r="R192" s="198"/>
      <c r="S192" s="198"/>
      <c r="T192" s="199"/>
      <c r="AT192" s="200" t="s">
        <v>156</v>
      </c>
      <c r="AU192" s="200" t="s">
        <v>84</v>
      </c>
      <c r="AV192" s="12" t="s">
        <v>154</v>
      </c>
      <c r="AW192" s="12" t="s">
        <v>40</v>
      </c>
      <c r="AX192" s="12" t="s">
        <v>23</v>
      </c>
      <c r="AY192" s="200" t="s">
        <v>146</v>
      </c>
    </row>
    <row r="193" spans="2:65" s="1" customFormat="1" ht="22.5" customHeight="1">
      <c r="B193" s="166"/>
      <c r="C193" s="167" t="s">
        <v>297</v>
      </c>
      <c r="D193" s="167" t="s">
        <v>149</v>
      </c>
      <c r="E193" s="168" t="s">
        <v>298</v>
      </c>
      <c r="F193" s="169" t="s">
        <v>299</v>
      </c>
      <c r="G193" s="170" t="s">
        <v>190</v>
      </c>
      <c r="H193" s="171">
        <v>0.65</v>
      </c>
      <c r="I193" s="172"/>
      <c r="J193" s="173">
        <f>ROUND(I193*H193,2)</f>
        <v>0</v>
      </c>
      <c r="K193" s="169" t="s">
        <v>153</v>
      </c>
      <c r="L193" s="36"/>
      <c r="M193" s="174" t="s">
        <v>22</v>
      </c>
      <c r="N193" s="175" t="s">
        <v>47</v>
      </c>
      <c r="O193" s="37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AR193" s="18" t="s">
        <v>154</v>
      </c>
      <c r="AT193" s="18" t="s">
        <v>149</v>
      </c>
      <c r="AU193" s="18" t="s">
        <v>84</v>
      </c>
      <c r="AY193" s="18" t="s">
        <v>146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8" t="s">
        <v>23</v>
      </c>
      <c r="BK193" s="178">
        <f>ROUND(I193*H193,2)</f>
        <v>0</v>
      </c>
      <c r="BL193" s="18" t="s">
        <v>154</v>
      </c>
      <c r="BM193" s="18" t="s">
        <v>300</v>
      </c>
    </row>
    <row r="194" spans="2:51" s="11" customFormat="1" ht="22.5" customHeight="1">
      <c r="B194" s="179"/>
      <c r="D194" s="189" t="s">
        <v>156</v>
      </c>
      <c r="E194" s="188" t="s">
        <v>22</v>
      </c>
      <c r="F194" s="190" t="s">
        <v>293</v>
      </c>
      <c r="H194" s="191">
        <v>0.65</v>
      </c>
      <c r="I194" s="184"/>
      <c r="L194" s="179"/>
      <c r="M194" s="185"/>
      <c r="N194" s="186"/>
      <c r="O194" s="186"/>
      <c r="P194" s="186"/>
      <c r="Q194" s="186"/>
      <c r="R194" s="186"/>
      <c r="S194" s="186"/>
      <c r="T194" s="187"/>
      <c r="AT194" s="188" t="s">
        <v>156</v>
      </c>
      <c r="AU194" s="188" t="s">
        <v>84</v>
      </c>
      <c r="AV194" s="11" t="s">
        <v>84</v>
      </c>
      <c r="AW194" s="11" t="s">
        <v>40</v>
      </c>
      <c r="AX194" s="11" t="s">
        <v>23</v>
      </c>
      <c r="AY194" s="188" t="s">
        <v>146</v>
      </c>
    </row>
    <row r="195" spans="2:63" s="10" customFormat="1" ht="29.25" customHeight="1">
      <c r="B195" s="152"/>
      <c r="D195" s="163" t="s">
        <v>75</v>
      </c>
      <c r="E195" s="164" t="s">
        <v>301</v>
      </c>
      <c r="F195" s="164" t="s">
        <v>302</v>
      </c>
      <c r="I195" s="155"/>
      <c r="J195" s="165">
        <f>BK195</f>
        <v>0</v>
      </c>
      <c r="L195" s="152"/>
      <c r="M195" s="157"/>
      <c r="N195" s="158"/>
      <c r="O195" s="158"/>
      <c r="P195" s="159">
        <f>SUM(P196:P200)</f>
        <v>0</v>
      </c>
      <c r="Q195" s="158"/>
      <c r="R195" s="159">
        <f>SUM(R196:R200)</f>
        <v>0</v>
      </c>
      <c r="S195" s="158"/>
      <c r="T195" s="160">
        <f>SUM(T196:T200)</f>
        <v>0</v>
      </c>
      <c r="AR195" s="153" t="s">
        <v>23</v>
      </c>
      <c r="AT195" s="161" t="s">
        <v>75</v>
      </c>
      <c r="AU195" s="161" t="s">
        <v>23</v>
      </c>
      <c r="AY195" s="153" t="s">
        <v>146</v>
      </c>
      <c r="BK195" s="162">
        <f>SUM(BK196:BK200)</f>
        <v>0</v>
      </c>
    </row>
    <row r="196" spans="2:65" s="1" customFormat="1" ht="22.5" customHeight="1">
      <c r="B196" s="166"/>
      <c r="C196" s="167" t="s">
        <v>303</v>
      </c>
      <c r="D196" s="167" t="s">
        <v>149</v>
      </c>
      <c r="E196" s="168" t="s">
        <v>304</v>
      </c>
      <c r="F196" s="169" t="s">
        <v>305</v>
      </c>
      <c r="G196" s="170" t="s">
        <v>306</v>
      </c>
      <c r="H196" s="171">
        <v>1.691</v>
      </c>
      <c r="I196" s="172"/>
      <c r="J196" s="173">
        <f>ROUND(I196*H196,2)</f>
        <v>0</v>
      </c>
      <c r="K196" s="169" t="s">
        <v>153</v>
      </c>
      <c r="L196" s="36"/>
      <c r="M196" s="174" t="s">
        <v>22</v>
      </c>
      <c r="N196" s="175" t="s">
        <v>47</v>
      </c>
      <c r="O196" s="37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AR196" s="18" t="s">
        <v>154</v>
      </c>
      <c r="AT196" s="18" t="s">
        <v>149</v>
      </c>
      <c r="AU196" s="18" t="s">
        <v>84</v>
      </c>
      <c r="AY196" s="18" t="s">
        <v>146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8" t="s">
        <v>23</v>
      </c>
      <c r="BK196" s="178">
        <f>ROUND(I196*H196,2)</f>
        <v>0</v>
      </c>
      <c r="BL196" s="18" t="s">
        <v>154</v>
      </c>
      <c r="BM196" s="18" t="s">
        <v>307</v>
      </c>
    </row>
    <row r="197" spans="2:65" s="1" customFormat="1" ht="22.5" customHeight="1">
      <c r="B197" s="166"/>
      <c r="C197" s="167" t="s">
        <v>308</v>
      </c>
      <c r="D197" s="167" t="s">
        <v>149</v>
      </c>
      <c r="E197" s="168" t="s">
        <v>309</v>
      </c>
      <c r="F197" s="169" t="s">
        <v>310</v>
      </c>
      <c r="G197" s="170" t="s">
        <v>306</v>
      </c>
      <c r="H197" s="171">
        <v>1.691</v>
      </c>
      <c r="I197" s="172"/>
      <c r="J197" s="173">
        <f>ROUND(I197*H197,2)</f>
        <v>0</v>
      </c>
      <c r="K197" s="169" t="s">
        <v>153</v>
      </c>
      <c r="L197" s="36"/>
      <c r="M197" s="174" t="s">
        <v>22</v>
      </c>
      <c r="N197" s="175" t="s">
        <v>47</v>
      </c>
      <c r="O197" s="37"/>
      <c r="P197" s="176">
        <f>O197*H197</f>
        <v>0</v>
      </c>
      <c r="Q197" s="176">
        <v>0</v>
      </c>
      <c r="R197" s="176">
        <f>Q197*H197</f>
        <v>0</v>
      </c>
      <c r="S197" s="176">
        <v>0</v>
      </c>
      <c r="T197" s="177">
        <f>S197*H197</f>
        <v>0</v>
      </c>
      <c r="AR197" s="18" t="s">
        <v>154</v>
      </c>
      <c r="AT197" s="18" t="s">
        <v>149</v>
      </c>
      <c r="AU197" s="18" t="s">
        <v>84</v>
      </c>
      <c r="AY197" s="18" t="s">
        <v>146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8" t="s">
        <v>23</v>
      </c>
      <c r="BK197" s="178">
        <f>ROUND(I197*H197,2)</f>
        <v>0</v>
      </c>
      <c r="BL197" s="18" t="s">
        <v>154</v>
      </c>
      <c r="BM197" s="18" t="s">
        <v>311</v>
      </c>
    </row>
    <row r="198" spans="2:65" s="1" customFormat="1" ht="22.5" customHeight="1">
      <c r="B198" s="166"/>
      <c r="C198" s="167" t="s">
        <v>312</v>
      </c>
      <c r="D198" s="167" t="s">
        <v>149</v>
      </c>
      <c r="E198" s="168" t="s">
        <v>313</v>
      </c>
      <c r="F198" s="169" t="s">
        <v>314</v>
      </c>
      <c r="G198" s="170" t="s">
        <v>306</v>
      </c>
      <c r="H198" s="171">
        <v>32.129</v>
      </c>
      <c r="I198" s="172"/>
      <c r="J198" s="173">
        <f>ROUND(I198*H198,2)</f>
        <v>0</v>
      </c>
      <c r="K198" s="169" t="s">
        <v>153</v>
      </c>
      <c r="L198" s="36"/>
      <c r="M198" s="174" t="s">
        <v>22</v>
      </c>
      <c r="N198" s="175" t="s">
        <v>47</v>
      </c>
      <c r="O198" s="37"/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AR198" s="18" t="s">
        <v>154</v>
      </c>
      <c r="AT198" s="18" t="s">
        <v>149</v>
      </c>
      <c r="AU198" s="18" t="s">
        <v>84</v>
      </c>
      <c r="AY198" s="18" t="s">
        <v>146</v>
      </c>
      <c r="BE198" s="178">
        <f>IF(N198="základní",J198,0)</f>
        <v>0</v>
      </c>
      <c r="BF198" s="178">
        <f>IF(N198="snížená",J198,0)</f>
        <v>0</v>
      </c>
      <c r="BG198" s="178">
        <f>IF(N198="zákl. přenesená",J198,0)</f>
        <v>0</v>
      </c>
      <c r="BH198" s="178">
        <f>IF(N198="sníž. přenesená",J198,0)</f>
        <v>0</v>
      </c>
      <c r="BI198" s="178">
        <f>IF(N198="nulová",J198,0)</f>
        <v>0</v>
      </c>
      <c r="BJ198" s="18" t="s">
        <v>23</v>
      </c>
      <c r="BK198" s="178">
        <f>ROUND(I198*H198,2)</f>
        <v>0</v>
      </c>
      <c r="BL198" s="18" t="s">
        <v>154</v>
      </c>
      <c r="BM198" s="18" t="s">
        <v>315</v>
      </c>
    </row>
    <row r="199" spans="2:51" s="11" customFormat="1" ht="22.5" customHeight="1">
      <c r="B199" s="179"/>
      <c r="D199" s="180" t="s">
        <v>156</v>
      </c>
      <c r="F199" s="182" t="s">
        <v>316</v>
      </c>
      <c r="H199" s="183">
        <v>32.129</v>
      </c>
      <c r="I199" s="184"/>
      <c r="L199" s="179"/>
      <c r="M199" s="185"/>
      <c r="N199" s="186"/>
      <c r="O199" s="186"/>
      <c r="P199" s="186"/>
      <c r="Q199" s="186"/>
      <c r="R199" s="186"/>
      <c r="S199" s="186"/>
      <c r="T199" s="187"/>
      <c r="AT199" s="188" t="s">
        <v>156</v>
      </c>
      <c r="AU199" s="188" t="s">
        <v>84</v>
      </c>
      <c r="AV199" s="11" t="s">
        <v>84</v>
      </c>
      <c r="AW199" s="11" t="s">
        <v>4</v>
      </c>
      <c r="AX199" s="11" t="s">
        <v>23</v>
      </c>
      <c r="AY199" s="188" t="s">
        <v>146</v>
      </c>
    </row>
    <row r="200" spans="2:65" s="1" customFormat="1" ht="22.5" customHeight="1">
      <c r="B200" s="166"/>
      <c r="C200" s="167" t="s">
        <v>317</v>
      </c>
      <c r="D200" s="167" t="s">
        <v>149</v>
      </c>
      <c r="E200" s="168" t="s">
        <v>318</v>
      </c>
      <c r="F200" s="169" t="s">
        <v>319</v>
      </c>
      <c r="G200" s="170" t="s">
        <v>306</v>
      </c>
      <c r="H200" s="171">
        <v>1.691</v>
      </c>
      <c r="I200" s="172"/>
      <c r="J200" s="173">
        <f>ROUND(I200*H200,2)</f>
        <v>0</v>
      </c>
      <c r="K200" s="169" t="s">
        <v>153</v>
      </c>
      <c r="L200" s="36"/>
      <c r="M200" s="174" t="s">
        <v>22</v>
      </c>
      <c r="N200" s="175" t="s">
        <v>47</v>
      </c>
      <c r="O200" s="37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AR200" s="18" t="s">
        <v>154</v>
      </c>
      <c r="AT200" s="18" t="s">
        <v>149</v>
      </c>
      <c r="AU200" s="18" t="s">
        <v>84</v>
      </c>
      <c r="AY200" s="18" t="s">
        <v>146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18" t="s">
        <v>23</v>
      </c>
      <c r="BK200" s="178">
        <f>ROUND(I200*H200,2)</f>
        <v>0</v>
      </c>
      <c r="BL200" s="18" t="s">
        <v>154</v>
      </c>
      <c r="BM200" s="18" t="s">
        <v>320</v>
      </c>
    </row>
    <row r="201" spans="2:63" s="10" customFormat="1" ht="29.25" customHeight="1">
      <c r="B201" s="152"/>
      <c r="D201" s="163" t="s">
        <v>75</v>
      </c>
      <c r="E201" s="164" t="s">
        <v>321</v>
      </c>
      <c r="F201" s="164" t="s">
        <v>322</v>
      </c>
      <c r="I201" s="155"/>
      <c r="J201" s="165">
        <f>BK201</f>
        <v>0</v>
      </c>
      <c r="L201" s="152"/>
      <c r="M201" s="157"/>
      <c r="N201" s="158"/>
      <c r="O201" s="158"/>
      <c r="P201" s="159">
        <f>P202</f>
        <v>0</v>
      </c>
      <c r="Q201" s="158"/>
      <c r="R201" s="159">
        <f>R202</f>
        <v>0</v>
      </c>
      <c r="S201" s="158"/>
      <c r="T201" s="160">
        <f>T202</f>
        <v>0</v>
      </c>
      <c r="AR201" s="153" t="s">
        <v>23</v>
      </c>
      <c r="AT201" s="161" t="s">
        <v>75</v>
      </c>
      <c r="AU201" s="161" t="s">
        <v>23</v>
      </c>
      <c r="AY201" s="153" t="s">
        <v>146</v>
      </c>
      <c r="BK201" s="162">
        <f>BK202</f>
        <v>0</v>
      </c>
    </row>
    <row r="202" spans="2:65" s="1" customFormat="1" ht="22.5" customHeight="1">
      <c r="B202" s="166"/>
      <c r="C202" s="167" t="s">
        <v>323</v>
      </c>
      <c r="D202" s="167" t="s">
        <v>149</v>
      </c>
      <c r="E202" s="168" t="s">
        <v>324</v>
      </c>
      <c r="F202" s="169" t="s">
        <v>325</v>
      </c>
      <c r="G202" s="170" t="s">
        <v>306</v>
      </c>
      <c r="H202" s="171">
        <v>1.75</v>
      </c>
      <c r="I202" s="172"/>
      <c r="J202" s="173">
        <f>ROUND(I202*H202,2)</f>
        <v>0</v>
      </c>
      <c r="K202" s="169" t="s">
        <v>153</v>
      </c>
      <c r="L202" s="36"/>
      <c r="M202" s="174" t="s">
        <v>22</v>
      </c>
      <c r="N202" s="175" t="s">
        <v>47</v>
      </c>
      <c r="O202" s="37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AR202" s="18" t="s">
        <v>154</v>
      </c>
      <c r="AT202" s="18" t="s">
        <v>149</v>
      </c>
      <c r="AU202" s="18" t="s">
        <v>84</v>
      </c>
      <c r="AY202" s="18" t="s">
        <v>146</v>
      </c>
      <c r="BE202" s="178">
        <f>IF(N202="základní",J202,0)</f>
        <v>0</v>
      </c>
      <c r="BF202" s="178">
        <f>IF(N202="snížená",J202,0)</f>
        <v>0</v>
      </c>
      <c r="BG202" s="178">
        <f>IF(N202="zákl. přenesená",J202,0)</f>
        <v>0</v>
      </c>
      <c r="BH202" s="178">
        <f>IF(N202="sníž. přenesená",J202,0)</f>
        <v>0</v>
      </c>
      <c r="BI202" s="178">
        <f>IF(N202="nulová",J202,0)</f>
        <v>0</v>
      </c>
      <c r="BJ202" s="18" t="s">
        <v>23</v>
      </c>
      <c r="BK202" s="178">
        <f>ROUND(I202*H202,2)</f>
        <v>0</v>
      </c>
      <c r="BL202" s="18" t="s">
        <v>154</v>
      </c>
      <c r="BM202" s="18" t="s">
        <v>326</v>
      </c>
    </row>
    <row r="203" spans="2:63" s="10" customFormat="1" ht="36.75" customHeight="1">
      <c r="B203" s="152"/>
      <c r="D203" s="153" t="s">
        <v>75</v>
      </c>
      <c r="E203" s="154" t="s">
        <v>327</v>
      </c>
      <c r="F203" s="154" t="s">
        <v>328</v>
      </c>
      <c r="I203" s="155"/>
      <c r="J203" s="156">
        <f>BK203</f>
        <v>0</v>
      </c>
      <c r="L203" s="152"/>
      <c r="M203" s="157"/>
      <c r="N203" s="158"/>
      <c r="O203" s="158"/>
      <c r="P203" s="159">
        <f>P204+P209+P224+P232+P255+P261+P266+P297+P316+P340</f>
        <v>0</v>
      </c>
      <c r="Q203" s="158"/>
      <c r="R203" s="159">
        <f>R204+R209+R224+R232+R255+R261+R266+R297+R316+R340</f>
        <v>3.72694148</v>
      </c>
      <c r="S203" s="158"/>
      <c r="T203" s="160">
        <f>T204+T209+T224+T232+T255+T261+T266+T297+T316+T340</f>
        <v>1.16287887</v>
      </c>
      <c r="AR203" s="153" t="s">
        <v>84</v>
      </c>
      <c r="AT203" s="161" t="s">
        <v>75</v>
      </c>
      <c r="AU203" s="161" t="s">
        <v>76</v>
      </c>
      <c r="AY203" s="153" t="s">
        <v>146</v>
      </c>
      <c r="BK203" s="162">
        <f>BK204+BK209+BK224+BK232+BK255+BK261+BK266+BK297+BK316+BK340</f>
        <v>0</v>
      </c>
    </row>
    <row r="204" spans="2:63" s="10" customFormat="1" ht="19.5" customHeight="1">
      <c r="B204" s="152"/>
      <c r="D204" s="163" t="s">
        <v>75</v>
      </c>
      <c r="E204" s="164" t="s">
        <v>329</v>
      </c>
      <c r="F204" s="164" t="s">
        <v>330</v>
      </c>
      <c r="I204" s="155"/>
      <c r="J204" s="165">
        <f>BK204</f>
        <v>0</v>
      </c>
      <c r="L204" s="152"/>
      <c r="M204" s="157"/>
      <c r="N204" s="158"/>
      <c r="O204" s="158"/>
      <c r="P204" s="159">
        <f>SUM(P205:P208)</f>
        <v>0</v>
      </c>
      <c r="Q204" s="158"/>
      <c r="R204" s="159">
        <f>SUM(R205:R208)</f>
        <v>0.0006000000000000001</v>
      </c>
      <c r="S204" s="158"/>
      <c r="T204" s="160">
        <f>SUM(T205:T208)</f>
        <v>0</v>
      </c>
      <c r="AR204" s="153" t="s">
        <v>84</v>
      </c>
      <c r="AT204" s="161" t="s">
        <v>75</v>
      </c>
      <c r="AU204" s="161" t="s">
        <v>23</v>
      </c>
      <c r="AY204" s="153" t="s">
        <v>146</v>
      </c>
      <c r="BK204" s="162">
        <f>SUM(BK205:BK208)</f>
        <v>0</v>
      </c>
    </row>
    <row r="205" spans="2:65" s="1" customFormat="1" ht="22.5" customHeight="1">
      <c r="B205" s="166"/>
      <c r="C205" s="167" t="s">
        <v>331</v>
      </c>
      <c r="D205" s="167" t="s">
        <v>149</v>
      </c>
      <c r="E205" s="168" t="s">
        <v>332</v>
      </c>
      <c r="F205" s="169" t="s">
        <v>333</v>
      </c>
      <c r="G205" s="170" t="s">
        <v>152</v>
      </c>
      <c r="H205" s="171">
        <v>1</v>
      </c>
      <c r="I205" s="172"/>
      <c r="J205" s="173">
        <f>ROUND(I205*H205,2)</f>
        <v>0</v>
      </c>
      <c r="K205" s="169" t="s">
        <v>153</v>
      </c>
      <c r="L205" s="36"/>
      <c r="M205" s="174" t="s">
        <v>22</v>
      </c>
      <c r="N205" s="175" t="s">
        <v>47</v>
      </c>
      <c r="O205" s="37"/>
      <c r="P205" s="176">
        <f>O205*H205</f>
        <v>0</v>
      </c>
      <c r="Q205" s="176">
        <v>0.00016</v>
      </c>
      <c r="R205" s="176">
        <f>Q205*H205</f>
        <v>0.00016</v>
      </c>
      <c r="S205" s="176">
        <v>0</v>
      </c>
      <c r="T205" s="177">
        <f>S205*H205</f>
        <v>0</v>
      </c>
      <c r="AR205" s="18" t="s">
        <v>244</v>
      </c>
      <c r="AT205" s="18" t="s">
        <v>149</v>
      </c>
      <c r="AU205" s="18" t="s">
        <v>84</v>
      </c>
      <c r="AY205" s="18" t="s">
        <v>146</v>
      </c>
      <c r="BE205" s="178">
        <f>IF(N205="základní",J205,0)</f>
        <v>0</v>
      </c>
      <c r="BF205" s="178">
        <f>IF(N205="snížená",J205,0)</f>
        <v>0</v>
      </c>
      <c r="BG205" s="178">
        <f>IF(N205="zákl. přenesená",J205,0)</f>
        <v>0</v>
      </c>
      <c r="BH205" s="178">
        <f>IF(N205="sníž. přenesená",J205,0)</f>
        <v>0</v>
      </c>
      <c r="BI205" s="178">
        <f>IF(N205="nulová",J205,0)</f>
        <v>0</v>
      </c>
      <c r="BJ205" s="18" t="s">
        <v>23</v>
      </c>
      <c r="BK205" s="178">
        <f>ROUND(I205*H205,2)</f>
        <v>0</v>
      </c>
      <c r="BL205" s="18" t="s">
        <v>244</v>
      </c>
      <c r="BM205" s="18" t="s">
        <v>334</v>
      </c>
    </row>
    <row r="206" spans="2:65" s="1" customFormat="1" ht="22.5" customHeight="1">
      <c r="B206" s="166"/>
      <c r="C206" s="167" t="s">
        <v>335</v>
      </c>
      <c r="D206" s="167" t="s">
        <v>149</v>
      </c>
      <c r="E206" s="168" t="s">
        <v>336</v>
      </c>
      <c r="F206" s="169" t="s">
        <v>337</v>
      </c>
      <c r="G206" s="170" t="s">
        <v>338</v>
      </c>
      <c r="H206" s="171">
        <v>1</v>
      </c>
      <c r="I206" s="172"/>
      <c r="J206" s="173">
        <f>ROUND(I206*H206,2)</f>
        <v>0</v>
      </c>
      <c r="K206" s="169" t="s">
        <v>22</v>
      </c>
      <c r="L206" s="36"/>
      <c r="M206" s="174" t="s">
        <v>22</v>
      </c>
      <c r="N206" s="175" t="s">
        <v>47</v>
      </c>
      <c r="O206" s="37"/>
      <c r="P206" s="176">
        <f>O206*H206</f>
        <v>0</v>
      </c>
      <c r="Q206" s="176">
        <v>0.00044</v>
      </c>
      <c r="R206" s="176">
        <f>Q206*H206</f>
        <v>0.00044</v>
      </c>
      <c r="S206" s="176">
        <v>0</v>
      </c>
      <c r="T206" s="177">
        <f>S206*H206</f>
        <v>0</v>
      </c>
      <c r="AR206" s="18" t="s">
        <v>244</v>
      </c>
      <c r="AT206" s="18" t="s">
        <v>149</v>
      </c>
      <c r="AU206" s="18" t="s">
        <v>84</v>
      </c>
      <c r="AY206" s="18" t="s">
        <v>146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8" t="s">
        <v>23</v>
      </c>
      <c r="BK206" s="178">
        <f>ROUND(I206*H206,2)</f>
        <v>0</v>
      </c>
      <c r="BL206" s="18" t="s">
        <v>244</v>
      </c>
      <c r="BM206" s="18" t="s">
        <v>339</v>
      </c>
    </row>
    <row r="207" spans="2:65" s="1" customFormat="1" ht="31.5" customHeight="1">
      <c r="B207" s="166"/>
      <c r="C207" s="167" t="s">
        <v>340</v>
      </c>
      <c r="D207" s="167" t="s">
        <v>149</v>
      </c>
      <c r="E207" s="168" t="s">
        <v>341</v>
      </c>
      <c r="F207" s="169" t="s">
        <v>342</v>
      </c>
      <c r="G207" s="170" t="s">
        <v>152</v>
      </c>
      <c r="H207" s="171">
        <v>1</v>
      </c>
      <c r="I207" s="172"/>
      <c r="J207" s="173">
        <f>ROUND(I207*H207,2)</f>
        <v>0</v>
      </c>
      <c r="K207" s="169" t="s">
        <v>22</v>
      </c>
      <c r="L207" s="36"/>
      <c r="M207" s="174" t="s">
        <v>22</v>
      </c>
      <c r="N207" s="175" t="s">
        <v>47</v>
      </c>
      <c r="O207" s="37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AR207" s="18" t="s">
        <v>244</v>
      </c>
      <c r="AT207" s="18" t="s">
        <v>149</v>
      </c>
      <c r="AU207" s="18" t="s">
        <v>84</v>
      </c>
      <c r="AY207" s="18" t="s">
        <v>146</v>
      </c>
      <c r="BE207" s="178">
        <f>IF(N207="základní",J207,0)</f>
        <v>0</v>
      </c>
      <c r="BF207" s="178">
        <f>IF(N207="snížená",J207,0)</f>
        <v>0</v>
      </c>
      <c r="BG207" s="178">
        <f>IF(N207="zákl. přenesená",J207,0)</f>
        <v>0</v>
      </c>
      <c r="BH207" s="178">
        <f>IF(N207="sníž. přenesená",J207,0)</f>
        <v>0</v>
      </c>
      <c r="BI207" s="178">
        <f>IF(N207="nulová",J207,0)</f>
        <v>0</v>
      </c>
      <c r="BJ207" s="18" t="s">
        <v>23</v>
      </c>
      <c r="BK207" s="178">
        <f>ROUND(I207*H207,2)</f>
        <v>0</v>
      </c>
      <c r="BL207" s="18" t="s">
        <v>244</v>
      </c>
      <c r="BM207" s="18" t="s">
        <v>343</v>
      </c>
    </row>
    <row r="208" spans="2:65" s="1" customFormat="1" ht="22.5" customHeight="1">
      <c r="B208" s="166"/>
      <c r="C208" s="167" t="s">
        <v>344</v>
      </c>
      <c r="D208" s="167" t="s">
        <v>149</v>
      </c>
      <c r="E208" s="168" t="s">
        <v>345</v>
      </c>
      <c r="F208" s="169" t="s">
        <v>346</v>
      </c>
      <c r="G208" s="170" t="s">
        <v>347</v>
      </c>
      <c r="H208" s="220"/>
      <c r="I208" s="172"/>
      <c r="J208" s="173">
        <f>ROUND(I208*H208,2)</f>
        <v>0</v>
      </c>
      <c r="K208" s="169" t="s">
        <v>153</v>
      </c>
      <c r="L208" s="36"/>
      <c r="M208" s="174" t="s">
        <v>22</v>
      </c>
      <c r="N208" s="175" t="s">
        <v>47</v>
      </c>
      <c r="O208" s="37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AR208" s="18" t="s">
        <v>244</v>
      </c>
      <c r="AT208" s="18" t="s">
        <v>149</v>
      </c>
      <c r="AU208" s="18" t="s">
        <v>84</v>
      </c>
      <c r="AY208" s="18" t="s">
        <v>146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18" t="s">
        <v>23</v>
      </c>
      <c r="BK208" s="178">
        <f>ROUND(I208*H208,2)</f>
        <v>0</v>
      </c>
      <c r="BL208" s="18" t="s">
        <v>244</v>
      </c>
      <c r="BM208" s="18" t="s">
        <v>348</v>
      </c>
    </row>
    <row r="209" spans="2:63" s="10" customFormat="1" ht="29.25" customHeight="1">
      <c r="B209" s="152"/>
      <c r="D209" s="163" t="s">
        <v>75</v>
      </c>
      <c r="E209" s="164" t="s">
        <v>349</v>
      </c>
      <c r="F209" s="164" t="s">
        <v>350</v>
      </c>
      <c r="I209" s="155"/>
      <c r="J209" s="165">
        <f>BK209</f>
        <v>0</v>
      </c>
      <c r="L209" s="152"/>
      <c r="M209" s="157"/>
      <c r="N209" s="158"/>
      <c r="O209" s="158"/>
      <c r="P209" s="159">
        <f>SUM(P210:P223)</f>
        <v>0</v>
      </c>
      <c r="Q209" s="158"/>
      <c r="R209" s="159">
        <f>SUM(R210:R223)</f>
        <v>0</v>
      </c>
      <c r="S209" s="158"/>
      <c r="T209" s="160">
        <f>SUM(T210:T223)</f>
        <v>0</v>
      </c>
      <c r="AR209" s="153" t="s">
        <v>84</v>
      </c>
      <c r="AT209" s="161" t="s">
        <v>75</v>
      </c>
      <c r="AU209" s="161" t="s">
        <v>23</v>
      </c>
      <c r="AY209" s="153" t="s">
        <v>146</v>
      </c>
      <c r="BK209" s="162">
        <f>SUM(BK210:BK223)</f>
        <v>0</v>
      </c>
    </row>
    <row r="210" spans="2:65" s="1" customFormat="1" ht="22.5" customHeight="1">
      <c r="B210" s="166"/>
      <c r="C210" s="167" t="s">
        <v>351</v>
      </c>
      <c r="D210" s="167" t="s">
        <v>149</v>
      </c>
      <c r="E210" s="168" t="s">
        <v>352</v>
      </c>
      <c r="F210" s="169" t="s">
        <v>353</v>
      </c>
      <c r="G210" s="170" t="s">
        <v>152</v>
      </c>
      <c r="H210" s="171">
        <v>1</v>
      </c>
      <c r="I210" s="172"/>
      <c r="J210" s="173">
        <f>ROUND(I210*H210,2)</f>
        <v>0</v>
      </c>
      <c r="K210" s="169" t="s">
        <v>22</v>
      </c>
      <c r="L210" s="36"/>
      <c r="M210" s="174" t="s">
        <v>22</v>
      </c>
      <c r="N210" s="175" t="s">
        <v>47</v>
      </c>
      <c r="O210" s="37"/>
      <c r="P210" s="176">
        <f>O210*H210</f>
        <v>0</v>
      </c>
      <c r="Q210" s="176">
        <v>0</v>
      </c>
      <c r="R210" s="176">
        <f>Q210*H210</f>
        <v>0</v>
      </c>
      <c r="S210" s="176">
        <v>0</v>
      </c>
      <c r="T210" s="177">
        <f>S210*H210</f>
        <v>0</v>
      </c>
      <c r="AR210" s="18" t="s">
        <v>244</v>
      </c>
      <c r="AT210" s="18" t="s">
        <v>149</v>
      </c>
      <c r="AU210" s="18" t="s">
        <v>84</v>
      </c>
      <c r="AY210" s="18" t="s">
        <v>146</v>
      </c>
      <c r="BE210" s="178">
        <f>IF(N210="základní",J210,0)</f>
        <v>0</v>
      </c>
      <c r="BF210" s="178">
        <f>IF(N210="snížená",J210,0)</f>
        <v>0</v>
      </c>
      <c r="BG210" s="178">
        <f>IF(N210="zákl. přenesená",J210,0)</f>
        <v>0</v>
      </c>
      <c r="BH210" s="178">
        <f>IF(N210="sníž. přenesená",J210,0)</f>
        <v>0</v>
      </c>
      <c r="BI210" s="178">
        <f>IF(N210="nulová",J210,0)</f>
        <v>0</v>
      </c>
      <c r="BJ210" s="18" t="s">
        <v>23</v>
      </c>
      <c r="BK210" s="178">
        <f>ROUND(I210*H210,2)</f>
        <v>0</v>
      </c>
      <c r="BL210" s="18" t="s">
        <v>244</v>
      </c>
      <c r="BM210" s="18" t="s">
        <v>354</v>
      </c>
    </row>
    <row r="211" spans="2:47" s="1" customFormat="1" ht="42" customHeight="1">
      <c r="B211" s="36"/>
      <c r="D211" s="180" t="s">
        <v>355</v>
      </c>
      <c r="F211" s="221" t="s">
        <v>356</v>
      </c>
      <c r="I211" s="140"/>
      <c r="L211" s="36"/>
      <c r="M211" s="65"/>
      <c r="N211" s="37"/>
      <c r="O211" s="37"/>
      <c r="P211" s="37"/>
      <c r="Q211" s="37"/>
      <c r="R211" s="37"/>
      <c r="S211" s="37"/>
      <c r="T211" s="66"/>
      <c r="AT211" s="18" t="s">
        <v>355</v>
      </c>
      <c r="AU211" s="18" t="s">
        <v>84</v>
      </c>
    </row>
    <row r="212" spans="2:65" s="1" customFormat="1" ht="22.5" customHeight="1">
      <c r="B212" s="166"/>
      <c r="C212" s="167" t="s">
        <v>357</v>
      </c>
      <c r="D212" s="167" t="s">
        <v>149</v>
      </c>
      <c r="E212" s="168" t="s">
        <v>358</v>
      </c>
      <c r="F212" s="169" t="s">
        <v>359</v>
      </c>
      <c r="G212" s="170" t="s">
        <v>152</v>
      </c>
      <c r="H212" s="171">
        <v>1</v>
      </c>
      <c r="I212" s="172"/>
      <c r="J212" s="173">
        <f>ROUND(I212*H212,2)</f>
        <v>0</v>
      </c>
      <c r="K212" s="169" t="s">
        <v>22</v>
      </c>
      <c r="L212" s="36"/>
      <c r="M212" s="174" t="s">
        <v>22</v>
      </c>
      <c r="N212" s="175" t="s">
        <v>47</v>
      </c>
      <c r="O212" s="37"/>
      <c r="P212" s="176">
        <f>O212*H212</f>
        <v>0</v>
      </c>
      <c r="Q212" s="176">
        <v>0</v>
      </c>
      <c r="R212" s="176">
        <f>Q212*H212</f>
        <v>0</v>
      </c>
      <c r="S212" s="176">
        <v>0</v>
      </c>
      <c r="T212" s="177">
        <f>S212*H212</f>
        <v>0</v>
      </c>
      <c r="AR212" s="18" t="s">
        <v>244</v>
      </c>
      <c r="AT212" s="18" t="s">
        <v>149</v>
      </c>
      <c r="AU212" s="18" t="s">
        <v>84</v>
      </c>
      <c r="AY212" s="18" t="s">
        <v>146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18" t="s">
        <v>23</v>
      </c>
      <c r="BK212" s="178">
        <f>ROUND(I212*H212,2)</f>
        <v>0</v>
      </c>
      <c r="BL212" s="18" t="s">
        <v>244</v>
      </c>
      <c r="BM212" s="18" t="s">
        <v>360</v>
      </c>
    </row>
    <row r="213" spans="2:47" s="1" customFormat="1" ht="42" customHeight="1">
      <c r="B213" s="36"/>
      <c r="D213" s="180" t="s">
        <v>355</v>
      </c>
      <c r="F213" s="221" t="s">
        <v>361</v>
      </c>
      <c r="I213" s="140"/>
      <c r="L213" s="36"/>
      <c r="M213" s="65"/>
      <c r="N213" s="37"/>
      <c r="O213" s="37"/>
      <c r="P213" s="37"/>
      <c r="Q213" s="37"/>
      <c r="R213" s="37"/>
      <c r="S213" s="37"/>
      <c r="T213" s="66"/>
      <c r="AT213" s="18" t="s">
        <v>355</v>
      </c>
      <c r="AU213" s="18" t="s">
        <v>84</v>
      </c>
    </row>
    <row r="214" spans="2:65" s="1" customFormat="1" ht="22.5" customHeight="1">
      <c r="B214" s="166"/>
      <c r="C214" s="167" t="s">
        <v>362</v>
      </c>
      <c r="D214" s="167" t="s">
        <v>149</v>
      </c>
      <c r="E214" s="168" t="s">
        <v>363</v>
      </c>
      <c r="F214" s="169" t="s">
        <v>364</v>
      </c>
      <c r="G214" s="170" t="s">
        <v>152</v>
      </c>
      <c r="H214" s="171">
        <v>2</v>
      </c>
      <c r="I214" s="172"/>
      <c r="J214" s="173">
        <f>ROUND(I214*H214,2)</f>
        <v>0</v>
      </c>
      <c r="K214" s="169" t="s">
        <v>22</v>
      </c>
      <c r="L214" s="36"/>
      <c r="M214" s="174" t="s">
        <v>22</v>
      </c>
      <c r="N214" s="175" t="s">
        <v>47</v>
      </c>
      <c r="O214" s="37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AR214" s="18" t="s">
        <v>244</v>
      </c>
      <c r="AT214" s="18" t="s">
        <v>149</v>
      </c>
      <c r="AU214" s="18" t="s">
        <v>84</v>
      </c>
      <c r="AY214" s="18" t="s">
        <v>146</v>
      </c>
      <c r="BE214" s="178">
        <f>IF(N214="základní",J214,0)</f>
        <v>0</v>
      </c>
      <c r="BF214" s="178">
        <f>IF(N214="snížená",J214,0)</f>
        <v>0</v>
      </c>
      <c r="BG214" s="178">
        <f>IF(N214="zákl. přenesená",J214,0)</f>
        <v>0</v>
      </c>
      <c r="BH214" s="178">
        <f>IF(N214="sníž. přenesená",J214,0)</f>
        <v>0</v>
      </c>
      <c r="BI214" s="178">
        <f>IF(N214="nulová",J214,0)</f>
        <v>0</v>
      </c>
      <c r="BJ214" s="18" t="s">
        <v>23</v>
      </c>
      <c r="BK214" s="178">
        <f>ROUND(I214*H214,2)</f>
        <v>0</v>
      </c>
      <c r="BL214" s="18" t="s">
        <v>244</v>
      </c>
      <c r="BM214" s="18" t="s">
        <v>365</v>
      </c>
    </row>
    <row r="215" spans="2:47" s="1" customFormat="1" ht="42" customHeight="1">
      <c r="B215" s="36"/>
      <c r="D215" s="180" t="s">
        <v>355</v>
      </c>
      <c r="F215" s="221" t="s">
        <v>366</v>
      </c>
      <c r="I215" s="140"/>
      <c r="L215" s="36"/>
      <c r="M215" s="65"/>
      <c r="N215" s="37"/>
      <c r="O215" s="37"/>
      <c r="P215" s="37"/>
      <c r="Q215" s="37"/>
      <c r="R215" s="37"/>
      <c r="S215" s="37"/>
      <c r="T215" s="66"/>
      <c r="AT215" s="18" t="s">
        <v>355</v>
      </c>
      <c r="AU215" s="18" t="s">
        <v>84</v>
      </c>
    </row>
    <row r="216" spans="2:65" s="1" customFormat="1" ht="22.5" customHeight="1">
      <c r="B216" s="166"/>
      <c r="C216" s="167" t="s">
        <v>367</v>
      </c>
      <c r="D216" s="167" t="s">
        <v>149</v>
      </c>
      <c r="E216" s="168" t="s">
        <v>368</v>
      </c>
      <c r="F216" s="169" t="s">
        <v>369</v>
      </c>
      <c r="G216" s="170" t="s">
        <v>152</v>
      </c>
      <c r="H216" s="171">
        <v>2</v>
      </c>
      <c r="I216" s="172"/>
      <c r="J216" s="173">
        <f>ROUND(I216*H216,2)</f>
        <v>0</v>
      </c>
      <c r="K216" s="169" t="s">
        <v>22</v>
      </c>
      <c r="L216" s="36"/>
      <c r="M216" s="174" t="s">
        <v>22</v>
      </c>
      <c r="N216" s="175" t="s">
        <v>47</v>
      </c>
      <c r="O216" s="37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AR216" s="18" t="s">
        <v>244</v>
      </c>
      <c r="AT216" s="18" t="s">
        <v>149</v>
      </c>
      <c r="AU216" s="18" t="s">
        <v>84</v>
      </c>
      <c r="AY216" s="18" t="s">
        <v>146</v>
      </c>
      <c r="BE216" s="178">
        <f>IF(N216="základní",J216,0)</f>
        <v>0</v>
      </c>
      <c r="BF216" s="178">
        <f>IF(N216="snížená",J216,0)</f>
        <v>0</v>
      </c>
      <c r="BG216" s="178">
        <f>IF(N216="zákl. přenesená",J216,0)</f>
        <v>0</v>
      </c>
      <c r="BH216" s="178">
        <f>IF(N216="sníž. přenesená",J216,0)</f>
        <v>0</v>
      </c>
      <c r="BI216" s="178">
        <f>IF(N216="nulová",J216,0)</f>
        <v>0</v>
      </c>
      <c r="BJ216" s="18" t="s">
        <v>23</v>
      </c>
      <c r="BK216" s="178">
        <f>ROUND(I216*H216,2)</f>
        <v>0</v>
      </c>
      <c r="BL216" s="18" t="s">
        <v>244</v>
      </c>
      <c r="BM216" s="18" t="s">
        <v>370</v>
      </c>
    </row>
    <row r="217" spans="2:65" s="1" customFormat="1" ht="22.5" customHeight="1">
      <c r="B217" s="166"/>
      <c r="C217" s="167" t="s">
        <v>371</v>
      </c>
      <c r="D217" s="167" t="s">
        <v>149</v>
      </c>
      <c r="E217" s="168" t="s">
        <v>372</v>
      </c>
      <c r="F217" s="169" t="s">
        <v>373</v>
      </c>
      <c r="G217" s="170" t="s">
        <v>152</v>
      </c>
      <c r="H217" s="171">
        <v>3</v>
      </c>
      <c r="I217" s="172"/>
      <c r="J217" s="173">
        <f>ROUND(I217*H217,2)</f>
        <v>0</v>
      </c>
      <c r="K217" s="169" t="s">
        <v>22</v>
      </c>
      <c r="L217" s="36"/>
      <c r="M217" s="174" t="s">
        <v>22</v>
      </c>
      <c r="N217" s="175" t="s">
        <v>47</v>
      </c>
      <c r="O217" s="37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AR217" s="18" t="s">
        <v>244</v>
      </c>
      <c r="AT217" s="18" t="s">
        <v>149</v>
      </c>
      <c r="AU217" s="18" t="s">
        <v>84</v>
      </c>
      <c r="AY217" s="18" t="s">
        <v>146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18" t="s">
        <v>23</v>
      </c>
      <c r="BK217" s="178">
        <f>ROUND(I217*H217,2)</f>
        <v>0</v>
      </c>
      <c r="BL217" s="18" t="s">
        <v>244</v>
      </c>
      <c r="BM217" s="18" t="s">
        <v>374</v>
      </c>
    </row>
    <row r="218" spans="2:47" s="1" customFormat="1" ht="42" customHeight="1">
      <c r="B218" s="36"/>
      <c r="D218" s="180" t="s">
        <v>355</v>
      </c>
      <c r="F218" s="221" t="s">
        <v>375</v>
      </c>
      <c r="I218" s="140"/>
      <c r="L218" s="36"/>
      <c r="M218" s="65"/>
      <c r="N218" s="37"/>
      <c r="O218" s="37"/>
      <c r="P218" s="37"/>
      <c r="Q218" s="37"/>
      <c r="R218" s="37"/>
      <c r="S218" s="37"/>
      <c r="T218" s="66"/>
      <c r="AT218" s="18" t="s">
        <v>355</v>
      </c>
      <c r="AU218" s="18" t="s">
        <v>84</v>
      </c>
    </row>
    <row r="219" spans="2:65" s="1" customFormat="1" ht="22.5" customHeight="1">
      <c r="B219" s="166"/>
      <c r="C219" s="167" t="s">
        <v>376</v>
      </c>
      <c r="D219" s="167" t="s">
        <v>149</v>
      </c>
      <c r="E219" s="168" t="s">
        <v>377</v>
      </c>
      <c r="F219" s="169" t="s">
        <v>378</v>
      </c>
      <c r="G219" s="170" t="s">
        <v>190</v>
      </c>
      <c r="H219" s="171">
        <v>60</v>
      </c>
      <c r="I219" s="172"/>
      <c r="J219" s="173">
        <f>ROUND(I219*H219,2)</f>
        <v>0</v>
      </c>
      <c r="K219" s="169" t="s">
        <v>22</v>
      </c>
      <c r="L219" s="36"/>
      <c r="M219" s="174" t="s">
        <v>22</v>
      </c>
      <c r="N219" s="175" t="s">
        <v>47</v>
      </c>
      <c r="O219" s="37"/>
      <c r="P219" s="176">
        <f>O219*H219</f>
        <v>0</v>
      </c>
      <c r="Q219" s="176">
        <v>0</v>
      </c>
      <c r="R219" s="176">
        <f>Q219*H219</f>
        <v>0</v>
      </c>
      <c r="S219" s="176">
        <v>0</v>
      </c>
      <c r="T219" s="177">
        <f>S219*H219</f>
        <v>0</v>
      </c>
      <c r="AR219" s="18" t="s">
        <v>244</v>
      </c>
      <c r="AT219" s="18" t="s">
        <v>149</v>
      </c>
      <c r="AU219" s="18" t="s">
        <v>84</v>
      </c>
      <c r="AY219" s="18" t="s">
        <v>146</v>
      </c>
      <c r="BE219" s="178">
        <f>IF(N219="základní",J219,0)</f>
        <v>0</v>
      </c>
      <c r="BF219" s="178">
        <f>IF(N219="snížená",J219,0)</f>
        <v>0</v>
      </c>
      <c r="BG219" s="178">
        <f>IF(N219="zákl. přenesená",J219,0)</f>
        <v>0</v>
      </c>
      <c r="BH219" s="178">
        <f>IF(N219="sníž. přenesená",J219,0)</f>
        <v>0</v>
      </c>
      <c r="BI219" s="178">
        <f>IF(N219="nulová",J219,0)</f>
        <v>0</v>
      </c>
      <c r="BJ219" s="18" t="s">
        <v>23</v>
      </c>
      <c r="BK219" s="178">
        <f>ROUND(I219*H219,2)</f>
        <v>0</v>
      </c>
      <c r="BL219" s="18" t="s">
        <v>244</v>
      </c>
      <c r="BM219" s="18" t="s">
        <v>379</v>
      </c>
    </row>
    <row r="220" spans="2:65" s="1" customFormat="1" ht="22.5" customHeight="1">
      <c r="B220" s="166"/>
      <c r="C220" s="167" t="s">
        <v>380</v>
      </c>
      <c r="D220" s="167" t="s">
        <v>149</v>
      </c>
      <c r="E220" s="168" t="s">
        <v>381</v>
      </c>
      <c r="F220" s="169" t="s">
        <v>382</v>
      </c>
      <c r="G220" s="170" t="s">
        <v>190</v>
      </c>
      <c r="H220" s="171">
        <v>60</v>
      </c>
      <c r="I220" s="172"/>
      <c r="J220" s="173">
        <f>ROUND(I220*H220,2)</f>
        <v>0</v>
      </c>
      <c r="K220" s="169" t="s">
        <v>22</v>
      </c>
      <c r="L220" s="36"/>
      <c r="M220" s="174" t="s">
        <v>22</v>
      </c>
      <c r="N220" s="175" t="s">
        <v>47</v>
      </c>
      <c r="O220" s="37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AR220" s="18" t="s">
        <v>244</v>
      </c>
      <c r="AT220" s="18" t="s">
        <v>149</v>
      </c>
      <c r="AU220" s="18" t="s">
        <v>84</v>
      </c>
      <c r="AY220" s="18" t="s">
        <v>146</v>
      </c>
      <c r="BE220" s="178">
        <f>IF(N220="základní",J220,0)</f>
        <v>0</v>
      </c>
      <c r="BF220" s="178">
        <f>IF(N220="snížená",J220,0)</f>
        <v>0</v>
      </c>
      <c r="BG220" s="178">
        <f>IF(N220="zákl. přenesená",J220,0)</f>
        <v>0</v>
      </c>
      <c r="BH220" s="178">
        <f>IF(N220="sníž. přenesená",J220,0)</f>
        <v>0</v>
      </c>
      <c r="BI220" s="178">
        <f>IF(N220="nulová",J220,0)</f>
        <v>0</v>
      </c>
      <c r="BJ220" s="18" t="s">
        <v>23</v>
      </c>
      <c r="BK220" s="178">
        <f>ROUND(I220*H220,2)</f>
        <v>0</v>
      </c>
      <c r="BL220" s="18" t="s">
        <v>244</v>
      </c>
      <c r="BM220" s="18" t="s">
        <v>383</v>
      </c>
    </row>
    <row r="221" spans="2:65" s="1" customFormat="1" ht="22.5" customHeight="1">
      <c r="B221" s="166"/>
      <c r="C221" s="167" t="s">
        <v>384</v>
      </c>
      <c r="D221" s="167" t="s">
        <v>149</v>
      </c>
      <c r="E221" s="168" t="s">
        <v>385</v>
      </c>
      <c r="F221" s="169" t="s">
        <v>386</v>
      </c>
      <c r="G221" s="170" t="s">
        <v>387</v>
      </c>
      <c r="H221" s="171">
        <v>4</v>
      </c>
      <c r="I221" s="172"/>
      <c r="J221" s="173">
        <f>ROUND(I221*H221,2)</f>
        <v>0</v>
      </c>
      <c r="K221" s="169" t="s">
        <v>22</v>
      </c>
      <c r="L221" s="36"/>
      <c r="M221" s="174" t="s">
        <v>22</v>
      </c>
      <c r="N221" s="175" t="s">
        <v>47</v>
      </c>
      <c r="O221" s="37"/>
      <c r="P221" s="176">
        <f>O221*H221</f>
        <v>0</v>
      </c>
      <c r="Q221" s="176">
        <v>0</v>
      </c>
      <c r="R221" s="176">
        <f>Q221*H221</f>
        <v>0</v>
      </c>
      <c r="S221" s="176">
        <v>0</v>
      </c>
      <c r="T221" s="177">
        <f>S221*H221</f>
        <v>0</v>
      </c>
      <c r="AR221" s="18" t="s">
        <v>244</v>
      </c>
      <c r="AT221" s="18" t="s">
        <v>149</v>
      </c>
      <c r="AU221" s="18" t="s">
        <v>84</v>
      </c>
      <c r="AY221" s="18" t="s">
        <v>146</v>
      </c>
      <c r="BE221" s="178">
        <f>IF(N221="základní",J221,0)</f>
        <v>0</v>
      </c>
      <c r="BF221" s="178">
        <f>IF(N221="snížená",J221,0)</f>
        <v>0</v>
      </c>
      <c r="BG221" s="178">
        <f>IF(N221="zákl. přenesená",J221,0)</f>
        <v>0</v>
      </c>
      <c r="BH221" s="178">
        <f>IF(N221="sníž. přenesená",J221,0)</f>
        <v>0</v>
      </c>
      <c r="BI221" s="178">
        <f>IF(N221="nulová",J221,0)</f>
        <v>0</v>
      </c>
      <c r="BJ221" s="18" t="s">
        <v>23</v>
      </c>
      <c r="BK221" s="178">
        <f>ROUND(I221*H221,2)</f>
        <v>0</v>
      </c>
      <c r="BL221" s="18" t="s">
        <v>244</v>
      </c>
      <c r="BM221" s="18" t="s">
        <v>388</v>
      </c>
    </row>
    <row r="222" spans="2:65" s="1" customFormat="1" ht="22.5" customHeight="1">
      <c r="B222" s="166"/>
      <c r="C222" s="167" t="s">
        <v>389</v>
      </c>
      <c r="D222" s="167" t="s">
        <v>149</v>
      </c>
      <c r="E222" s="168" t="s">
        <v>390</v>
      </c>
      <c r="F222" s="169" t="s">
        <v>391</v>
      </c>
      <c r="G222" s="170" t="s">
        <v>387</v>
      </c>
      <c r="H222" s="171">
        <v>4</v>
      </c>
      <c r="I222" s="172"/>
      <c r="J222" s="173">
        <f>ROUND(I222*H222,2)</f>
        <v>0</v>
      </c>
      <c r="K222" s="169" t="s">
        <v>22</v>
      </c>
      <c r="L222" s="36"/>
      <c r="M222" s="174" t="s">
        <v>22</v>
      </c>
      <c r="N222" s="175" t="s">
        <v>47</v>
      </c>
      <c r="O222" s="37"/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AR222" s="18" t="s">
        <v>244</v>
      </c>
      <c r="AT222" s="18" t="s">
        <v>149</v>
      </c>
      <c r="AU222" s="18" t="s">
        <v>84</v>
      </c>
      <c r="AY222" s="18" t="s">
        <v>146</v>
      </c>
      <c r="BE222" s="178">
        <f>IF(N222="základní",J222,0)</f>
        <v>0</v>
      </c>
      <c r="BF222" s="178">
        <f>IF(N222="snížená",J222,0)</f>
        <v>0</v>
      </c>
      <c r="BG222" s="178">
        <f>IF(N222="zákl. přenesená",J222,0)</f>
        <v>0</v>
      </c>
      <c r="BH222" s="178">
        <f>IF(N222="sníž. přenesená",J222,0)</f>
        <v>0</v>
      </c>
      <c r="BI222" s="178">
        <f>IF(N222="nulová",J222,0)</f>
        <v>0</v>
      </c>
      <c r="BJ222" s="18" t="s">
        <v>23</v>
      </c>
      <c r="BK222" s="178">
        <f>ROUND(I222*H222,2)</f>
        <v>0</v>
      </c>
      <c r="BL222" s="18" t="s">
        <v>244</v>
      </c>
      <c r="BM222" s="18" t="s">
        <v>392</v>
      </c>
    </row>
    <row r="223" spans="2:65" s="1" customFormat="1" ht="22.5" customHeight="1">
      <c r="B223" s="166"/>
      <c r="C223" s="167" t="s">
        <v>393</v>
      </c>
      <c r="D223" s="167" t="s">
        <v>149</v>
      </c>
      <c r="E223" s="168" t="s">
        <v>394</v>
      </c>
      <c r="F223" s="169" t="s">
        <v>395</v>
      </c>
      <c r="G223" s="170" t="s">
        <v>347</v>
      </c>
      <c r="H223" s="220"/>
      <c r="I223" s="172"/>
      <c r="J223" s="173">
        <f>ROUND(I223*H223,2)</f>
        <v>0</v>
      </c>
      <c r="K223" s="169" t="s">
        <v>153</v>
      </c>
      <c r="L223" s="36"/>
      <c r="M223" s="174" t="s">
        <v>22</v>
      </c>
      <c r="N223" s="175" t="s">
        <v>47</v>
      </c>
      <c r="O223" s="37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AR223" s="18" t="s">
        <v>244</v>
      </c>
      <c r="AT223" s="18" t="s">
        <v>149</v>
      </c>
      <c r="AU223" s="18" t="s">
        <v>84</v>
      </c>
      <c r="AY223" s="18" t="s">
        <v>146</v>
      </c>
      <c r="BE223" s="178">
        <f>IF(N223="základní",J223,0)</f>
        <v>0</v>
      </c>
      <c r="BF223" s="178">
        <f>IF(N223="snížená",J223,0)</f>
        <v>0</v>
      </c>
      <c r="BG223" s="178">
        <f>IF(N223="zákl. přenesená",J223,0)</f>
        <v>0</v>
      </c>
      <c r="BH223" s="178">
        <f>IF(N223="sníž. přenesená",J223,0)</f>
        <v>0</v>
      </c>
      <c r="BI223" s="178">
        <f>IF(N223="nulová",J223,0)</f>
        <v>0</v>
      </c>
      <c r="BJ223" s="18" t="s">
        <v>23</v>
      </c>
      <c r="BK223" s="178">
        <f>ROUND(I223*H223,2)</f>
        <v>0</v>
      </c>
      <c r="BL223" s="18" t="s">
        <v>244</v>
      </c>
      <c r="BM223" s="18" t="s">
        <v>396</v>
      </c>
    </row>
    <row r="224" spans="2:63" s="10" customFormat="1" ht="29.25" customHeight="1">
      <c r="B224" s="152"/>
      <c r="D224" s="163" t="s">
        <v>75</v>
      </c>
      <c r="E224" s="164" t="s">
        <v>397</v>
      </c>
      <c r="F224" s="164" t="s">
        <v>398</v>
      </c>
      <c r="I224" s="155"/>
      <c r="J224" s="165">
        <f>BK224</f>
        <v>0</v>
      </c>
      <c r="L224" s="152"/>
      <c r="M224" s="157"/>
      <c r="N224" s="158"/>
      <c r="O224" s="158"/>
      <c r="P224" s="159">
        <f>SUM(P225:P231)</f>
        <v>0</v>
      </c>
      <c r="Q224" s="158"/>
      <c r="R224" s="159">
        <f>SUM(R225:R231)</f>
        <v>0.254277</v>
      </c>
      <c r="S224" s="158"/>
      <c r="T224" s="160">
        <f>SUM(T225:T231)</f>
        <v>0.7847999999999999</v>
      </c>
      <c r="AR224" s="153" t="s">
        <v>84</v>
      </c>
      <c r="AT224" s="161" t="s">
        <v>75</v>
      </c>
      <c r="AU224" s="161" t="s">
        <v>23</v>
      </c>
      <c r="AY224" s="153" t="s">
        <v>146</v>
      </c>
      <c r="BK224" s="162">
        <f>SUM(BK225:BK231)</f>
        <v>0</v>
      </c>
    </row>
    <row r="225" spans="2:65" s="1" customFormat="1" ht="22.5" customHeight="1">
      <c r="B225" s="166"/>
      <c r="C225" s="167" t="s">
        <v>399</v>
      </c>
      <c r="D225" s="167" t="s">
        <v>149</v>
      </c>
      <c r="E225" s="168" t="s">
        <v>400</v>
      </c>
      <c r="F225" s="169" t="s">
        <v>401</v>
      </c>
      <c r="G225" s="170" t="s">
        <v>170</v>
      </c>
      <c r="H225" s="171">
        <v>26.16</v>
      </c>
      <c r="I225" s="172"/>
      <c r="J225" s="173">
        <f>ROUND(I225*H225,2)</f>
        <v>0</v>
      </c>
      <c r="K225" s="169" t="s">
        <v>153</v>
      </c>
      <c r="L225" s="36"/>
      <c r="M225" s="174" t="s">
        <v>22</v>
      </c>
      <c r="N225" s="175" t="s">
        <v>47</v>
      </c>
      <c r="O225" s="37"/>
      <c r="P225" s="176">
        <f>O225*H225</f>
        <v>0</v>
      </c>
      <c r="Q225" s="176">
        <v>0</v>
      </c>
      <c r="R225" s="176">
        <f>Q225*H225</f>
        <v>0</v>
      </c>
      <c r="S225" s="176">
        <v>0.03</v>
      </c>
      <c r="T225" s="177">
        <f>S225*H225</f>
        <v>0.7847999999999999</v>
      </c>
      <c r="AR225" s="18" t="s">
        <v>244</v>
      </c>
      <c r="AT225" s="18" t="s">
        <v>149</v>
      </c>
      <c r="AU225" s="18" t="s">
        <v>84</v>
      </c>
      <c r="AY225" s="18" t="s">
        <v>146</v>
      </c>
      <c r="BE225" s="178">
        <f>IF(N225="základní",J225,0)</f>
        <v>0</v>
      </c>
      <c r="BF225" s="178">
        <f>IF(N225="snížená",J225,0)</f>
        <v>0</v>
      </c>
      <c r="BG225" s="178">
        <f>IF(N225="zákl. přenesená",J225,0)</f>
        <v>0</v>
      </c>
      <c r="BH225" s="178">
        <f>IF(N225="sníž. přenesená",J225,0)</f>
        <v>0</v>
      </c>
      <c r="BI225" s="178">
        <f>IF(N225="nulová",J225,0)</f>
        <v>0</v>
      </c>
      <c r="BJ225" s="18" t="s">
        <v>23</v>
      </c>
      <c r="BK225" s="178">
        <f>ROUND(I225*H225,2)</f>
        <v>0</v>
      </c>
      <c r="BL225" s="18" t="s">
        <v>244</v>
      </c>
      <c r="BM225" s="18" t="s">
        <v>402</v>
      </c>
    </row>
    <row r="226" spans="2:51" s="11" customFormat="1" ht="22.5" customHeight="1">
      <c r="B226" s="179"/>
      <c r="D226" s="180" t="s">
        <v>156</v>
      </c>
      <c r="E226" s="181" t="s">
        <v>22</v>
      </c>
      <c r="F226" s="182" t="s">
        <v>197</v>
      </c>
      <c r="H226" s="183">
        <v>26.16</v>
      </c>
      <c r="I226" s="184"/>
      <c r="L226" s="179"/>
      <c r="M226" s="185"/>
      <c r="N226" s="186"/>
      <c r="O226" s="186"/>
      <c r="P226" s="186"/>
      <c r="Q226" s="186"/>
      <c r="R226" s="186"/>
      <c r="S226" s="186"/>
      <c r="T226" s="187"/>
      <c r="AT226" s="188" t="s">
        <v>156</v>
      </c>
      <c r="AU226" s="188" t="s">
        <v>84</v>
      </c>
      <c r="AV226" s="11" t="s">
        <v>84</v>
      </c>
      <c r="AW226" s="11" t="s">
        <v>40</v>
      </c>
      <c r="AX226" s="11" t="s">
        <v>23</v>
      </c>
      <c r="AY226" s="188" t="s">
        <v>146</v>
      </c>
    </row>
    <row r="227" spans="2:65" s="1" customFormat="1" ht="22.5" customHeight="1">
      <c r="B227" s="166"/>
      <c r="C227" s="167" t="s">
        <v>403</v>
      </c>
      <c r="D227" s="167" t="s">
        <v>149</v>
      </c>
      <c r="E227" s="168" t="s">
        <v>404</v>
      </c>
      <c r="F227" s="169" t="s">
        <v>405</v>
      </c>
      <c r="G227" s="170" t="s">
        <v>170</v>
      </c>
      <c r="H227" s="171">
        <v>26.16</v>
      </c>
      <c r="I227" s="172"/>
      <c r="J227" s="173">
        <f>ROUND(I227*H227,2)</f>
        <v>0</v>
      </c>
      <c r="K227" s="169" t="s">
        <v>22</v>
      </c>
      <c r="L227" s="36"/>
      <c r="M227" s="174" t="s">
        <v>22</v>
      </c>
      <c r="N227" s="175" t="s">
        <v>47</v>
      </c>
      <c r="O227" s="37"/>
      <c r="P227" s="176">
        <f>O227*H227</f>
        <v>0</v>
      </c>
      <c r="Q227" s="176">
        <v>0</v>
      </c>
      <c r="R227" s="176">
        <f>Q227*H227</f>
        <v>0</v>
      </c>
      <c r="S227" s="176">
        <v>0</v>
      </c>
      <c r="T227" s="177">
        <f>S227*H227</f>
        <v>0</v>
      </c>
      <c r="AR227" s="18" t="s">
        <v>244</v>
      </c>
      <c r="AT227" s="18" t="s">
        <v>149</v>
      </c>
      <c r="AU227" s="18" t="s">
        <v>84</v>
      </c>
      <c r="AY227" s="18" t="s">
        <v>146</v>
      </c>
      <c r="BE227" s="178">
        <f>IF(N227="základní",J227,0)</f>
        <v>0</v>
      </c>
      <c r="BF227" s="178">
        <f>IF(N227="snížená",J227,0)</f>
        <v>0</v>
      </c>
      <c r="BG227" s="178">
        <f>IF(N227="zákl. přenesená",J227,0)</f>
        <v>0</v>
      </c>
      <c r="BH227" s="178">
        <f>IF(N227="sníž. přenesená",J227,0)</f>
        <v>0</v>
      </c>
      <c r="BI227" s="178">
        <f>IF(N227="nulová",J227,0)</f>
        <v>0</v>
      </c>
      <c r="BJ227" s="18" t="s">
        <v>23</v>
      </c>
      <c r="BK227" s="178">
        <f>ROUND(I227*H227,2)</f>
        <v>0</v>
      </c>
      <c r="BL227" s="18" t="s">
        <v>244</v>
      </c>
      <c r="BM227" s="18" t="s">
        <v>406</v>
      </c>
    </row>
    <row r="228" spans="2:51" s="11" customFormat="1" ht="22.5" customHeight="1">
      <c r="B228" s="179"/>
      <c r="D228" s="180" t="s">
        <v>156</v>
      </c>
      <c r="E228" s="181" t="s">
        <v>22</v>
      </c>
      <c r="F228" s="182" t="s">
        <v>197</v>
      </c>
      <c r="H228" s="183">
        <v>26.16</v>
      </c>
      <c r="I228" s="184"/>
      <c r="L228" s="179"/>
      <c r="M228" s="185"/>
      <c r="N228" s="186"/>
      <c r="O228" s="186"/>
      <c r="P228" s="186"/>
      <c r="Q228" s="186"/>
      <c r="R228" s="186"/>
      <c r="S228" s="186"/>
      <c r="T228" s="187"/>
      <c r="AT228" s="188" t="s">
        <v>156</v>
      </c>
      <c r="AU228" s="188" t="s">
        <v>84</v>
      </c>
      <c r="AV228" s="11" t="s">
        <v>84</v>
      </c>
      <c r="AW228" s="11" t="s">
        <v>40</v>
      </c>
      <c r="AX228" s="11" t="s">
        <v>23</v>
      </c>
      <c r="AY228" s="188" t="s">
        <v>146</v>
      </c>
    </row>
    <row r="229" spans="2:65" s="1" customFormat="1" ht="22.5" customHeight="1">
      <c r="B229" s="166"/>
      <c r="C229" s="222" t="s">
        <v>407</v>
      </c>
      <c r="D229" s="222" t="s">
        <v>408</v>
      </c>
      <c r="E229" s="223" t="s">
        <v>409</v>
      </c>
      <c r="F229" s="224" t="s">
        <v>410</v>
      </c>
      <c r="G229" s="225" t="s">
        <v>170</v>
      </c>
      <c r="H229" s="226">
        <v>28.253</v>
      </c>
      <c r="I229" s="227"/>
      <c r="J229" s="228">
        <f>ROUND(I229*H229,2)</f>
        <v>0</v>
      </c>
      <c r="K229" s="224" t="s">
        <v>153</v>
      </c>
      <c r="L229" s="229"/>
      <c r="M229" s="230" t="s">
        <v>22</v>
      </c>
      <c r="N229" s="231" t="s">
        <v>47</v>
      </c>
      <c r="O229" s="37"/>
      <c r="P229" s="176">
        <f>O229*H229</f>
        <v>0</v>
      </c>
      <c r="Q229" s="176">
        <v>0.009</v>
      </c>
      <c r="R229" s="176">
        <f>Q229*H229</f>
        <v>0.254277</v>
      </c>
      <c r="S229" s="176">
        <v>0</v>
      </c>
      <c r="T229" s="177">
        <f>S229*H229</f>
        <v>0</v>
      </c>
      <c r="AR229" s="18" t="s">
        <v>331</v>
      </c>
      <c r="AT229" s="18" t="s">
        <v>408</v>
      </c>
      <c r="AU229" s="18" t="s">
        <v>84</v>
      </c>
      <c r="AY229" s="18" t="s">
        <v>146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18" t="s">
        <v>23</v>
      </c>
      <c r="BK229" s="178">
        <f>ROUND(I229*H229,2)</f>
        <v>0</v>
      </c>
      <c r="BL229" s="18" t="s">
        <v>244</v>
      </c>
      <c r="BM229" s="18" t="s">
        <v>411</v>
      </c>
    </row>
    <row r="230" spans="2:51" s="11" customFormat="1" ht="22.5" customHeight="1">
      <c r="B230" s="179"/>
      <c r="D230" s="180" t="s">
        <v>156</v>
      </c>
      <c r="F230" s="182" t="s">
        <v>412</v>
      </c>
      <c r="H230" s="183">
        <v>28.253</v>
      </c>
      <c r="I230" s="184"/>
      <c r="L230" s="179"/>
      <c r="M230" s="185"/>
      <c r="N230" s="186"/>
      <c r="O230" s="186"/>
      <c r="P230" s="186"/>
      <c r="Q230" s="186"/>
      <c r="R230" s="186"/>
      <c r="S230" s="186"/>
      <c r="T230" s="187"/>
      <c r="AT230" s="188" t="s">
        <v>156</v>
      </c>
      <c r="AU230" s="188" t="s">
        <v>84</v>
      </c>
      <c r="AV230" s="11" t="s">
        <v>84</v>
      </c>
      <c r="AW230" s="11" t="s">
        <v>4</v>
      </c>
      <c r="AX230" s="11" t="s">
        <v>23</v>
      </c>
      <c r="AY230" s="188" t="s">
        <v>146</v>
      </c>
    </row>
    <row r="231" spans="2:65" s="1" customFormat="1" ht="22.5" customHeight="1">
      <c r="B231" s="166"/>
      <c r="C231" s="167" t="s">
        <v>413</v>
      </c>
      <c r="D231" s="167" t="s">
        <v>149</v>
      </c>
      <c r="E231" s="168" t="s">
        <v>414</v>
      </c>
      <c r="F231" s="169" t="s">
        <v>415</v>
      </c>
      <c r="G231" s="170" t="s">
        <v>347</v>
      </c>
      <c r="H231" s="220"/>
      <c r="I231" s="172"/>
      <c r="J231" s="173">
        <f>ROUND(I231*H231,2)</f>
        <v>0</v>
      </c>
      <c r="K231" s="169" t="s">
        <v>153</v>
      </c>
      <c r="L231" s="36"/>
      <c r="M231" s="174" t="s">
        <v>22</v>
      </c>
      <c r="N231" s="175" t="s">
        <v>47</v>
      </c>
      <c r="O231" s="37"/>
      <c r="P231" s="176">
        <f>O231*H231</f>
        <v>0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AR231" s="18" t="s">
        <v>244</v>
      </c>
      <c r="AT231" s="18" t="s">
        <v>149</v>
      </c>
      <c r="AU231" s="18" t="s">
        <v>84</v>
      </c>
      <c r="AY231" s="18" t="s">
        <v>146</v>
      </c>
      <c r="BE231" s="178">
        <f>IF(N231="základní",J231,0)</f>
        <v>0</v>
      </c>
      <c r="BF231" s="178">
        <f>IF(N231="snížená",J231,0)</f>
        <v>0</v>
      </c>
      <c r="BG231" s="178">
        <f>IF(N231="zákl. přenesená",J231,0)</f>
        <v>0</v>
      </c>
      <c r="BH231" s="178">
        <f>IF(N231="sníž. přenesená",J231,0)</f>
        <v>0</v>
      </c>
      <c r="BI231" s="178">
        <f>IF(N231="nulová",J231,0)</f>
        <v>0</v>
      </c>
      <c r="BJ231" s="18" t="s">
        <v>23</v>
      </c>
      <c r="BK231" s="178">
        <f>ROUND(I231*H231,2)</f>
        <v>0</v>
      </c>
      <c r="BL231" s="18" t="s">
        <v>244</v>
      </c>
      <c r="BM231" s="18" t="s">
        <v>416</v>
      </c>
    </row>
    <row r="232" spans="2:63" s="10" customFormat="1" ht="29.25" customHeight="1">
      <c r="B232" s="152"/>
      <c r="D232" s="163" t="s">
        <v>75</v>
      </c>
      <c r="E232" s="164" t="s">
        <v>417</v>
      </c>
      <c r="F232" s="164" t="s">
        <v>418</v>
      </c>
      <c r="I232" s="155"/>
      <c r="J232" s="165">
        <f>BK232</f>
        <v>0</v>
      </c>
      <c r="L232" s="152"/>
      <c r="M232" s="157"/>
      <c r="N232" s="158"/>
      <c r="O232" s="158"/>
      <c r="P232" s="159">
        <f>SUM(P233:P254)</f>
        <v>0</v>
      </c>
      <c r="Q232" s="158"/>
      <c r="R232" s="159">
        <f>SUM(R233:R254)</f>
        <v>0.7421552299999999</v>
      </c>
      <c r="S232" s="158"/>
      <c r="T232" s="160">
        <f>SUM(T233:T254)</f>
        <v>0.09251719</v>
      </c>
      <c r="AR232" s="153" t="s">
        <v>84</v>
      </c>
      <c r="AT232" s="161" t="s">
        <v>75</v>
      </c>
      <c r="AU232" s="161" t="s">
        <v>23</v>
      </c>
      <c r="AY232" s="153" t="s">
        <v>146</v>
      </c>
      <c r="BK232" s="162">
        <f>SUM(BK233:BK254)</f>
        <v>0</v>
      </c>
    </row>
    <row r="233" spans="2:65" s="1" customFormat="1" ht="31.5" customHeight="1">
      <c r="B233" s="166"/>
      <c r="C233" s="167" t="s">
        <v>419</v>
      </c>
      <c r="D233" s="167" t="s">
        <v>149</v>
      </c>
      <c r="E233" s="168" t="s">
        <v>420</v>
      </c>
      <c r="F233" s="169" t="s">
        <v>421</v>
      </c>
      <c r="G233" s="170" t="s">
        <v>170</v>
      </c>
      <c r="H233" s="171">
        <v>21.644</v>
      </c>
      <c r="I233" s="172"/>
      <c r="J233" s="173">
        <f>ROUND(I233*H233,2)</f>
        <v>0</v>
      </c>
      <c r="K233" s="169" t="s">
        <v>22</v>
      </c>
      <c r="L233" s="36"/>
      <c r="M233" s="174" t="s">
        <v>22</v>
      </c>
      <c r="N233" s="175" t="s">
        <v>47</v>
      </c>
      <c r="O233" s="37"/>
      <c r="P233" s="176">
        <f>O233*H233</f>
        <v>0</v>
      </c>
      <c r="Q233" s="176">
        <v>0.02831</v>
      </c>
      <c r="R233" s="176">
        <f>Q233*H233</f>
        <v>0.6127416399999999</v>
      </c>
      <c r="S233" s="176">
        <v>0</v>
      </c>
      <c r="T233" s="177">
        <f>S233*H233</f>
        <v>0</v>
      </c>
      <c r="AR233" s="18" t="s">
        <v>244</v>
      </c>
      <c r="AT233" s="18" t="s">
        <v>149</v>
      </c>
      <c r="AU233" s="18" t="s">
        <v>84</v>
      </c>
      <c r="AY233" s="18" t="s">
        <v>146</v>
      </c>
      <c r="BE233" s="178">
        <f>IF(N233="základní",J233,0)</f>
        <v>0</v>
      </c>
      <c r="BF233" s="178">
        <f>IF(N233="snížená",J233,0)</f>
        <v>0</v>
      </c>
      <c r="BG233" s="178">
        <f>IF(N233="zákl. přenesená",J233,0)</f>
        <v>0</v>
      </c>
      <c r="BH233" s="178">
        <f>IF(N233="sníž. přenesená",J233,0)</f>
        <v>0</v>
      </c>
      <c r="BI233" s="178">
        <f>IF(N233="nulová",J233,0)</f>
        <v>0</v>
      </c>
      <c r="BJ233" s="18" t="s">
        <v>23</v>
      </c>
      <c r="BK233" s="178">
        <f>ROUND(I233*H233,2)</f>
        <v>0</v>
      </c>
      <c r="BL233" s="18" t="s">
        <v>244</v>
      </c>
      <c r="BM233" s="18" t="s">
        <v>422</v>
      </c>
    </row>
    <row r="234" spans="2:51" s="11" customFormat="1" ht="22.5" customHeight="1">
      <c r="B234" s="179"/>
      <c r="D234" s="180" t="s">
        <v>156</v>
      </c>
      <c r="E234" s="181" t="s">
        <v>22</v>
      </c>
      <c r="F234" s="182" t="s">
        <v>423</v>
      </c>
      <c r="H234" s="183">
        <v>21.644</v>
      </c>
      <c r="I234" s="184"/>
      <c r="L234" s="179"/>
      <c r="M234" s="185"/>
      <c r="N234" s="186"/>
      <c r="O234" s="186"/>
      <c r="P234" s="186"/>
      <c r="Q234" s="186"/>
      <c r="R234" s="186"/>
      <c r="S234" s="186"/>
      <c r="T234" s="187"/>
      <c r="AT234" s="188" t="s">
        <v>156</v>
      </c>
      <c r="AU234" s="188" t="s">
        <v>84</v>
      </c>
      <c r="AV234" s="11" t="s">
        <v>84</v>
      </c>
      <c r="AW234" s="11" t="s">
        <v>40</v>
      </c>
      <c r="AX234" s="11" t="s">
        <v>23</v>
      </c>
      <c r="AY234" s="188" t="s">
        <v>146</v>
      </c>
    </row>
    <row r="235" spans="2:65" s="1" customFormat="1" ht="22.5" customHeight="1">
      <c r="B235" s="166"/>
      <c r="C235" s="167" t="s">
        <v>424</v>
      </c>
      <c r="D235" s="167" t="s">
        <v>149</v>
      </c>
      <c r="E235" s="168" t="s">
        <v>425</v>
      </c>
      <c r="F235" s="169" t="s">
        <v>426</v>
      </c>
      <c r="G235" s="170" t="s">
        <v>170</v>
      </c>
      <c r="H235" s="171">
        <v>28.8</v>
      </c>
      <c r="I235" s="172"/>
      <c r="J235" s="173">
        <f>ROUND(I235*H235,2)</f>
        <v>0</v>
      </c>
      <c r="K235" s="169" t="s">
        <v>153</v>
      </c>
      <c r="L235" s="36"/>
      <c r="M235" s="174" t="s">
        <v>22</v>
      </c>
      <c r="N235" s="175" t="s">
        <v>47</v>
      </c>
      <c r="O235" s="37"/>
      <c r="P235" s="176">
        <f>O235*H235</f>
        <v>0</v>
      </c>
      <c r="Q235" s="176">
        <v>0.0001</v>
      </c>
      <c r="R235" s="176">
        <f>Q235*H235</f>
        <v>0.00288</v>
      </c>
      <c r="S235" s="176">
        <v>0</v>
      </c>
      <c r="T235" s="177">
        <f>S235*H235</f>
        <v>0</v>
      </c>
      <c r="AR235" s="18" t="s">
        <v>244</v>
      </c>
      <c r="AT235" s="18" t="s">
        <v>149</v>
      </c>
      <c r="AU235" s="18" t="s">
        <v>84</v>
      </c>
      <c r="AY235" s="18" t="s">
        <v>146</v>
      </c>
      <c r="BE235" s="178">
        <f>IF(N235="základní",J235,0)</f>
        <v>0</v>
      </c>
      <c r="BF235" s="178">
        <f>IF(N235="snížená",J235,0)</f>
        <v>0</v>
      </c>
      <c r="BG235" s="178">
        <f>IF(N235="zákl. přenesená",J235,0)</f>
        <v>0</v>
      </c>
      <c r="BH235" s="178">
        <f>IF(N235="sníž. přenesená",J235,0)</f>
        <v>0</v>
      </c>
      <c r="BI235" s="178">
        <f>IF(N235="nulová",J235,0)</f>
        <v>0</v>
      </c>
      <c r="BJ235" s="18" t="s">
        <v>23</v>
      </c>
      <c r="BK235" s="178">
        <f>ROUND(I235*H235,2)</f>
        <v>0</v>
      </c>
      <c r="BL235" s="18" t="s">
        <v>244</v>
      </c>
      <c r="BM235" s="18" t="s">
        <v>427</v>
      </c>
    </row>
    <row r="236" spans="2:51" s="11" customFormat="1" ht="22.5" customHeight="1">
      <c r="B236" s="179"/>
      <c r="D236" s="189" t="s">
        <v>156</v>
      </c>
      <c r="E236" s="188" t="s">
        <v>22</v>
      </c>
      <c r="F236" s="190" t="s">
        <v>423</v>
      </c>
      <c r="H236" s="191">
        <v>21.644</v>
      </c>
      <c r="I236" s="184"/>
      <c r="L236" s="179"/>
      <c r="M236" s="185"/>
      <c r="N236" s="186"/>
      <c r="O236" s="186"/>
      <c r="P236" s="186"/>
      <c r="Q236" s="186"/>
      <c r="R236" s="186"/>
      <c r="S236" s="186"/>
      <c r="T236" s="187"/>
      <c r="AT236" s="188" t="s">
        <v>156</v>
      </c>
      <c r="AU236" s="188" t="s">
        <v>84</v>
      </c>
      <c r="AV236" s="11" t="s">
        <v>84</v>
      </c>
      <c r="AW236" s="11" t="s">
        <v>40</v>
      </c>
      <c r="AX236" s="11" t="s">
        <v>76</v>
      </c>
      <c r="AY236" s="188" t="s">
        <v>146</v>
      </c>
    </row>
    <row r="237" spans="2:51" s="11" customFormat="1" ht="22.5" customHeight="1">
      <c r="B237" s="179"/>
      <c r="D237" s="189" t="s">
        <v>156</v>
      </c>
      <c r="E237" s="188" t="s">
        <v>22</v>
      </c>
      <c r="F237" s="190" t="s">
        <v>428</v>
      </c>
      <c r="H237" s="191">
        <v>7.156</v>
      </c>
      <c r="I237" s="184"/>
      <c r="L237" s="179"/>
      <c r="M237" s="185"/>
      <c r="N237" s="186"/>
      <c r="O237" s="186"/>
      <c r="P237" s="186"/>
      <c r="Q237" s="186"/>
      <c r="R237" s="186"/>
      <c r="S237" s="186"/>
      <c r="T237" s="187"/>
      <c r="AT237" s="188" t="s">
        <v>156</v>
      </c>
      <c r="AU237" s="188" t="s">
        <v>84</v>
      </c>
      <c r="AV237" s="11" t="s">
        <v>84</v>
      </c>
      <c r="AW237" s="11" t="s">
        <v>40</v>
      </c>
      <c r="AX237" s="11" t="s">
        <v>76</v>
      </c>
      <c r="AY237" s="188" t="s">
        <v>146</v>
      </c>
    </row>
    <row r="238" spans="2:51" s="12" customFormat="1" ht="22.5" customHeight="1">
      <c r="B238" s="192"/>
      <c r="D238" s="180" t="s">
        <v>156</v>
      </c>
      <c r="E238" s="193" t="s">
        <v>22</v>
      </c>
      <c r="F238" s="194" t="s">
        <v>186</v>
      </c>
      <c r="H238" s="195">
        <v>28.8</v>
      </c>
      <c r="I238" s="196"/>
      <c r="L238" s="192"/>
      <c r="M238" s="197"/>
      <c r="N238" s="198"/>
      <c r="O238" s="198"/>
      <c r="P238" s="198"/>
      <c r="Q238" s="198"/>
      <c r="R238" s="198"/>
      <c r="S238" s="198"/>
      <c r="T238" s="199"/>
      <c r="AT238" s="200" t="s">
        <v>156</v>
      </c>
      <c r="AU238" s="200" t="s">
        <v>84</v>
      </c>
      <c r="AV238" s="12" t="s">
        <v>154</v>
      </c>
      <c r="AW238" s="12" t="s">
        <v>40</v>
      </c>
      <c r="AX238" s="12" t="s">
        <v>23</v>
      </c>
      <c r="AY238" s="200" t="s">
        <v>146</v>
      </c>
    </row>
    <row r="239" spans="2:65" s="1" customFormat="1" ht="22.5" customHeight="1">
      <c r="B239" s="166"/>
      <c r="C239" s="167" t="s">
        <v>429</v>
      </c>
      <c r="D239" s="167" t="s">
        <v>149</v>
      </c>
      <c r="E239" s="168" t="s">
        <v>430</v>
      </c>
      <c r="F239" s="169" t="s">
        <v>431</v>
      </c>
      <c r="G239" s="170" t="s">
        <v>170</v>
      </c>
      <c r="H239" s="171">
        <v>21.644</v>
      </c>
      <c r="I239" s="172"/>
      <c r="J239" s="173">
        <f>ROUND(I239*H239,2)</f>
        <v>0</v>
      </c>
      <c r="K239" s="169" t="s">
        <v>153</v>
      </c>
      <c r="L239" s="36"/>
      <c r="M239" s="174" t="s">
        <v>22</v>
      </c>
      <c r="N239" s="175" t="s">
        <v>47</v>
      </c>
      <c r="O239" s="37"/>
      <c r="P239" s="176">
        <f>O239*H239</f>
        <v>0</v>
      </c>
      <c r="Q239" s="176">
        <v>0.00025</v>
      </c>
      <c r="R239" s="176">
        <f>Q239*H239</f>
        <v>0.005411</v>
      </c>
      <c r="S239" s="176">
        <v>0</v>
      </c>
      <c r="T239" s="177">
        <f>S239*H239</f>
        <v>0</v>
      </c>
      <c r="AR239" s="18" t="s">
        <v>244</v>
      </c>
      <c r="AT239" s="18" t="s">
        <v>149</v>
      </c>
      <c r="AU239" s="18" t="s">
        <v>84</v>
      </c>
      <c r="AY239" s="18" t="s">
        <v>146</v>
      </c>
      <c r="BE239" s="178">
        <f>IF(N239="základní",J239,0)</f>
        <v>0</v>
      </c>
      <c r="BF239" s="178">
        <f>IF(N239="snížená",J239,0)</f>
        <v>0</v>
      </c>
      <c r="BG239" s="178">
        <f>IF(N239="zákl. přenesená",J239,0)</f>
        <v>0</v>
      </c>
      <c r="BH239" s="178">
        <f>IF(N239="sníž. přenesená",J239,0)</f>
        <v>0</v>
      </c>
      <c r="BI239" s="178">
        <f>IF(N239="nulová",J239,0)</f>
        <v>0</v>
      </c>
      <c r="BJ239" s="18" t="s">
        <v>23</v>
      </c>
      <c r="BK239" s="178">
        <f>ROUND(I239*H239,2)</f>
        <v>0</v>
      </c>
      <c r="BL239" s="18" t="s">
        <v>244</v>
      </c>
      <c r="BM239" s="18" t="s">
        <v>432</v>
      </c>
    </row>
    <row r="240" spans="2:65" s="1" customFormat="1" ht="22.5" customHeight="1">
      <c r="B240" s="166"/>
      <c r="C240" s="167" t="s">
        <v>433</v>
      </c>
      <c r="D240" s="167" t="s">
        <v>149</v>
      </c>
      <c r="E240" s="168" t="s">
        <v>434</v>
      </c>
      <c r="F240" s="169" t="s">
        <v>435</v>
      </c>
      <c r="G240" s="170" t="s">
        <v>170</v>
      </c>
      <c r="H240" s="171">
        <v>2.683</v>
      </c>
      <c r="I240" s="172"/>
      <c r="J240" s="173">
        <f>ROUND(I240*H240,2)</f>
        <v>0</v>
      </c>
      <c r="K240" s="169" t="s">
        <v>153</v>
      </c>
      <c r="L240" s="36"/>
      <c r="M240" s="174" t="s">
        <v>22</v>
      </c>
      <c r="N240" s="175" t="s">
        <v>47</v>
      </c>
      <c r="O240" s="37"/>
      <c r="P240" s="176">
        <f>O240*H240</f>
        <v>0</v>
      </c>
      <c r="Q240" s="176">
        <v>0.01284</v>
      </c>
      <c r="R240" s="176">
        <f>Q240*H240</f>
        <v>0.03444972</v>
      </c>
      <c r="S240" s="176">
        <v>0</v>
      </c>
      <c r="T240" s="177">
        <f>S240*H240</f>
        <v>0</v>
      </c>
      <c r="AR240" s="18" t="s">
        <v>244</v>
      </c>
      <c r="AT240" s="18" t="s">
        <v>149</v>
      </c>
      <c r="AU240" s="18" t="s">
        <v>84</v>
      </c>
      <c r="AY240" s="18" t="s">
        <v>146</v>
      </c>
      <c r="BE240" s="178">
        <f>IF(N240="základní",J240,0)</f>
        <v>0</v>
      </c>
      <c r="BF240" s="178">
        <f>IF(N240="snížená",J240,0)</f>
        <v>0</v>
      </c>
      <c r="BG240" s="178">
        <f>IF(N240="zákl. přenesená",J240,0)</f>
        <v>0</v>
      </c>
      <c r="BH240" s="178">
        <f>IF(N240="sníž. přenesená",J240,0)</f>
        <v>0</v>
      </c>
      <c r="BI240" s="178">
        <f>IF(N240="nulová",J240,0)</f>
        <v>0</v>
      </c>
      <c r="BJ240" s="18" t="s">
        <v>23</v>
      </c>
      <c r="BK240" s="178">
        <f>ROUND(I240*H240,2)</f>
        <v>0</v>
      </c>
      <c r="BL240" s="18" t="s">
        <v>244</v>
      </c>
      <c r="BM240" s="18" t="s">
        <v>436</v>
      </c>
    </row>
    <row r="241" spans="2:51" s="14" customFormat="1" ht="22.5" customHeight="1">
      <c r="B241" s="212"/>
      <c r="D241" s="189" t="s">
        <v>156</v>
      </c>
      <c r="E241" s="213" t="s">
        <v>22</v>
      </c>
      <c r="F241" s="214" t="s">
        <v>437</v>
      </c>
      <c r="H241" s="215" t="s">
        <v>22</v>
      </c>
      <c r="I241" s="216"/>
      <c r="L241" s="212"/>
      <c r="M241" s="217"/>
      <c r="N241" s="218"/>
      <c r="O241" s="218"/>
      <c r="P241" s="218"/>
      <c r="Q241" s="218"/>
      <c r="R241" s="218"/>
      <c r="S241" s="218"/>
      <c r="T241" s="219"/>
      <c r="AT241" s="215" t="s">
        <v>156</v>
      </c>
      <c r="AU241" s="215" t="s">
        <v>84</v>
      </c>
      <c r="AV241" s="14" t="s">
        <v>23</v>
      </c>
      <c r="AW241" s="14" t="s">
        <v>40</v>
      </c>
      <c r="AX241" s="14" t="s">
        <v>76</v>
      </c>
      <c r="AY241" s="215" t="s">
        <v>146</v>
      </c>
    </row>
    <row r="242" spans="2:51" s="11" customFormat="1" ht="22.5" customHeight="1">
      <c r="B242" s="179"/>
      <c r="D242" s="180" t="s">
        <v>156</v>
      </c>
      <c r="E242" s="181" t="s">
        <v>22</v>
      </c>
      <c r="F242" s="182" t="s">
        <v>438</v>
      </c>
      <c r="H242" s="183">
        <v>2.683</v>
      </c>
      <c r="I242" s="184"/>
      <c r="L242" s="179"/>
      <c r="M242" s="185"/>
      <c r="N242" s="186"/>
      <c r="O242" s="186"/>
      <c r="P242" s="186"/>
      <c r="Q242" s="186"/>
      <c r="R242" s="186"/>
      <c r="S242" s="186"/>
      <c r="T242" s="187"/>
      <c r="AT242" s="188" t="s">
        <v>156</v>
      </c>
      <c r="AU242" s="188" t="s">
        <v>84</v>
      </c>
      <c r="AV242" s="11" t="s">
        <v>84</v>
      </c>
      <c r="AW242" s="11" t="s">
        <v>40</v>
      </c>
      <c r="AX242" s="11" t="s">
        <v>23</v>
      </c>
      <c r="AY242" s="188" t="s">
        <v>146</v>
      </c>
    </row>
    <row r="243" spans="2:65" s="1" customFormat="1" ht="22.5" customHeight="1">
      <c r="B243" s="166"/>
      <c r="C243" s="167" t="s">
        <v>439</v>
      </c>
      <c r="D243" s="167" t="s">
        <v>149</v>
      </c>
      <c r="E243" s="168" t="s">
        <v>440</v>
      </c>
      <c r="F243" s="169" t="s">
        <v>441</v>
      </c>
      <c r="G243" s="170" t="s">
        <v>170</v>
      </c>
      <c r="H243" s="171">
        <v>0.473</v>
      </c>
      <c r="I243" s="172"/>
      <c r="J243" s="173">
        <f>ROUND(I243*H243,2)</f>
        <v>0</v>
      </c>
      <c r="K243" s="169" t="s">
        <v>153</v>
      </c>
      <c r="L243" s="36"/>
      <c r="M243" s="174" t="s">
        <v>22</v>
      </c>
      <c r="N243" s="175" t="s">
        <v>47</v>
      </c>
      <c r="O243" s="37"/>
      <c r="P243" s="176">
        <f>O243*H243</f>
        <v>0</v>
      </c>
      <c r="Q243" s="176">
        <v>0.01319</v>
      </c>
      <c r="R243" s="176">
        <f>Q243*H243</f>
        <v>0.00623887</v>
      </c>
      <c r="S243" s="176">
        <v>0</v>
      </c>
      <c r="T243" s="177">
        <f>S243*H243</f>
        <v>0</v>
      </c>
      <c r="AR243" s="18" t="s">
        <v>244</v>
      </c>
      <c r="AT243" s="18" t="s">
        <v>149</v>
      </c>
      <c r="AU243" s="18" t="s">
        <v>84</v>
      </c>
      <c r="AY243" s="18" t="s">
        <v>146</v>
      </c>
      <c r="BE243" s="178">
        <f>IF(N243="základní",J243,0)</f>
        <v>0</v>
      </c>
      <c r="BF243" s="178">
        <f>IF(N243="snížená",J243,0)</f>
        <v>0</v>
      </c>
      <c r="BG243" s="178">
        <f>IF(N243="zákl. přenesená",J243,0)</f>
        <v>0</v>
      </c>
      <c r="BH243" s="178">
        <f>IF(N243="sníž. přenesená",J243,0)</f>
        <v>0</v>
      </c>
      <c r="BI243" s="178">
        <f>IF(N243="nulová",J243,0)</f>
        <v>0</v>
      </c>
      <c r="BJ243" s="18" t="s">
        <v>23</v>
      </c>
      <c r="BK243" s="178">
        <f>ROUND(I243*H243,2)</f>
        <v>0</v>
      </c>
      <c r="BL243" s="18" t="s">
        <v>244</v>
      </c>
      <c r="BM243" s="18" t="s">
        <v>442</v>
      </c>
    </row>
    <row r="244" spans="2:51" s="14" customFormat="1" ht="22.5" customHeight="1">
      <c r="B244" s="212"/>
      <c r="D244" s="189" t="s">
        <v>156</v>
      </c>
      <c r="E244" s="213" t="s">
        <v>22</v>
      </c>
      <c r="F244" s="214" t="s">
        <v>443</v>
      </c>
      <c r="H244" s="215" t="s">
        <v>22</v>
      </c>
      <c r="I244" s="216"/>
      <c r="L244" s="212"/>
      <c r="M244" s="217"/>
      <c r="N244" s="218"/>
      <c r="O244" s="218"/>
      <c r="P244" s="218"/>
      <c r="Q244" s="218"/>
      <c r="R244" s="218"/>
      <c r="S244" s="218"/>
      <c r="T244" s="219"/>
      <c r="AT244" s="215" t="s">
        <v>156</v>
      </c>
      <c r="AU244" s="215" t="s">
        <v>84</v>
      </c>
      <c r="AV244" s="14" t="s">
        <v>23</v>
      </c>
      <c r="AW244" s="14" t="s">
        <v>40</v>
      </c>
      <c r="AX244" s="14" t="s">
        <v>76</v>
      </c>
      <c r="AY244" s="215" t="s">
        <v>146</v>
      </c>
    </row>
    <row r="245" spans="2:51" s="11" customFormat="1" ht="22.5" customHeight="1">
      <c r="B245" s="179"/>
      <c r="D245" s="180" t="s">
        <v>156</v>
      </c>
      <c r="E245" s="181" t="s">
        <v>22</v>
      </c>
      <c r="F245" s="182" t="s">
        <v>444</v>
      </c>
      <c r="H245" s="183">
        <v>0.473</v>
      </c>
      <c r="I245" s="184"/>
      <c r="L245" s="179"/>
      <c r="M245" s="185"/>
      <c r="N245" s="186"/>
      <c r="O245" s="186"/>
      <c r="P245" s="186"/>
      <c r="Q245" s="186"/>
      <c r="R245" s="186"/>
      <c r="S245" s="186"/>
      <c r="T245" s="187"/>
      <c r="AT245" s="188" t="s">
        <v>156</v>
      </c>
      <c r="AU245" s="188" t="s">
        <v>84</v>
      </c>
      <c r="AV245" s="11" t="s">
        <v>84</v>
      </c>
      <c r="AW245" s="11" t="s">
        <v>40</v>
      </c>
      <c r="AX245" s="11" t="s">
        <v>23</v>
      </c>
      <c r="AY245" s="188" t="s">
        <v>146</v>
      </c>
    </row>
    <row r="246" spans="2:65" s="1" customFormat="1" ht="31.5" customHeight="1">
      <c r="B246" s="166"/>
      <c r="C246" s="167" t="s">
        <v>445</v>
      </c>
      <c r="D246" s="167" t="s">
        <v>149</v>
      </c>
      <c r="E246" s="168" t="s">
        <v>446</v>
      </c>
      <c r="F246" s="169" t="s">
        <v>447</v>
      </c>
      <c r="G246" s="170" t="s">
        <v>190</v>
      </c>
      <c r="H246" s="171">
        <v>10.1</v>
      </c>
      <c r="I246" s="172"/>
      <c r="J246" s="173">
        <f>ROUND(I246*H246,2)</f>
        <v>0</v>
      </c>
      <c r="K246" s="169" t="s">
        <v>22</v>
      </c>
      <c r="L246" s="36"/>
      <c r="M246" s="174" t="s">
        <v>22</v>
      </c>
      <c r="N246" s="175" t="s">
        <v>47</v>
      </c>
      <c r="O246" s="37"/>
      <c r="P246" s="176">
        <f>O246*H246</f>
        <v>0</v>
      </c>
      <c r="Q246" s="176">
        <v>0.00794</v>
      </c>
      <c r="R246" s="176">
        <f>Q246*H246</f>
        <v>0.08019399999999999</v>
      </c>
      <c r="S246" s="176">
        <v>0</v>
      </c>
      <c r="T246" s="177">
        <f>S246*H246</f>
        <v>0</v>
      </c>
      <c r="AR246" s="18" t="s">
        <v>244</v>
      </c>
      <c r="AT246" s="18" t="s">
        <v>149</v>
      </c>
      <c r="AU246" s="18" t="s">
        <v>84</v>
      </c>
      <c r="AY246" s="18" t="s">
        <v>146</v>
      </c>
      <c r="BE246" s="178">
        <f>IF(N246="základní",J246,0)</f>
        <v>0</v>
      </c>
      <c r="BF246" s="178">
        <f>IF(N246="snížená",J246,0)</f>
        <v>0</v>
      </c>
      <c r="BG246" s="178">
        <f>IF(N246="zákl. přenesená",J246,0)</f>
        <v>0</v>
      </c>
      <c r="BH246" s="178">
        <f>IF(N246="sníž. přenesená",J246,0)</f>
        <v>0</v>
      </c>
      <c r="BI246" s="178">
        <f>IF(N246="nulová",J246,0)</f>
        <v>0</v>
      </c>
      <c r="BJ246" s="18" t="s">
        <v>23</v>
      </c>
      <c r="BK246" s="178">
        <f>ROUND(I246*H246,2)</f>
        <v>0</v>
      </c>
      <c r="BL246" s="18" t="s">
        <v>244</v>
      </c>
      <c r="BM246" s="18" t="s">
        <v>448</v>
      </c>
    </row>
    <row r="247" spans="2:51" s="11" customFormat="1" ht="22.5" customHeight="1">
      <c r="B247" s="179"/>
      <c r="D247" s="180" t="s">
        <v>156</v>
      </c>
      <c r="E247" s="181" t="s">
        <v>22</v>
      </c>
      <c r="F247" s="182" t="s">
        <v>449</v>
      </c>
      <c r="H247" s="183">
        <v>10.1</v>
      </c>
      <c r="I247" s="184"/>
      <c r="L247" s="179"/>
      <c r="M247" s="185"/>
      <c r="N247" s="186"/>
      <c r="O247" s="186"/>
      <c r="P247" s="186"/>
      <c r="Q247" s="186"/>
      <c r="R247" s="186"/>
      <c r="S247" s="186"/>
      <c r="T247" s="187"/>
      <c r="AT247" s="188" t="s">
        <v>156</v>
      </c>
      <c r="AU247" s="188" t="s">
        <v>84</v>
      </c>
      <c r="AV247" s="11" t="s">
        <v>84</v>
      </c>
      <c r="AW247" s="11" t="s">
        <v>40</v>
      </c>
      <c r="AX247" s="11" t="s">
        <v>23</v>
      </c>
      <c r="AY247" s="188" t="s">
        <v>146</v>
      </c>
    </row>
    <row r="248" spans="2:65" s="1" customFormat="1" ht="22.5" customHeight="1">
      <c r="B248" s="166"/>
      <c r="C248" s="167" t="s">
        <v>450</v>
      </c>
      <c r="D248" s="167" t="s">
        <v>149</v>
      </c>
      <c r="E248" s="168" t="s">
        <v>451</v>
      </c>
      <c r="F248" s="169" t="s">
        <v>452</v>
      </c>
      <c r="G248" s="170" t="s">
        <v>170</v>
      </c>
      <c r="H248" s="171">
        <v>3.173</v>
      </c>
      <c r="I248" s="172"/>
      <c r="J248" s="173">
        <f>ROUND(I248*H248,2)</f>
        <v>0</v>
      </c>
      <c r="K248" s="169" t="s">
        <v>153</v>
      </c>
      <c r="L248" s="36"/>
      <c r="M248" s="174" t="s">
        <v>22</v>
      </c>
      <c r="N248" s="175" t="s">
        <v>47</v>
      </c>
      <c r="O248" s="37"/>
      <c r="P248" s="176">
        <f>O248*H248</f>
        <v>0</v>
      </c>
      <c r="Q248" s="176">
        <v>0</v>
      </c>
      <c r="R248" s="176">
        <f>Q248*H248</f>
        <v>0</v>
      </c>
      <c r="S248" s="176">
        <v>0.01403</v>
      </c>
      <c r="T248" s="177">
        <f>S248*H248</f>
        <v>0.044517190000000005</v>
      </c>
      <c r="AR248" s="18" t="s">
        <v>244</v>
      </c>
      <c r="AT248" s="18" t="s">
        <v>149</v>
      </c>
      <c r="AU248" s="18" t="s">
        <v>84</v>
      </c>
      <c r="AY248" s="18" t="s">
        <v>146</v>
      </c>
      <c r="BE248" s="178">
        <f>IF(N248="základní",J248,0)</f>
        <v>0</v>
      </c>
      <c r="BF248" s="178">
        <f>IF(N248="snížená",J248,0)</f>
        <v>0</v>
      </c>
      <c r="BG248" s="178">
        <f>IF(N248="zákl. přenesená",J248,0)</f>
        <v>0</v>
      </c>
      <c r="BH248" s="178">
        <f>IF(N248="sníž. přenesená",J248,0)</f>
        <v>0</v>
      </c>
      <c r="BI248" s="178">
        <f>IF(N248="nulová",J248,0)</f>
        <v>0</v>
      </c>
      <c r="BJ248" s="18" t="s">
        <v>23</v>
      </c>
      <c r="BK248" s="178">
        <f>ROUND(I248*H248,2)</f>
        <v>0</v>
      </c>
      <c r="BL248" s="18" t="s">
        <v>244</v>
      </c>
      <c r="BM248" s="18" t="s">
        <v>453</v>
      </c>
    </row>
    <row r="249" spans="2:51" s="14" customFormat="1" ht="22.5" customHeight="1">
      <c r="B249" s="212"/>
      <c r="D249" s="189" t="s">
        <v>156</v>
      </c>
      <c r="E249" s="213" t="s">
        <v>22</v>
      </c>
      <c r="F249" s="214" t="s">
        <v>437</v>
      </c>
      <c r="H249" s="215" t="s">
        <v>22</v>
      </c>
      <c r="I249" s="216"/>
      <c r="L249" s="212"/>
      <c r="M249" s="217"/>
      <c r="N249" s="218"/>
      <c r="O249" s="218"/>
      <c r="P249" s="218"/>
      <c r="Q249" s="218"/>
      <c r="R249" s="218"/>
      <c r="S249" s="218"/>
      <c r="T249" s="219"/>
      <c r="AT249" s="215" t="s">
        <v>156</v>
      </c>
      <c r="AU249" s="215" t="s">
        <v>84</v>
      </c>
      <c r="AV249" s="14" t="s">
        <v>23</v>
      </c>
      <c r="AW249" s="14" t="s">
        <v>40</v>
      </c>
      <c r="AX249" s="14" t="s">
        <v>76</v>
      </c>
      <c r="AY249" s="215" t="s">
        <v>146</v>
      </c>
    </row>
    <row r="250" spans="2:51" s="11" customFormat="1" ht="22.5" customHeight="1">
      <c r="B250" s="179"/>
      <c r="D250" s="180" t="s">
        <v>156</v>
      </c>
      <c r="E250" s="181" t="s">
        <v>22</v>
      </c>
      <c r="F250" s="182" t="s">
        <v>454</v>
      </c>
      <c r="H250" s="183">
        <v>3.173</v>
      </c>
      <c r="I250" s="184"/>
      <c r="L250" s="179"/>
      <c r="M250" s="185"/>
      <c r="N250" s="186"/>
      <c r="O250" s="186"/>
      <c r="P250" s="186"/>
      <c r="Q250" s="186"/>
      <c r="R250" s="186"/>
      <c r="S250" s="186"/>
      <c r="T250" s="187"/>
      <c r="AT250" s="188" t="s">
        <v>156</v>
      </c>
      <c r="AU250" s="188" t="s">
        <v>84</v>
      </c>
      <c r="AV250" s="11" t="s">
        <v>84</v>
      </c>
      <c r="AW250" s="11" t="s">
        <v>40</v>
      </c>
      <c r="AX250" s="11" t="s">
        <v>23</v>
      </c>
      <c r="AY250" s="188" t="s">
        <v>146</v>
      </c>
    </row>
    <row r="251" spans="2:65" s="1" customFormat="1" ht="31.5" customHeight="1">
      <c r="B251" s="166"/>
      <c r="C251" s="167" t="s">
        <v>455</v>
      </c>
      <c r="D251" s="167" t="s">
        <v>149</v>
      </c>
      <c r="E251" s="168" t="s">
        <v>456</v>
      </c>
      <c r="F251" s="169" t="s">
        <v>457</v>
      </c>
      <c r="G251" s="170" t="s">
        <v>152</v>
      </c>
      <c r="H251" s="171">
        <v>8</v>
      </c>
      <c r="I251" s="172"/>
      <c r="J251" s="173">
        <f>ROUND(I251*H251,2)</f>
        <v>0</v>
      </c>
      <c r="K251" s="169" t="s">
        <v>153</v>
      </c>
      <c r="L251" s="36"/>
      <c r="M251" s="174" t="s">
        <v>22</v>
      </c>
      <c r="N251" s="175" t="s">
        <v>47</v>
      </c>
      <c r="O251" s="37"/>
      <c r="P251" s="176">
        <f>O251*H251</f>
        <v>0</v>
      </c>
      <c r="Q251" s="176">
        <v>0</v>
      </c>
      <c r="R251" s="176">
        <f>Q251*H251</f>
        <v>0</v>
      </c>
      <c r="S251" s="176">
        <v>0.006</v>
      </c>
      <c r="T251" s="177">
        <f>S251*H251</f>
        <v>0.048</v>
      </c>
      <c r="AR251" s="18" t="s">
        <v>244</v>
      </c>
      <c r="AT251" s="18" t="s">
        <v>149</v>
      </c>
      <c r="AU251" s="18" t="s">
        <v>84</v>
      </c>
      <c r="AY251" s="18" t="s">
        <v>146</v>
      </c>
      <c r="BE251" s="178">
        <f>IF(N251="základní",J251,0)</f>
        <v>0</v>
      </c>
      <c r="BF251" s="178">
        <f>IF(N251="snížená",J251,0)</f>
        <v>0</v>
      </c>
      <c r="BG251" s="178">
        <f>IF(N251="zákl. přenesená",J251,0)</f>
        <v>0</v>
      </c>
      <c r="BH251" s="178">
        <f>IF(N251="sníž. přenesená",J251,0)</f>
        <v>0</v>
      </c>
      <c r="BI251" s="178">
        <f>IF(N251="nulová",J251,0)</f>
        <v>0</v>
      </c>
      <c r="BJ251" s="18" t="s">
        <v>23</v>
      </c>
      <c r="BK251" s="178">
        <f>ROUND(I251*H251,2)</f>
        <v>0</v>
      </c>
      <c r="BL251" s="18" t="s">
        <v>244</v>
      </c>
      <c r="BM251" s="18" t="s">
        <v>458</v>
      </c>
    </row>
    <row r="252" spans="2:65" s="1" customFormat="1" ht="22.5" customHeight="1">
      <c r="B252" s="166"/>
      <c r="C252" s="167" t="s">
        <v>459</v>
      </c>
      <c r="D252" s="167" t="s">
        <v>149</v>
      </c>
      <c r="E252" s="168" t="s">
        <v>460</v>
      </c>
      <c r="F252" s="169" t="s">
        <v>461</v>
      </c>
      <c r="G252" s="170" t="s">
        <v>152</v>
      </c>
      <c r="H252" s="171">
        <v>8</v>
      </c>
      <c r="I252" s="172"/>
      <c r="J252" s="173">
        <f>ROUND(I252*H252,2)</f>
        <v>0</v>
      </c>
      <c r="K252" s="169" t="s">
        <v>153</v>
      </c>
      <c r="L252" s="36"/>
      <c r="M252" s="174" t="s">
        <v>22</v>
      </c>
      <c r="N252" s="175" t="s">
        <v>47</v>
      </c>
      <c r="O252" s="37"/>
      <c r="P252" s="176">
        <f>O252*H252</f>
        <v>0</v>
      </c>
      <c r="Q252" s="176">
        <v>3E-05</v>
      </c>
      <c r="R252" s="176">
        <f>Q252*H252</f>
        <v>0.00024</v>
      </c>
      <c r="S252" s="176">
        <v>0</v>
      </c>
      <c r="T252" s="177">
        <f>S252*H252</f>
        <v>0</v>
      </c>
      <c r="AR252" s="18" t="s">
        <v>244</v>
      </c>
      <c r="AT252" s="18" t="s">
        <v>149</v>
      </c>
      <c r="AU252" s="18" t="s">
        <v>84</v>
      </c>
      <c r="AY252" s="18" t="s">
        <v>146</v>
      </c>
      <c r="BE252" s="178">
        <f>IF(N252="základní",J252,0)</f>
        <v>0</v>
      </c>
      <c r="BF252" s="178">
        <f>IF(N252="snížená",J252,0)</f>
        <v>0</v>
      </c>
      <c r="BG252" s="178">
        <f>IF(N252="zákl. přenesená",J252,0)</f>
        <v>0</v>
      </c>
      <c r="BH252" s="178">
        <f>IF(N252="sníž. přenesená",J252,0)</f>
        <v>0</v>
      </c>
      <c r="BI252" s="178">
        <f>IF(N252="nulová",J252,0)</f>
        <v>0</v>
      </c>
      <c r="BJ252" s="18" t="s">
        <v>23</v>
      </c>
      <c r="BK252" s="178">
        <f>ROUND(I252*H252,2)</f>
        <v>0</v>
      </c>
      <c r="BL252" s="18" t="s">
        <v>244</v>
      </c>
      <c r="BM252" s="18" t="s">
        <v>462</v>
      </c>
    </row>
    <row r="253" spans="2:51" s="11" customFormat="1" ht="22.5" customHeight="1">
      <c r="B253" s="179"/>
      <c r="D253" s="180" t="s">
        <v>156</v>
      </c>
      <c r="E253" s="181" t="s">
        <v>22</v>
      </c>
      <c r="F253" s="182" t="s">
        <v>463</v>
      </c>
      <c r="H253" s="183">
        <v>8</v>
      </c>
      <c r="I253" s="184"/>
      <c r="L253" s="179"/>
      <c r="M253" s="185"/>
      <c r="N253" s="186"/>
      <c r="O253" s="186"/>
      <c r="P253" s="186"/>
      <c r="Q253" s="186"/>
      <c r="R253" s="186"/>
      <c r="S253" s="186"/>
      <c r="T253" s="187"/>
      <c r="AT253" s="188" t="s">
        <v>156</v>
      </c>
      <c r="AU253" s="188" t="s">
        <v>84</v>
      </c>
      <c r="AV253" s="11" t="s">
        <v>84</v>
      </c>
      <c r="AW253" s="11" t="s">
        <v>40</v>
      </c>
      <c r="AX253" s="11" t="s">
        <v>23</v>
      </c>
      <c r="AY253" s="188" t="s">
        <v>146</v>
      </c>
    </row>
    <row r="254" spans="2:65" s="1" customFormat="1" ht="22.5" customHeight="1">
      <c r="B254" s="166"/>
      <c r="C254" s="167" t="s">
        <v>464</v>
      </c>
      <c r="D254" s="167" t="s">
        <v>149</v>
      </c>
      <c r="E254" s="168" t="s">
        <v>465</v>
      </c>
      <c r="F254" s="169" t="s">
        <v>466</v>
      </c>
      <c r="G254" s="170" t="s">
        <v>347</v>
      </c>
      <c r="H254" s="220"/>
      <c r="I254" s="172"/>
      <c r="J254" s="173">
        <f>ROUND(I254*H254,2)</f>
        <v>0</v>
      </c>
      <c r="K254" s="169" t="s">
        <v>153</v>
      </c>
      <c r="L254" s="36"/>
      <c r="M254" s="174" t="s">
        <v>22</v>
      </c>
      <c r="N254" s="175" t="s">
        <v>47</v>
      </c>
      <c r="O254" s="37"/>
      <c r="P254" s="176">
        <f>O254*H254</f>
        <v>0</v>
      </c>
      <c r="Q254" s="176">
        <v>0</v>
      </c>
      <c r="R254" s="176">
        <f>Q254*H254</f>
        <v>0</v>
      </c>
      <c r="S254" s="176">
        <v>0</v>
      </c>
      <c r="T254" s="177">
        <f>S254*H254</f>
        <v>0</v>
      </c>
      <c r="AR254" s="18" t="s">
        <v>244</v>
      </c>
      <c r="AT254" s="18" t="s">
        <v>149</v>
      </c>
      <c r="AU254" s="18" t="s">
        <v>84</v>
      </c>
      <c r="AY254" s="18" t="s">
        <v>146</v>
      </c>
      <c r="BE254" s="178">
        <f>IF(N254="základní",J254,0)</f>
        <v>0</v>
      </c>
      <c r="BF254" s="178">
        <f>IF(N254="snížená",J254,0)</f>
        <v>0</v>
      </c>
      <c r="BG254" s="178">
        <f>IF(N254="zákl. přenesená",J254,0)</f>
        <v>0</v>
      </c>
      <c r="BH254" s="178">
        <f>IF(N254="sníž. přenesená",J254,0)</f>
        <v>0</v>
      </c>
      <c r="BI254" s="178">
        <f>IF(N254="nulová",J254,0)</f>
        <v>0</v>
      </c>
      <c r="BJ254" s="18" t="s">
        <v>23</v>
      </c>
      <c r="BK254" s="178">
        <f>ROUND(I254*H254,2)</f>
        <v>0</v>
      </c>
      <c r="BL254" s="18" t="s">
        <v>244</v>
      </c>
      <c r="BM254" s="18" t="s">
        <v>467</v>
      </c>
    </row>
    <row r="255" spans="2:63" s="10" customFormat="1" ht="29.25" customHeight="1">
      <c r="B255" s="152"/>
      <c r="D255" s="163" t="s">
        <v>75</v>
      </c>
      <c r="E255" s="164" t="s">
        <v>468</v>
      </c>
      <c r="F255" s="164" t="s">
        <v>469</v>
      </c>
      <c r="I255" s="155"/>
      <c r="J255" s="165">
        <f>BK255</f>
        <v>0</v>
      </c>
      <c r="L255" s="152"/>
      <c r="M255" s="157"/>
      <c r="N255" s="158"/>
      <c r="O255" s="158"/>
      <c r="P255" s="159">
        <f>SUM(P256:P260)</f>
        <v>0</v>
      </c>
      <c r="Q255" s="158"/>
      <c r="R255" s="159">
        <f>SUM(R256:R260)</f>
        <v>0</v>
      </c>
      <c r="S255" s="158"/>
      <c r="T255" s="160">
        <f>SUM(T256:T260)</f>
        <v>0</v>
      </c>
      <c r="AR255" s="153" t="s">
        <v>84</v>
      </c>
      <c r="AT255" s="161" t="s">
        <v>75</v>
      </c>
      <c r="AU255" s="161" t="s">
        <v>23</v>
      </c>
      <c r="AY255" s="153" t="s">
        <v>146</v>
      </c>
      <c r="BK255" s="162">
        <f>SUM(BK256:BK260)</f>
        <v>0</v>
      </c>
    </row>
    <row r="256" spans="2:65" s="1" customFormat="1" ht="22.5" customHeight="1">
      <c r="B256" s="166"/>
      <c r="C256" s="167" t="s">
        <v>470</v>
      </c>
      <c r="D256" s="167" t="s">
        <v>149</v>
      </c>
      <c r="E256" s="168" t="s">
        <v>471</v>
      </c>
      <c r="F256" s="169" t="s">
        <v>472</v>
      </c>
      <c r="G256" s="170" t="s">
        <v>152</v>
      </c>
      <c r="H256" s="171">
        <v>2</v>
      </c>
      <c r="I256" s="172"/>
      <c r="J256" s="173">
        <f>ROUND(I256*H256,2)</f>
        <v>0</v>
      </c>
      <c r="K256" s="169" t="s">
        <v>153</v>
      </c>
      <c r="L256" s="36"/>
      <c r="M256" s="174" t="s">
        <v>22</v>
      </c>
      <c r="N256" s="175" t="s">
        <v>47</v>
      </c>
      <c r="O256" s="37"/>
      <c r="P256" s="176">
        <f>O256*H256</f>
        <v>0</v>
      </c>
      <c r="Q256" s="176">
        <v>0</v>
      </c>
      <c r="R256" s="176">
        <f>Q256*H256</f>
        <v>0</v>
      </c>
      <c r="S256" s="176">
        <v>0</v>
      </c>
      <c r="T256" s="177">
        <f>S256*H256</f>
        <v>0</v>
      </c>
      <c r="AR256" s="18" t="s">
        <v>244</v>
      </c>
      <c r="AT256" s="18" t="s">
        <v>149</v>
      </c>
      <c r="AU256" s="18" t="s">
        <v>84</v>
      </c>
      <c r="AY256" s="18" t="s">
        <v>146</v>
      </c>
      <c r="BE256" s="178">
        <f>IF(N256="základní",J256,0)</f>
        <v>0</v>
      </c>
      <c r="BF256" s="178">
        <f>IF(N256="snížená",J256,0)</f>
        <v>0</v>
      </c>
      <c r="BG256" s="178">
        <f>IF(N256="zákl. přenesená",J256,0)</f>
        <v>0</v>
      </c>
      <c r="BH256" s="178">
        <f>IF(N256="sníž. přenesená",J256,0)</f>
        <v>0</v>
      </c>
      <c r="BI256" s="178">
        <f>IF(N256="nulová",J256,0)</f>
        <v>0</v>
      </c>
      <c r="BJ256" s="18" t="s">
        <v>23</v>
      </c>
      <c r="BK256" s="178">
        <f>ROUND(I256*H256,2)</f>
        <v>0</v>
      </c>
      <c r="BL256" s="18" t="s">
        <v>244</v>
      </c>
      <c r="BM256" s="18" t="s">
        <v>473</v>
      </c>
    </row>
    <row r="257" spans="2:51" s="11" customFormat="1" ht="22.5" customHeight="1">
      <c r="B257" s="179"/>
      <c r="D257" s="180" t="s">
        <v>156</v>
      </c>
      <c r="E257" s="181" t="s">
        <v>22</v>
      </c>
      <c r="F257" s="182" t="s">
        <v>474</v>
      </c>
      <c r="H257" s="183">
        <v>2</v>
      </c>
      <c r="I257" s="184"/>
      <c r="L257" s="179"/>
      <c r="M257" s="185"/>
      <c r="N257" s="186"/>
      <c r="O257" s="186"/>
      <c r="P257" s="186"/>
      <c r="Q257" s="186"/>
      <c r="R257" s="186"/>
      <c r="S257" s="186"/>
      <c r="T257" s="187"/>
      <c r="AT257" s="188" t="s">
        <v>156</v>
      </c>
      <c r="AU257" s="188" t="s">
        <v>84</v>
      </c>
      <c r="AV257" s="11" t="s">
        <v>84</v>
      </c>
      <c r="AW257" s="11" t="s">
        <v>40</v>
      </c>
      <c r="AX257" s="11" t="s">
        <v>23</v>
      </c>
      <c r="AY257" s="188" t="s">
        <v>146</v>
      </c>
    </row>
    <row r="258" spans="2:65" s="1" customFormat="1" ht="22.5" customHeight="1">
      <c r="B258" s="166"/>
      <c r="C258" s="167" t="s">
        <v>475</v>
      </c>
      <c r="D258" s="167" t="s">
        <v>149</v>
      </c>
      <c r="E258" s="168" t="s">
        <v>476</v>
      </c>
      <c r="F258" s="169" t="s">
        <v>477</v>
      </c>
      <c r="G258" s="170" t="s">
        <v>152</v>
      </c>
      <c r="H258" s="171">
        <v>2</v>
      </c>
      <c r="I258" s="172"/>
      <c r="J258" s="173">
        <f>ROUND(I258*H258,2)</f>
        <v>0</v>
      </c>
      <c r="K258" s="169" t="s">
        <v>153</v>
      </c>
      <c r="L258" s="36"/>
      <c r="M258" s="174" t="s">
        <v>22</v>
      </c>
      <c r="N258" s="175" t="s">
        <v>47</v>
      </c>
      <c r="O258" s="37"/>
      <c r="P258" s="176">
        <f>O258*H258</f>
        <v>0</v>
      </c>
      <c r="Q258" s="176">
        <v>0</v>
      </c>
      <c r="R258" s="176">
        <f>Q258*H258</f>
        <v>0</v>
      </c>
      <c r="S258" s="176">
        <v>0</v>
      </c>
      <c r="T258" s="177">
        <f>S258*H258</f>
        <v>0</v>
      </c>
      <c r="AR258" s="18" t="s">
        <v>244</v>
      </c>
      <c r="AT258" s="18" t="s">
        <v>149</v>
      </c>
      <c r="AU258" s="18" t="s">
        <v>84</v>
      </c>
      <c r="AY258" s="18" t="s">
        <v>146</v>
      </c>
      <c r="BE258" s="178">
        <f>IF(N258="základní",J258,0)</f>
        <v>0</v>
      </c>
      <c r="BF258" s="178">
        <f>IF(N258="snížená",J258,0)</f>
        <v>0</v>
      </c>
      <c r="BG258" s="178">
        <f>IF(N258="zákl. přenesená",J258,0)</f>
        <v>0</v>
      </c>
      <c r="BH258" s="178">
        <f>IF(N258="sníž. přenesená",J258,0)</f>
        <v>0</v>
      </c>
      <c r="BI258" s="178">
        <f>IF(N258="nulová",J258,0)</f>
        <v>0</v>
      </c>
      <c r="BJ258" s="18" t="s">
        <v>23</v>
      </c>
      <c r="BK258" s="178">
        <f>ROUND(I258*H258,2)</f>
        <v>0</v>
      </c>
      <c r="BL258" s="18" t="s">
        <v>244</v>
      </c>
      <c r="BM258" s="18" t="s">
        <v>478</v>
      </c>
    </row>
    <row r="259" spans="2:51" s="11" customFormat="1" ht="22.5" customHeight="1">
      <c r="B259" s="179"/>
      <c r="D259" s="180" t="s">
        <v>156</v>
      </c>
      <c r="E259" s="181" t="s">
        <v>22</v>
      </c>
      <c r="F259" s="182" t="s">
        <v>479</v>
      </c>
      <c r="H259" s="183">
        <v>2</v>
      </c>
      <c r="I259" s="184"/>
      <c r="L259" s="179"/>
      <c r="M259" s="185"/>
      <c r="N259" s="186"/>
      <c r="O259" s="186"/>
      <c r="P259" s="186"/>
      <c r="Q259" s="186"/>
      <c r="R259" s="186"/>
      <c r="S259" s="186"/>
      <c r="T259" s="187"/>
      <c r="AT259" s="188" t="s">
        <v>156</v>
      </c>
      <c r="AU259" s="188" t="s">
        <v>84</v>
      </c>
      <c r="AV259" s="11" t="s">
        <v>84</v>
      </c>
      <c r="AW259" s="11" t="s">
        <v>40</v>
      </c>
      <c r="AX259" s="11" t="s">
        <v>23</v>
      </c>
      <c r="AY259" s="188" t="s">
        <v>146</v>
      </c>
    </row>
    <row r="260" spans="2:65" s="1" customFormat="1" ht="22.5" customHeight="1">
      <c r="B260" s="166"/>
      <c r="C260" s="167" t="s">
        <v>480</v>
      </c>
      <c r="D260" s="167" t="s">
        <v>149</v>
      </c>
      <c r="E260" s="168" t="s">
        <v>481</v>
      </c>
      <c r="F260" s="169" t="s">
        <v>482</v>
      </c>
      <c r="G260" s="170" t="s">
        <v>152</v>
      </c>
      <c r="H260" s="171">
        <v>1</v>
      </c>
      <c r="I260" s="172"/>
      <c r="J260" s="173">
        <f>ROUND(I260*H260,2)</f>
        <v>0</v>
      </c>
      <c r="K260" s="169" t="s">
        <v>22</v>
      </c>
      <c r="L260" s="36"/>
      <c r="M260" s="174" t="s">
        <v>22</v>
      </c>
      <c r="N260" s="175" t="s">
        <v>47</v>
      </c>
      <c r="O260" s="37"/>
      <c r="P260" s="176">
        <f>O260*H260</f>
        <v>0</v>
      </c>
      <c r="Q260" s="176">
        <v>0</v>
      </c>
      <c r="R260" s="176">
        <f>Q260*H260</f>
        <v>0</v>
      </c>
      <c r="S260" s="176">
        <v>0</v>
      </c>
      <c r="T260" s="177">
        <f>S260*H260</f>
        <v>0</v>
      </c>
      <c r="AR260" s="18" t="s">
        <v>244</v>
      </c>
      <c r="AT260" s="18" t="s">
        <v>149</v>
      </c>
      <c r="AU260" s="18" t="s">
        <v>84</v>
      </c>
      <c r="AY260" s="18" t="s">
        <v>146</v>
      </c>
      <c r="BE260" s="178">
        <f>IF(N260="základní",J260,0)</f>
        <v>0</v>
      </c>
      <c r="BF260" s="178">
        <f>IF(N260="snížená",J260,0)</f>
        <v>0</v>
      </c>
      <c r="BG260" s="178">
        <f>IF(N260="zákl. přenesená",J260,0)</f>
        <v>0</v>
      </c>
      <c r="BH260" s="178">
        <f>IF(N260="sníž. přenesená",J260,0)</f>
        <v>0</v>
      </c>
      <c r="BI260" s="178">
        <f>IF(N260="nulová",J260,0)</f>
        <v>0</v>
      </c>
      <c r="BJ260" s="18" t="s">
        <v>23</v>
      </c>
      <c r="BK260" s="178">
        <f>ROUND(I260*H260,2)</f>
        <v>0</v>
      </c>
      <c r="BL260" s="18" t="s">
        <v>244</v>
      </c>
      <c r="BM260" s="18" t="s">
        <v>483</v>
      </c>
    </row>
    <row r="261" spans="2:63" s="10" customFormat="1" ht="29.25" customHeight="1">
      <c r="B261" s="152"/>
      <c r="D261" s="163" t="s">
        <v>75</v>
      </c>
      <c r="E261" s="164" t="s">
        <v>484</v>
      </c>
      <c r="F261" s="164" t="s">
        <v>485</v>
      </c>
      <c r="I261" s="155"/>
      <c r="J261" s="165">
        <f>BK261</f>
        <v>0</v>
      </c>
      <c r="L261" s="152"/>
      <c r="M261" s="157"/>
      <c r="N261" s="158"/>
      <c r="O261" s="158"/>
      <c r="P261" s="159">
        <f>SUM(P262:P265)</f>
        <v>0</v>
      </c>
      <c r="Q261" s="158"/>
      <c r="R261" s="159">
        <f>SUM(R262:R265)</f>
        <v>0.10322400000000001</v>
      </c>
      <c r="S261" s="158"/>
      <c r="T261" s="160">
        <f>SUM(T262:T265)</f>
        <v>0</v>
      </c>
      <c r="AR261" s="153" t="s">
        <v>84</v>
      </c>
      <c r="AT261" s="161" t="s">
        <v>75</v>
      </c>
      <c r="AU261" s="161" t="s">
        <v>23</v>
      </c>
      <c r="AY261" s="153" t="s">
        <v>146</v>
      </c>
      <c r="BK261" s="162">
        <f>SUM(BK262:BK265)</f>
        <v>0</v>
      </c>
    </row>
    <row r="262" spans="2:65" s="1" customFormat="1" ht="22.5" customHeight="1">
      <c r="B262" s="166"/>
      <c r="C262" s="167" t="s">
        <v>486</v>
      </c>
      <c r="D262" s="167" t="s">
        <v>149</v>
      </c>
      <c r="E262" s="168" t="s">
        <v>487</v>
      </c>
      <c r="F262" s="169" t="s">
        <v>488</v>
      </c>
      <c r="G262" s="170" t="s">
        <v>489</v>
      </c>
      <c r="H262" s="171">
        <v>97.4</v>
      </c>
      <c r="I262" s="172"/>
      <c r="J262" s="173">
        <f>ROUND(I262*H262,2)</f>
        <v>0</v>
      </c>
      <c r="K262" s="169" t="s">
        <v>153</v>
      </c>
      <c r="L262" s="36"/>
      <c r="M262" s="174" t="s">
        <v>22</v>
      </c>
      <c r="N262" s="175" t="s">
        <v>47</v>
      </c>
      <c r="O262" s="37"/>
      <c r="P262" s="176">
        <f>O262*H262</f>
        <v>0</v>
      </c>
      <c r="Q262" s="176">
        <v>6E-05</v>
      </c>
      <c r="R262" s="176">
        <f>Q262*H262</f>
        <v>0.005844</v>
      </c>
      <c r="S262" s="176">
        <v>0</v>
      </c>
      <c r="T262" s="177">
        <f>S262*H262</f>
        <v>0</v>
      </c>
      <c r="AR262" s="18" t="s">
        <v>244</v>
      </c>
      <c r="AT262" s="18" t="s">
        <v>149</v>
      </c>
      <c r="AU262" s="18" t="s">
        <v>84</v>
      </c>
      <c r="AY262" s="18" t="s">
        <v>146</v>
      </c>
      <c r="BE262" s="178">
        <f>IF(N262="základní",J262,0)</f>
        <v>0</v>
      </c>
      <c r="BF262" s="178">
        <f>IF(N262="snížená",J262,0)</f>
        <v>0</v>
      </c>
      <c r="BG262" s="178">
        <f>IF(N262="zákl. přenesená",J262,0)</f>
        <v>0</v>
      </c>
      <c r="BH262" s="178">
        <f>IF(N262="sníž. přenesená",J262,0)</f>
        <v>0</v>
      </c>
      <c r="BI262" s="178">
        <f>IF(N262="nulová",J262,0)</f>
        <v>0</v>
      </c>
      <c r="BJ262" s="18" t="s">
        <v>23</v>
      </c>
      <c r="BK262" s="178">
        <f>ROUND(I262*H262,2)</f>
        <v>0</v>
      </c>
      <c r="BL262" s="18" t="s">
        <v>244</v>
      </c>
      <c r="BM262" s="18" t="s">
        <v>490</v>
      </c>
    </row>
    <row r="263" spans="2:51" s="11" customFormat="1" ht="22.5" customHeight="1">
      <c r="B263" s="179"/>
      <c r="D263" s="180" t="s">
        <v>156</v>
      </c>
      <c r="E263" s="181" t="s">
        <v>22</v>
      </c>
      <c r="F263" s="182" t="s">
        <v>491</v>
      </c>
      <c r="H263" s="183">
        <v>97.4</v>
      </c>
      <c r="I263" s="184"/>
      <c r="L263" s="179"/>
      <c r="M263" s="185"/>
      <c r="N263" s="186"/>
      <c r="O263" s="186"/>
      <c r="P263" s="186"/>
      <c r="Q263" s="186"/>
      <c r="R263" s="186"/>
      <c r="S263" s="186"/>
      <c r="T263" s="187"/>
      <c r="AT263" s="188" t="s">
        <v>156</v>
      </c>
      <c r="AU263" s="188" t="s">
        <v>84</v>
      </c>
      <c r="AV263" s="11" t="s">
        <v>84</v>
      </c>
      <c r="AW263" s="11" t="s">
        <v>40</v>
      </c>
      <c r="AX263" s="11" t="s">
        <v>23</v>
      </c>
      <c r="AY263" s="188" t="s">
        <v>146</v>
      </c>
    </row>
    <row r="264" spans="2:65" s="1" customFormat="1" ht="22.5" customHeight="1">
      <c r="B264" s="166"/>
      <c r="C264" s="222" t="s">
        <v>492</v>
      </c>
      <c r="D264" s="222" t="s">
        <v>408</v>
      </c>
      <c r="E264" s="223" t="s">
        <v>493</v>
      </c>
      <c r="F264" s="224" t="s">
        <v>494</v>
      </c>
      <c r="G264" s="225" t="s">
        <v>152</v>
      </c>
      <c r="H264" s="226">
        <v>6</v>
      </c>
      <c r="I264" s="227"/>
      <c r="J264" s="228">
        <f>ROUND(I264*H264,2)</f>
        <v>0</v>
      </c>
      <c r="K264" s="224" t="s">
        <v>22</v>
      </c>
      <c r="L264" s="229"/>
      <c r="M264" s="230" t="s">
        <v>22</v>
      </c>
      <c r="N264" s="231" t="s">
        <v>47</v>
      </c>
      <c r="O264" s="37"/>
      <c r="P264" s="176">
        <f>O264*H264</f>
        <v>0</v>
      </c>
      <c r="Q264" s="176">
        <v>0.01623</v>
      </c>
      <c r="R264" s="176">
        <f>Q264*H264</f>
        <v>0.09738000000000001</v>
      </c>
      <c r="S264" s="176">
        <v>0</v>
      </c>
      <c r="T264" s="177">
        <f>S264*H264</f>
        <v>0</v>
      </c>
      <c r="AR264" s="18" t="s">
        <v>331</v>
      </c>
      <c r="AT264" s="18" t="s">
        <v>408</v>
      </c>
      <c r="AU264" s="18" t="s">
        <v>84</v>
      </c>
      <c r="AY264" s="18" t="s">
        <v>146</v>
      </c>
      <c r="BE264" s="178">
        <f>IF(N264="základní",J264,0)</f>
        <v>0</v>
      </c>
      <c r="BF264" s="178">
        <f>IF(N264="snížená",J264,0)</f>
        <v>0</v>
      </c>
      <c r="BG264" s="178">
        <f>IF(N264="zákl. přenesená",J264,0)</f>
        <v>0</v>
      </c>
      <c r="BH264" s="178">
        <f>IF(N264="sníž. přenesená",J264,0)</f>
        <v>0</v>
      </c>
      <c r="BI264" s="178">
        <f>IF(N264="nulová",J264,0)</f>
        <v>0</v>
      </c>
      <c r="BJ264" s="18" t="s">
        <v>23</v>
      </c>
      <c r="BK264" s="178">
        <f>ROUND(I264*H264,2)</f>
        <v>0</v>
      </c>
      <c r="BL264" s="18" t="s">
        <v>244</v>
      </c>
      <c r="BM264" s="18" t="s">
        <v>495</v>
      </c>
    </row>
    <row r="265" spans="2:65" s="1" customFormat="1" ht="22.5" customHeight="1">
      <c r="B265" s="166"/>
      <c r="C265" s="167" t="s">
        <v>496</v>
      </c>
      <c r="D265" s="167" t="s">
        <v>149</v>
      </c>
      <c r="E265" s="168" t="s">
        <v>497</v>
      </c>
      <c r="F265" s="169" t="s">
        <v>498</v>
      </c>
      <c r="G265" s="170" t="s">
        <v>347</v>
      </c>
      <c r="H265" s="220"/>
      <c r="I265" s="172"/>
      <c r="J265" s="173">
        <f>ROUND(I265*H265,2)</f>
        <v>0</v>
      </c>
      <c r="K265" s="169" t="s">
        <v>153</v>
      </c>
      <c r="L265" s="36"/>
      <c r="M265" s="174" t="s">
        <v>22</v>
      </c>
      <c r="N265" s="175" t="s">
        <v>47</v>
      </c>
      <c r="O265" s="37"/>
      <c r="P265" s="176">
        <f>O265*H265</f>
        <v>0</v>
      </c>
      <c r="Q265" s="176">
        <v>0</v>
      </c>
      <c r="R265" s="176">
        <f>Q265*H265</f>
        <v>0</v>
      </c>
      <c r="S265" s="176">
        <v>0</v>
      </c>
      <c r="T265" s="177">
        <f>S265*H265</f>
        <v>0</v>
      </c>
      <c r="AR265" s="18" t="s">
        <v>244</v>
      </c>
      <c r="AT265" s="18" t="s">
        <v>149</v>
      </c>
      <c r="AU265" s="18" t="s">
        <v>84</v>
      </c>
      <c r="AY265" s="18" t="s">
        <v>146</v>
      </c>
      <c r="BE265" s="178">
        <f>IF(N265="základní",J265,0)</f>
        <v>0</v>
      </c>
      <c r="BF265" s="178">
        <f>IF(N265="snížená",J265,0)</f>
        <v>0</v>
      </c>
      <c r="BG265" s="178">
        <f>IF(N265="zákl. přenesená",J265,0)</f>
        <v>0</v>
      </c>
      <c r="BH265" s="178">
        <f>IF(N265="sníž. přenesená",J265,0)</f>
        <v>0</v>
      </c>
      <c r="BI265" s="178">
        <f>IF(N265="nulová",J265,0)</f>
        <v>0</v>
      </c>
      <c r="BJ265" s="18" t="s">
        <v>23</v>
      </c>
      <c r="BK265" s="178">
        <f>ROUND(I265*H265,2)</f>
        <v>0</v>
      </c>
      <c r="BL265" s="18" t="s">
        <v>244</v>
      </c>
      <c r="BM265" s="18" t="s">
        <v>499</v>
      </c>
    </row>
    <row r="266" spans="2:63" s="10" customFormat="1" ht="29.25" customHeight="1">
      <c r="B266" s="152"/>
      <c r="D266" s="163" t="s">
        <v>75</v>
      </c>
      <c r="E266" s="164" t="s">
        <v>500</v>
      </c>
      <c r="F266" s="164" t="s">
        <v>501</v>
      </c>
      <c r="I266" s="155"/>
      <c r="J266" s="165">
        <f>BK266</f>
        <v>0</v>
      </c>
      <c r="L266" s="152"/>
      <c r="M266" s="157"/>
      <c r="N266" s="158"/>
      <c r="O266" s="158"/>
      <c r="P266" s="159">
        <f>SUM(P267:P296)</f>
        <v>0</v>
      </c>
      <c r="Q266" s="158"/>
      <c r="R266" s="159">
        <f>SUM(R267:R296)</f>
        <v>0.6980774</v>
      </c>
      <c r="S266" s="158"/>
      <c r="T266" s="160">
        <f>SUM(T267:T296)</f>
        <v>0.17095700000000003</v>
      </c>
      <c r="AR266" s="153" t="s">
        <v>84</v>
      </c>
      <c r="AT266" s="161" t="s">
        <v>75</v>
      </c>
      <c r="AU266" s="161" t="s">
        <v>23</v>
      </c>
      <c r="AY266" s="153" t="s">
        <v>146</v>
      </c>
      <c r="BK266" s="162">
        <f>SUM(BK267:BK296)</f>
        <v>0</v>
      </c>
    </row>
    <row r="267" spans="2:65" s="1" customFormat="1" ht="22.5" customHeight="1">
      <c r="B267" s="166"/>
      <c r="C267" s="167" t="s">
        <v>502</v>
      </c>
      <c r="D267" s="167" t="s">
        <v>149</v>
      </c>
      <c r="E267" s="168" t="s">
        <v>503</v>
      </c>
      <c r="F267" s="169" t="s">
        <v>504</v>
      </c>
      <c r="G267" s="170" t="s">
        <v>170</v>
      </c>
      <c r="H267" s="171">
        <v>62.75</v>
      </c>
      <c r="I267" s="172"/>
      <c r="J267" s="173">
        <f>ROUND(I267*H267,2)</f>
        <v>0</v>
      </c>
      <c r="K267" s="169" t="s">
        <v>153</v>
      </c>
      <c r="L267" s="36"/>
      <c r="M267" s="174" t="s">
        <v>22</v>
      </c>
      <c r="N267" s="175" t="s">
        <v>47</v>
      </c>
      <c r="O267" s="37"/>
      <c r="P267" s="176">
        <f>O267*H267</f>
        <v>0</v>
      </c>
      <c r="Q267" s="176">
        <v>0</v>
      </c>
      <c r="R267" s="176">
        <f>Q267*H267</f>
        <v>0</v>
      </c>
      <c r="S267" s="176">
        <v>0</v>
      </c>
      <c r="T267" s="177">
        <f>S267*H267</f>
        <v>0</v>
      </c>
      <c r="AR267" s="18" t="s">
        <v>244</v>
      </c>
      <c r="AT267" s="18" t="s">
        <v>149</v>
      </c>
      <c r="AU267" s="18" t="s">
        <v>84</v>
      </c>
      <c r="AY267" s="18" t="s">
        <v>146</v>
      </c>
      <c r="BE267" s="178">
        <f>IF(N267="základní",J267,0)</f>
        <v>0</v>
      </c>
      <c r="BF267" s="178">
        <f>IF(N267="snížená",J267,0)</f>
        <v>0</v>
      </c>
      <c r="BG267" s="178">
        <f>IF(N267="zákl. přenesená",J267,0)</f>
        <v>0</v>
      </c>
      <c r="BH267" s="178">
        <f>IF(N267="sníž. přenesená",J267,0)</f>
        <v>0</v>
      </c>
      <c r="BI267" s="178">
        <f>IF(N267="nulová",J267,0)</f>
        <v>0</v>
      </c>
      <c r="BJ267" s="18" t="s">
        <v>23</v>
      </c>
      <c r="BK267" s="178">
        <f>ROUND(I267*H267,2)</f>
        <v>0</v>
      </c>
      <c r="BL267" s="18" t="s">
        <v>244</v>
      </c>
      <c r="BM267" s="18" t="s">
        <v>505</v>
      </c>
    </row>
    <row r="268" spans="2:51" s="11" customFormat="1" ht="22.5" customHeight="1">
      <c r="B268" s="179"/>
      <c r="D268" s="180" t="s">
        <v>156</v>
      </c>
      <c r="E268" s="181" t="s">
        <v>22</v>
      </c>
      <c r="F268" s="182" t="s">
        <v>506</v>
      </c>
      <c r="H268" s="183">
        <v>62.75</v>
      </c>
      <c r="I268" s="184"/>
      <c r="L268" s="179"/>
      <c r="M268" s="185"/>
      <c r="N268" s="186"/>
      <c r="O268" s="186"/>
      <c r="P268" s="186"/>
      <c r="Q268" s="186"/>
      <c r="R268" s="186"/>
      <c r="S268" s="186"/>
      <c r="T268" s="187"/>
      <c r="AT268" s="188" t="s">
        <v>156</v>
      </c>
      <c r="AU268" s="188" t="s">
        <v>84</v>
      </c>
      <c r="AV268" s="11" t="s">
        <v>84</v>
      </c>
      <c r="AW268" s="11" t="s">
        <v>40</v>
      </c>
      <c r="AX268" s="11" t="s">
        <v>23</v>
      </c>
      <c r="AY268" s="188" t="s">
        <v>146</v>
      </c>
    </row>
    <row r="269" spans="2:65" s="1" customFormat="1" ht="22.5" customHeight="1">
      <c r="B269" s="166"/>
      <c r="C269" s="167" t="s">
        <v>507</v>
      </c>
      <c r="D269" s="167" t="s">
        <v>149</v>
      </c>
      <c r="E269" s="168" t="s">
        <v>508</v>
      </c>
      <c r="F269" s="169" t="s">
        <v>509</v>
      </c>
      <c r="G269" s="170" t="s">
        <v>170</v>
      </c>
      <c r="H269" s="171">
        <v>62.75</v>
      </c>
      <c r="I269" s="172"/>
      <c r="J269" s="173">
        <f>ROUND(I269*H269,2)</f>
        <v>0</v>
      </c>
      <c r="K269" s="169" t="s">
        <v>153</v>
      </c>
      <c r="L269" s="36"/>
      <c r="M269" s="174" t="s">
        <v>22</v>
      </c>
      <c r="N269" s="175" t="s">
        <v>47</v>
      </c>
      <c r="O269" s="37"/>
      <c r="P269" s="176">
        <f>O269*H269</f>
        <v>0</v>
      </c>
      <c r="Q269" s="176">
        <v>0</v>
      </c>
      <c r="R269" s="176">
        <f>Q269*H269</f>
        <v>0</v>
      </c>
      <c r="S269" s="176">
        <v>0</v>
      </c>
      <c r="T269" s="177">
        <f>S269*H269</f>
        <v>0</v>
      </c>
      <c r="AR269" s="18" t="s">
        <v>244</v>
      </c>
      <c r="AT269" s="18" t="s">
        <v>149</v>
      </c>
      <c r="AU269" s="18" t="s">
        <v>84</v>
      </c>
      <c r="AY269" s="18" t="s">
        <v>146</v>
      </c>
      <c r="BE269" s="178">
        <f>IF(N269="základní",J269,0)</f>
        <v>0</v>
      </c>
      <c r="BF269" s="178">
        <f>IF(N269="snížená",J269,0)</f>
        <v>0</v>
      </c>
      <c r="BG269" s="178">
        <f>IF(N269="zákl. přenesená",J269,0)</f>
        <v>0</v>
      </c>
      <c r="BH269" s="178">
        <f>IF(N269="sníž. přenesená",J269,0)</f>
        <v>0</v>
      </c>
      <c r="BI269" s="178">
        <f>IF(N269="nulová",J269,0)</f>
        <v>0</v>
      </c>
      <c r="BJ269" s="18" t="s">
        <v>23</v>
      </c>
      <c r="BK269" s="178">
        <f>ROUND(I269*H269,2)</f>
        <v>0</v>
      </c>
      <c r="BL269" s="18" t="s">
        <v>244</v>
      </c>
      <c r="BM269" s="18" t="s">
        <v>510</v>
      </c>
    </row>
    <row r="270" spans="2:51" s="11" customFormat="1" ht="22.5" customHeight="1">
      <c r="B270" s="179"/>
      <c r="D270" s="180" t="s">
        <v>156</v>
      </c>
      <c r="E270" s="181" t="s">
        <v>22</v>
      </c>
      <c r="F270" s="182" t="s">
        <v>511</v>
      </c>
      <c r="H270" s="183">
        <v>62.75</v>
      </c>
      <c r="I270" s="184"/>
      <c r="L270" s="179"/>
      <c r="M270" s="185"/>
      <c r="N270" s="186"/>
      <c r="O270" s="186"/>
      <c r="P270" s="186"/>
      <c r="Q270" s="186"/>
      <c r="R270" s="186"/>
      <c r="S270" s="186"/>
      <c r="T270" s="187"/>
      <c r="AT270" s="188" t="s">
        <v>156</v>
      </c>
      <c r="AU270" s="188" t="s">
        <v>84</v>
      </c>
      <c r="AV270" s="11" t="s">
        <v>84</v>
      </c>
      <c r="AW270" s="11" t="s">
        <v>40</v>
      </c>
      <c r="AX270" s="11" t="s">
        <v>23</v>
      </c>
      <c r="AY270" s="188" t="s">
        <v>146</v>
      </c>
    </row>
    <row r="271" spans="2:65" s="1" customFormat="1" ht="22.5" customHeight="1">
      <c r="B271" s="166"/>
      <c r="C271" s="167" t="s">
        <v>512</v>
      </c>
      <c r="D271" s="167" t="s">
        <v>149</v>
      </c>
      <c r="E271" s="168" t="s">
        <v>513</v>
      </c>
      <c r="F271" s="169" t="s">
        <v>514</v>
      </c>
      <c r="G271" s="170" t="s">
        <v>170</v>
      </c>
      <c r="H271" s="171">
        <v>62.75</v>
      </c>
      <c r="I271" s="172"/>
      <c r="J271" s="173">
        <f>ROUND(I271*H271,2)</f>
        <v>0</v>
      </c>
      <c r="K271" s="169" t="s">
        <v>153</v>
      </c>
      <c r="L271" s="36"/>
      <c r="M271" s="174" t="s">
        <v>22</v>
      </c>
      <c r="N271" s="175" t="s">
        <v>47</v>
      </c>
      <c r="O271" s="37"/>
      <c r="P271" s="176">
        <f>O271*H271</f>
        <v>0</v>
      </c>
      <c r="Q271" s="176">
        <v>3E-05</v>
      </c>
      <c r="R271" s="176">
        <f>Q271*H271</f>
        <v>0.0018825</v>
      </c>
      <c r="S271" s="176">
        <v>0</v>
      </c>
      <c r="T271" s="177">
        <f>S271*H271</f>
        <v>0</v>
      </c>
      <c r="AR271" s="18" t="s">
        <v>244</v>
      </c>
      <c r="AT271" s="18" t="s">
        <v>149</v>
      </c>
      <c r="AU271" s="18" t="s">
        <v>84</v>
      </c>
      <c r="AY271" s="18" t="s">
        <v>146</v>
      </c>
      <c r="BE271" s="178">
        <f>IF(N271="základní",J271,0)</f>
        <v>0</v>
      </c>
      <c r="BF271" s="178">
        <f>IF(N271="snížená",J271,0)</f>
        <v>0</v>
      </c>
      <c r="BG271" s="178">
        <f>IF(N271="zákl. přenesená",J271,0)</f>
        <v>0</v>
      </c>
      <c r="BH271" s="178">
        <f>IF(N271="sníž. přenesená",J271,0)</f>
        <v>0</v>
      </c>
      <c r="BI271" s="178">
        <f>IF(N271="nulová",J271,0)</f>
        <v>0</v>
      </c>
      <c r="BJ271" s="18" t="s">
        <v>23</v>
      </c>
      <c r="BK271" s="178">
        <f>ROUND(I271*H271,2)</f>
        <v>0</v>
      </c>
      <c r="BL271" s="18" t="s">
        <v>244</v>
      </c>
      <c r="BM271" s="18" t="s">
        <v>515</v>
      </c>
    </row>
    <row r="272" spans="2:51" s="11" customFormat="1" ht="22.5" customHeight="1">
      <c r="B272" s="179"/>
      <c r="D272" s="180" t="s">
        <v>156</v>
      </c>
      <c r="E272" s="181" t="s">
        <v>22</v>
      </c>
      <c r="F272" s="182" t="s">
        <v>511</v>
      </c>
      <c r="H272" s="183">
        <v>62.75</v>
      </c>
      <c r="I272" s="184"/>
      <c r="L272" s="179"/>
      <c r="M272" s="185"/>
      <c r="N272" s="186"/>
      <c r="O272" s="186"/>
      <c r="P272" s="186"/>
      <c r="Q272" s="186"/>
      <c r="R272" s="186"/>
      <c r="S272" s="186"/>
      <c r="T272" s="187"/>
      <c r="AT272" s="188" t="s">
        <v>156</v>
      </c>
      <c r="AU272" s="188" t="s">
        <v>84</v>
      </c>
      <c r="AV272" s="11" t="s">
        <v>84</v>
      </c>
      <c r="AW272" s="11" t="s">
        <v>40</v>
      </c>
      <c r="AX272" s="11" t="s">
        <v>23</v>
      </c>
      <c r="AY272" s="188" t="s">
        <v>146</v>
      </c>
    </row>
    <row r="273" spans="2:65" s="1" customFormat="1" ht="22.5" customHeight="1">
      <c r="B273" s="166"/>
      <c r="C273" s="167" t="s">
        <v>516</v>
      </c>
      <c r="D273" s="167" t="s">
        <v>149</v>
      </c>
      <c r="E273" s="168" t="s">
        <v>517</v>
      </c>
      <c r="F273" s="169" t="s">
        <v>518</v>
      </c>
      <c r="G273" s="170" t="s">
        <v>170</v>
      </c>
      <c r="H273" s="171">
        <v>62.75</v>
      </c>
      <c r="I273" s="172"/>
      <c r="J273" s="173">
        <f>ROUND(I273*H273,2)</f>
        <v>0</v>
      </c>
      <c r="K273" s="169" t="s">
        <v>153</v>
      </c>
      <c r="L273" s="36"/>
      <c r="M273" s="174" t="s">
        <v>22</v>
      </c>
      <c r="N273" s="175" t="s">
        <v>47</v>
      </c>
      <c r="O273" s="37"/>
      <c r="P273" s="176">
        <f>O273*H273</f>
        <v>0</v>
      </c>
      <c r="Q273" s="176">
        <v>0.00758</v>
      </c>
      <c r="R273" s="176">
        <f>Q273*H273</f>
        <v>0.475645</v>
      </c>
      <c r="S273" s="176">
        <v>0</v>
      </c>
      <c r="T273" s="177">
        <f>S273*H273</f>
        <v>0</v>
      </c>
      <c r="AR273" s="18" t="s">
        <v>244</v>
      </c>
      <c r="AT273" s="18" t="s">
        <v>149</v>
      </c>
      <c r="AU273" s="18" t="s">
        <v>84</v>
      </c>
      <c r="AY273" s="18" t="s">
        <v>146</v>
      </c>
      <c r="BE273" s="178">
        <f>IF(N273="základní",J273,0)</f>
        <v>0</v>
      </c>
      <c r="BF273" s="178">
        <f>IF(N273="snížená",J273,0)</f>
        <v>0</v>
      </c>
      <c r="BG273" s="178">
        <f>IF(N273="zákl. přenesená",J273,0)</f>
        <v>0</v>
      </c>
      <c r="BH273" s="178">
        <f>IF(N273="sníž. přenesená",J273,0)</f>
        <v>0</v>
      </c>
      <c r="BI273" s="178">
        <f>IF(N273="nulová",J273,0)</f>
        <v>0</v>
      </c>
      <c r="BJ273" s="18" t="s">
        <v>23</v>
      </c>
      <c r="BK273" s="178">
        <f>ROUND(I273*H273,2)</f>
        <v>0</v>
      </c>
      <c r="BL273" s="18" t="s">
        <v>244</v>
      </c>
      <c r="BM273" s="18" t="s">
        <v>519</v>
      </c>
    </row>
    <row r="274" spans="2:51" s="11" customFormat="1" ht="22.5" customHeight="1">
      <c r="B274" s="179"/>
      <c r="D274" s="180" t="s">
        <v>156</v>
      </c>
      <c r="E274" s="181" t="s">
        <v>22</v>
      </c>
      <c r="F274" s="182" t="s">
        <v>511</v>
      </c>
      <c r="H274" s="183">
        <v>62.75</v>
      </c>
      <c r="I274" s="184"/>
      <c r="L274" s="179"/>
      <c r="M274" s="185"/>
      <c r="N274" s="186"/>
      <c r="O274" s="186"/>
      <c r="P274" s="186"/>
      <c r="Q274" s="186"/>
      <c r="R274" s="186"/>
      <c r="S274" s="186"/>
      <c r="T274" s="187"/>
      <c r="AT274" s="188" t="s">
        <v>156</v>
      </c>
      <c r="AU274" s="188" t="s">
        <v>84</v>
      </c>
      <c r="AV274" s="11" t="s">
        <v>84</v>
      </c>
      <c r="AW274" s="11" t="s">
        <v>40</v>
      </c>
      <c r="AX274" s="11" t="s">
        <v>23</v>
      </c>
      <c r="AY274" s="188" t="s">
        <v>146</v>
      </c>
    </row>
    <row r="275" spans="2:65" s="1" customFormat="1" ht="22.5" customHeight="1">
      <c r="B275" s="166"/>
      <c r="C275" s="167" t="s">
        <v>520</v>
      </c>
      <c r="D275" s="167" t="s">
        <v>149</v>
      </c>
      <c r="E275" s="168" t="s">
        <v>521</v>
      </c>
      <c r="F275" s="169" t="s">
        <v>522</v>
      </c>
      <c r="G275" s="170" t="s">
        <v>170</v>
      </c>
      <c r="H275" s="171">
        <v>62.75</v>
      </c>
      <c r="I275" s="172"/>
      <c r="J275" s="173">
        <f>ROUND(I275*H275,2)</f>
        <v>0</v>
      </c>
      <c r="K275" s="169" t="s">
        <v>153</v>
      </c>
      <c r="L275" s="36"/>
      <c r="M275" s="174" t="s">
        <v>22</v>
      </c>
      <c r="N275" s="175" t="s">
        <v>47</v>
      </c>
      <c r="O275" s="37"/>
      <c r="P275" s="176">
        <f>O275*H275</f>
        <v>0</v>
      </c>
      <c r="Q275" s="176">
        <v>0</v>
      </c>
      <c r="R275" s="176">
        <f>Q275*H275</f>
        <v>0</v>
      </c>
      <c r="S275" s="176">
        <v>0.0025</v>
      </c>
      <c r="T275" s="177">
        <f>S275*H275</f>
        <v>0.15687500000000001</v>
      </c>
      <c r="AR275" s="18" t="s">
        <v>244</v>
      </c>
      <c r="AT275" s="18" t="s">
        <v>149</v>
      </c>
      <c r="AU275" s="18" t="s">
        <v>84</v>
      </c>
      <c r="AY275" s="18" t="s">
        <v>146</v>
      </c>
      <c r="BE275" s="178">
        <f>IF(N275="základní",J275,0)</f>
        <v>0</v>
      </c>
      <c r="BF275" s="178">
        <f>IF(N275="snížená",J275,0)</f>
        <v>0</v>
      </c>
      <c r="BG275" s="178">
        <f>IF(N275="zákl. přenesená",J275,0)</f>
        <v>0</v>
      </c>
      <c r="BH275" s="178">
        <f>IF(N275="sníž. přenesená",J275,0)</f>
        <v>0</v>
      </c>
      <c r="BI275" s="178">
        <f>IF(N275="nulová",J275,0)</f>
        <v>0</v>
      </c>
      <c r="BJ275" s="18" t="s">
        <v>23</v>
      </c>
      <c r="BK275" s="178">
        <f>ROUND(I275*H275,2)</f>
        <v>0</v>
      </c>
      <c r="BL275" s="18" t="s">
        <v>244</v>
      </c>
      <c r="BM275" s="18" t="s">
        <v>523</v>
      </c>
    </row>
    <row r="276" spans="2:51" s="11" customFormat="1" ht="22.5" customHeight="1">
      <c r="B276" s="179"/>
      <c r="D276" s="180" t="s">
        <v>156</v>
      </c>
      <c r="E276" s="181" t="s">
        <v>22</v>
      </c>
      <c r="F276" s="182" t="s">
        <v>506</v>
      </c>
      <c r="H276" s="183">
        <v>62.75</v>
      </c>
      <c r="I276" s="184"/>
      <c r="L276" s="179"/>
      <c r="M276" s="185"/>
      <c r="N276" s="186"/>
      <c r="O276" s="186"/>
      <c r="P276" s="186"/>
      <c r="Q276" s="186"/>
      <c r="R276" s="186"/>
      <c r="S276" s="186"/>
      <c r="T276" s="187"/>
      <c r="AT276" s="188" t="s">
        <v>156</v>
      </c>
      <c r="AU276" s="188" t="s">
        <v>84</v>
      </c>
      <c r="AV276" s="11" t="s">
        <v>84</v>
      </c>
      <c r="AW276" s="11" t="s">
        <v>40</v>
      </c>
      <c r="AX276" s="11" t="s">
        <v>23</v>
      </c>
      <c r="AY276" s="188" t="s">
        <v>146</v>
      </c>
    </row>
    <row r="277" spans="2:65" s="1" customFormat="1" ht="22.5" customHeight="1">
      <c r="B277" s="166"/>
      <c r="C277" s="167" t="s">
        <v>524</v>
      </c>
      <c r="D277" s="167" t="s">
        <v>149</v>
      </c>
      <c r="E277" s="168" t="s">
        <v>525</v>
      </c>
      <c r="F277" s="169" t="s">
        <v>526</v>
      </c>
      <c r="G277" s="170" t="s">
        <v>170</v>
      </c>
      <c r="H277" s="171">
        <v>62.75</v>
      </c>
      <c r="I277" s="172"/>
      <c r="J277" s="173">
        <f>ROUND(I277*H277,2)</f>
        <v>0</v>
      </c>
      <c r="K277" s="169" t="s">
        <v>153</v>
      </c>
      <c r="L277" s="36"/>
      <c r="M277" s="174" t="s">
        <v>22</v>
      </c>
      <c r="N277" s="175" t="s">
        <v>47</v>
      </c>
      <c r="O277" s="37"/>
      <c r="P277" s="176">
        <f>O277*H277</f>
        <v>0</v>
      </c>
      <c r="Q277" s="176">
        <v>0.0005</v>
      </c>
      <c r="R277" s="176">
        <f>Q277*H277</f>
        <v>0.031375</v>
      </c>
      <c r="S277" s="176">
        <v>0</v>
      </c>
      <c r="T277" s="177">
        <f>S277*H277</f>
        <v>0</v>
      </c>
      <c r="AR277" s="18" t="s">
        <v>244</v>
      </c>
      <c r="AT277" s="18" t="s">
        <v>149</v>
      </c>
      <c r="AU277" s="18" t="s">
        <v>84</v>
      </c>
      <c r="AY277" s="18" t="s">
        <v>146</v>
      </c>
      <c r="BE277" s="178">
        <f>IF(N277="základní",J277,0)</f>
        <v>0</v>
      </c>
      <c r="BF277" s="178">
        <f>IF(N277="snížená",J277,0)</f>
        <v>0</v>
      </c>
      <c r="BG277" s="178">
        <f>IF(N277="zákl. přenesená",J277,0)</f>
        <v>0</v>
      </c>
      <c r="BH277" s="178">
        <f>IF(N277="sníž. přenesená",J277,0)</f>
        <v>0</v>
      </c>
      <c r="BI277" s="178">
        <f>IF(N277="nulová",J277,0)</f>
        <v>0</v>
      </c>
      <c r="BJ277" s="18" t="s">
        <v>23</v>
      </c>
      <c r="BK277" s="178">
        <f>ROUND(I277*H277,2)</f>
        <v>0</v>
      </c>
      <c r="BL277" s="18" t="s">
        <v>244</v>
      </c>
      <c r="BM277" s="18" t="s">
        <v>527</v>
      </c>
    </row>
    <row r="278" spans="2:51" s="11" customFormat="1" ht="22.5" customHeight="1">
      <c r="B278" s="179"/>
      <c r="D278" s="180" t="s">
        <v>156</v>
      </c>
      <c r="E278" s="181" t="s">
        <v>22</v>
      </c>
      <c r="F278" s="182" t="s">
        <v>511</v>
      </c>
      <c r="H278" s="183">
        <v>62.75</v>
      </c>
      <c r="I278" s="184"/>
      <c r="L278" s="179"/>
      <c r="M278" s="185"/>
      <c r="N278" s="186"/>
      <c r="O278" s="186"/>
      <c r="P278" s="186"/>
      <c r="Q278" s="186"/>
      <c r="R278" s="186"/>
      <c r="S278" s="186"/>
      <c r="T278" s="187"/>
      <c r="AT278" s="188" t="s">
        <v>156</v>
      </c>
      <c r="AU278" s="188" t="s">
        <v>84</v>
      </c>
      <c r="AV278" s="11" t="s">
        <v>84</v>
      </c>
      <c r="AW278" s="11" t="s">
        <v>40</v>
      </c>
      <c r="AX278" s="11" t="s">
        <v>23</v>
      </c>
      <c r="AY278" s="188" t="s">
        <v>146</v>
      </c>
    </row>
    <row r="279" spans="2:65" s="1" customFormat="1" ht="22.5" customHeight="1">
      <c r="B279" s="166"/>
      <c r="C279" s="222" t="s">
        <v>528</v>
      </c>
      <c r="D279" s="222" t="s">
        <v>408</v>
      </c>
      <c r="E279" s="223" t="s">
        <v>529</v>
      </c>
      <c r="F279" s="224" t="s">
        <v>530</v>
      </c>
      <c r="G279" s="225" t="s">
        <v>170</v>
      </c>
      <c r="H279" s="226">
        <v>69.025</v>
      </c>
      <c r="I279" s="227"/>
      <c r="J279" s="228">
        <f>ROUND(I279*H279,2)</f>
        <v>0</v>
      </c>
      <c r="K279" s="224" t="s">
        <v>22</v>
      </c>
      <c r="L279" s="229"/>
      <c r="M279" s="230" t="s">
        <v>22</v>
      </c>
      <c r="N279" s="231" t="s">
        <v>47</v>
      </c>
      <c r="O279" s="37"/>
      <c r="P279" s="176">
        <f>O279*H279</f>
        <v>0</v>
      </c>
      <c r="Q279" s="176">
        <v>0.00235</v>
      </c>
      <c r="R279" s="176">
        <f>Q279*H279</f>
        <v>0.16220875</v>
      </c>
      <c r="S279" s="176">
        <v>0</v>
      </c>
      <c r="T279" s="177">
        <f>S279*H279</f>
        <v>0</v>
      </c>
      <c r="AR279" s="18" t="s">
        <v>331</v>
      </c>
      <c r="AT279" s="18" t="s">
        <v>408</v>
      </c>
      <c r="AU279" s="18" t="s">
        <v>84</v>
      </c>
      <c r="AY279" s="18" t="s">
        <v>146</v>
      </c>
      <c r="BE279" s="178">
        <f>IF(N279="základní",J279,0)</f>
        <v>0</v>
      </c>
      <c r="BF279" s="178">
        <f>IF(N279="snížená",J279,0)</f>
        <v>0</v>
      </c>
      <c r="BG279" s="178">
        <f>IF(N279="zákl. přenesená",J279,0)</f>
        <v>0</v>
      </c>
      <c r="BH279" s="178">
        <f>IF(N279="sníž. přenesená",J279,0)</f>
        <v>0</v>
      </c>
      <c r="BI279" s="178">
        <f>IF(N279="nulová",J279,0)</f>
        <v>0</v>
      </c>
      <c r="BJ279" s="18" t="s">
        <v>23</v>
      </c>
      <c r="BK279" s="178">
        <f>ROUND(I279*H279,2)</f>
        <v>0</v>
      </c>
      <c r="BL279" s="18" t="s">
        <v>244</v>
      </c>
      <c r="BM279" s="18" t="s">
        <v>531</v>
      </c>
    </row>
    <row r="280" spans="2:51" s="11" customFormat="1" ht="22.5" customHeight="1">
      <c r="B280" s="179"/>
      <c r="D280" s="180" t="s">
        <v>156</v>
      </c>
      <c r="F280" s="182" t="s">
        <v>532</v>
      </c>
      <c r="H280" s="183">
        <v>69.025</v>
      </c>
      <c r="I280" s="184"/>
      <c r="L280" s="179"/>
      <c r="M280" s="185"/>
      <c r="N280" s="186"/>
      <c r="O280" s="186"/>
      <c r="P280" s="186"/>
      <c r="Q280" s="186"/>
      <c r="R280" s="186"/>
      <c r="S280" s="186"/>
      <c r="T280" s="187"/>
      <c r="AT280" s="188" t="s">
        <v>156</v>
      </c>
      <c r="AU280" s="188" t="s">
        <v>84</v>
      </c>
      <c r="AV280" s="11" t="s">
        <v>84</v>
      </c>
      <c r="AW280" s="11" t="s">
        <v>4</v>
      </c>
      <c r="AX280" s="11" t="s">
        <v>23</v>
      </c>
      <c r="AY280" s="188" t="s">
        <v>146</v>
      </c>
    </row>
    <row r="281" spans="2:65" s="1" customFormat="1" ht="22.5" customHeight="1">
      <c r="B281" s="166"/>
      <c r="C281" s="167" t="s">
        <v>533</v>
      </c>
      <c r="D281" s="167" t="s">
        <v>149</v>
      </c>
      <c r="E281" s="168" t="s">
        <v>534</v>
      </c>
      <c r="F281" s="169" t="s">
        <v>535</v>
      </c>
      <c r="G281" s="170" t="s">
        <v>190</v>
      </c>
      <c r="H281" s="171">
        <v>46.94</v>
      </c>
      <c r="I281" s="172"/>
      <c r="J281" s="173">
        <f>ROUND(I281*H281,2)</f>
        <v>0</v>
      </c>
      <c r="K281" s="169" t="s">
        <v>153</v>
      </c>
      <c r="L281" s="36"/>
      <c r="M281" s="174" t="s">
        <v>22</v>
      </c>
      <c r="N281" s="175" t="s">
        <v>47</v>
      </c>
      <c r="O281" s="37"/>
      <c r="P281" s="176">
        <f>O281*H281</f>
        <v>0</v>
      </c>
      <c r="Q281" s="176">
        <v>0</v>
      </c>
      <c r="R281" s="176">
        <f>Q281*H281</f>
        <v>0</v>
      </c>
      <c r="S281" s="176">
        <v>0.0003</v>
      </c>
      <c r="T281" s="177">
        <f>S281*H281</f>
        <v>0.014081999999999997</v>
      </c>
      <c r="AR281" s="18" t="s">
        <v>244</v>
      </c>
      <c r="AT281" s="18" t="s">
        <v>149</v>
      </c>
      <c r="AU281" s="18" t="s">
        <v>84</v>
      </c>
      <c r="AY281" s="18" t="s">
        <v>146</v>
      </c>
      <c r="BE281" s="178">
        <f>IF(N281="základní",J281,0)</f>
        <v>0</v>
      </c>
      <c r="BF281" s="178">
        <f>IF(N281="snížená",J281,0)</f>
        <v>0</v>
      </c>
      <c r="BG281" s="178">
        <f>IF(N281="zákl. přenesená",J281,0)</f>
        <v>0</v>
      </c>
      <c r="BH281" s="178">
        <f>IF(N281="sníž. přenesená",J281,0)</f>
        <v>0</v>
      </c>
      <c r="BI281" s="178">
        <f>IF(N281="nulová",J281,0)</f>
        <v>0</v>
      </c>
      <c r="BJ281" s="18" t="s">
        <v>23</v>
      </c>
      <c r="BK281" s="178">
        <f>ROUND(I281*H281,2)</f>
        <v>0</v>
      </c>
      <c r="BL281" s="18" t="s">
        <v>244</v>
      </c>
      <c r="BM281" s="18" t="s">
        <v>536</v>
      </c>
    </row>
    <row r="282" spans="2:51" s="14" customFormat="1" ht="22.5" customHeight="1">
      <c r="B282" s="212"/>
      <c r="D282" s="189" t="s">
        <v>156</v>
      </c>
      <c r="E282" s="213" t="s">
        <v>22</v>
      </c>
      <c r="F282" s="214" t="s">
        <v>537</v>
      </c>
      <c r="H282" s="215" t="s">
        <v>22</v>
      </c>
      <c r="I282" s="216"/>
      <c r="L282" s="212"/>
      <c r="M282" s="217"/>
      <c r="N282" s="218"/>
      <c r="O282" s="218"/>
      <c r="P282" s="218"/>
      <c r="Q282" s="218"/>
      <c r="R282" s="218"/>
      <c r="S282" s="218"/>
      <c r="T282" s="219"/>
      <c r="AT282" s="215" t="s">
        <v>156</v>
      </c>
      <c r="AU282" s="215" t="s">
        <v>84</v>
      </c>
      <c r="AV282" s="14" t="s">
        <v>23</v>
      </c>
      <c r="AW282" s="14" t="s">
        <v>40</v>
      </c>
      <c r="AX282" s="14" t="s">
        <v>76</v>
      </c>
      <c r="AY282" s="215" t="s">
        <v>146</v>
      </c>
    </row>
    <row r="283" spans="2:51" s="11" customFormat="1" ht="22.5" customHeight="1">
      <c r="B283" s="179"/>
      <c r="D283" s="189" t="s">
        <v>156</v>
      </c>
      <c r="E283" s="188" t="s">
        <v>22</v>
      </c>
      <c r="F283" s="190" t="s">
        <v>538</v>
      </c>
      <c r="H283" s="191">
        <v>23</v>
      </c>
      <c r="I283" s="184"/>
      <c r="L283" s="179"/>
      <c r="M283" s="185"/>
      <c r="N283" s="186"/>
      <c r="O283" s="186"/>
      <c r="P283" s="186"/>
      <c r="Q283" s="186"/>
      <c r="R283" s="186"/>
      <c r="S283" s="186"/>
      <c r="T283" s="187"/>
      <c r="AT283" s="188" t="s">
        <v>156</v>
      </c>
      <c r="AU283" s="188" t="s">
        <v>84</v>
      </c>
      <c r="AV283" s="11" t="s">
        <v>84</v>
      </c>
      <c r="AW283" s="11" t="s">
        <v>40</v>
      </c>
      <c r="AX283" s="11" t="s">
        <v>76</v>
      </c>
      <c r="AY283" s="188" t="s">
        <v>146</v>
      </c>
    </row>
    <row r="284" spans="2:51" s="11" customFormat="1" ht="22.5" customHeight="1">
      <c r="B284" s="179"/>
      <c r="D284" s="189" t="s">
        <v>156</v>
      </c>
      <c r="E284" s="188" t="s">
        <v>22</v>
      </c>
      <c r="F284" s="190" t="s">
        <v>539</v>
      </c>
      <c r="H284" s="191">
        <v>23.94</v>
      </c>
      <c r="I284" s="184"/>
      <c r="L284" s="179"/>
      <c r="M284" s="185"/>
      <c r="N284" s="186"/>
      <c r="O284" s="186"/>
      <c r="P284" s="186"/>
      <c r="Q284" s="186"/>
      <c r="R284" s="186"/>
      <c r="S284" s="186"/>
      <c r="T284" s="187"/>
      <c r="AT284" s="188" t="s">
        <v>156</v>
      </c>
      <c r="AU284" s="188" t="s">
        <v>84</v>
      </c>
      <c r="AV284" s="11" t="s">
        <v>84</v>
      </c>
      <c r="AW284" s="11" t="s">
        <v>40</v>
      </c>
      <c r="AX284" s="11" t="s">
        <v>76</v>
      </c>
      <c r="AY284" s="188" t="s">
        <v>146</v>
      </c>
    </row>
    <row r="285" spans="2:51" s="12" customFormat="1" ht="22.5" customHeight="1">
      <c r="B285" s="192"/>
      <c r="D285" s="180" t="s">
        <v>156</v>
      </c>
      <c r="E285" s="193" t="s">
        <v>22</v>
      </c>
      <c r="F285" s="194" t="s">
        <v>186</v>
      </c>
      <c r="H285" s="195">
        <v>46.94</v>
      </c>
      <c r="I285" s="196"/>
      <c r="L285" s="192"/>
      <c r="M285" s="197"/>
      <c r="N285" s="198"/>
      <c r="O285" s="198"/>
      <c r="P285" s="198"/>
      <c r="Q285" s="198"/>
      <c r="R285" s="198"/>
      <c r="S285" s="198"/>
      <c r="T285" s="199"/>
      <c r="AT285" s="200" t="s">
        <v>156</v>
      </c>
      <c r="AU285" s="200" t="s">
        <v>84</v>
      </c>
      <c r="AV285" s="12" t="s">
        <v>154</v>
      </c>
      <c r="AW285" s="12" t="s">
        <v>40</v>
      </c>
      <c r="AX285" s="12" t="s">
        <v>23</v>
      </c>
      <c r="AY285" s="200" t="s">
        <v>146</v>
      </c>
    </row>
    <row r="286" spans="2:65" s="1" customFormat="1" ht="22.5" customHeight="1">
      <c r="B286" s="166"/>
      <c r="C286" s="167" t="s">
        <v>540</v>
      </c>
      <c r="D286" s="167" t="s">
        <v>149</v>
      </c>
      <c r="E286" s="168" t="s">
        <v>541</v>
      </c>
      <c r="F286" s="169" t="s">
        <v>542</v>
      </c>
      <c r="G286" s="170" t="s">
        <v>190</v>
      </c>
      <c r="H286" s="171">
        <v>46.94</v>
      </c>
      <c r="I286" s="172"/>
      <c r="J286" s="173">
        <f>ROUND(I286*H286,2)</f>
        <v>0</v>
      </c>
      <c r="K286" s="169" t="s">
        <v>153</v>
      </c>
      <c r="L286" s="36"/>
      <c r="M286" s="174" t="s">
        <v>22</v>
      </c>
      <c r="N286" s="175" t="s">
        <v>47</v>
      </c>
      <c r="O286" s="37"/>
      <c r="P286" s="176">
        <f>O286*H286</f>
        <v>0</v>
      </c>
      <c r="Q286" s="176">
        <v>1E-05</v>
      </c>
      <c r="R286" s="176">
        <f>Q286*H286</f>
        <v>0.0004694</v>
      </c>
      <c r="S286" s="176">
        <v>0</v>
      </c>
      <c r="T286" s="177">
        <f>S286*H286</f>
        <v>0</v>
      </c>
      <c r="AR286" s="18" t="s">
        <v>244</v>
      </c>
      <c r="AT286" s="18" t="s">
        <v>149</v>
      </c>
      <c r="AU286" s="18" t="s">
        <v>84</v>
      </c>
      <c r="AY286" s="18" t="s">
        <v>146</v>
      </c>
      <c r="BE286" s="178">
        <f>IF(N286="základní",J286,0)</f>
        <v>0</v>
      </c>
      <c r="BF286" s="178">
        <f>IF(N286="snížená",J286,0)</f>
        <v>0</v>
      </c>
      <c r="BG286" s="178">
        <f>IF(N286="zákl. přenesená",J286,0)</f>
        <v>0</v>
      </c>
      <c r="BH286" s="178">
        <f>IF(N286="sníž. přenesená",J286,0)</f>
        <v>0</v>
      </c>
      <c r="BI286" s="178">
        <f>IF(N286="nulová",J286,0)</f>
        <v>0</v>
      </c>
      <c r="BJ286" s="18" t="s">
        <v>23</v>
      </c>
      <c r="BK286" s="178">
        <f>ROUND(I286*H286,2)</f>
        <v>0</v>
      </c>
      <c r="BL286" s="18" t="s">
        <v>244</v>
      </c>
      <c r="BM286" s="18" t="s">
        <v>543</v>
      </c>
    </row>
    <row r="287" spans="2:51" s="14" customFormat="1" ht="22.5" customHeight="1">
      <c r="B287" s="212"/>
      <c r="D287" s="189" t="s">
        <v>156</v>
      </c>
      <c r="E287" s="213" t="s">
        <v>22</v>
      </c>
      <c r="F287" s="214" t="s">
        <v>537</v>
      </c>
      <c r="H287" s="215" t="s">
        <v>22</v>
      </c>
      <c r="I287" s="216"/>
      <c r="L287" s="212"/>
      <c r="M287" s="217"/>
      <c r="N287" s="218"/>
      <c r="O287" s="218"/>
      <c r="P287" s="218"/>
      <c r="Q287" s="218"/>
      <c r="R287" s="218"/>
      <c r="S287" s="218"/>
      <c r="T287" s="219"/>
      <c r="AT287" s="215" t="s">
        <v>156</v>
      </c>
      <c r="AU287" s="215" t="s">
        <v>84</v>
      </c>
      <c r="AV287" s="14" t="s">
        <v>23</v>
      </c>
      <c r="AW287" s="14" t="s">
        <v>40</v>
      </c>
      <c r="AX287" s="14" t="s">
        <v>76</v>
      </c>
      <c r="AY287" s="215" t="s">
        <v>146</v>
      </c>
    </row>
    <row r="288" spans="2:51" s="11" customFormat="1" ht="22.5" customHeight="1">
      <c r="B288" s="179"/>
      <c r="D288" s="189" t="s">
        <v>156</v>
      </c>
      <c r="E288" s="188" t="s">
        <v>22</v>
      </c>
      <c r="F288" s="190" t="s">
        <v>538</v>
      </c>
      <c r="H288" s="191">
        <v>23</v>
      </c>
      <c r="I288" s="184"/>
      <c r="L288" s="179"/>
      <c r="M288" s="185"/>
      <c r="N288" s="186"/>
      <c r="O288" s="186"/>
      <c r="P288" s="186"/>
      <c r="Q288" s="186"/>
      <c r="R288" s="186"/>
      <c r="S288" s="186"/>
      <c r="T288" s="187"/>
      <c r="AT288" s="188" t="s">
        <v>156</v>
      </c>
      <c r="AU288" s="188" t="s">
        <v>84</v>
      </c>
      <c r="AV288" s="11" t="s">
        <v>84</v>
      </c>
      <c r="AW288" s="11" t="s">
        <v>40</v>
      </c>
      <c r="AX288" s="11" t="s">
        <v>76</v>
      </c>
      <c r="AY288" s="188" t="s">
        <v>146</v>
      </c>
    </row>
    <row r="289" spans="2:51" s="11" customFormat="1" ht="22.5" customHeight="1">
      <c r="B289" s="179"/>
      <c r="D289" s="189" t="s">
        <v>156</v>
      </c>
      <c r="E289" s="188" t="s">
        <v>22</v>
      </c>
      <c r="F289" s="190" t="s">
        <v>539</v>
      </c>
      <c r="H289" s="191">
        <v>23.94</v>
      </c>
      <c r="I289" s="184"/>
      <c r="L289" s="179"/>
      <c r="M289" s="185"/>
      <c r="N289" s="186"/>
      <c r="O289" s="186"/>
      <c r="P289" s="186"/>
      <c r="Q289" s="186"/>
      <c r="R289" s="186"/>
      <c r="S289" s="186"/>
      <c r="T289" s="187"/>
      <c r="AT289" s="188" t="s">
        <v>156</v>
      </c>
      <c r="AU289" s="188" t="s">
        <v>84</v>
      </c>
      <c r="AV289" s="11" t="s">
        <v>84</v>
      </c>
      <c r="AW289" s="11" t="s">
        <v>40</v>
      </c>
      <c r="AX289" s="11" t="s">
        <v>76</v>
      </c>
      <c r="AY289" s="188" t="s">
        <v>146</v>
      </c>
    </row>
    <row r="290" spans="2:51" s="12" customFormat="1" ht="22.5" customHeight="1">
      <c r="B290" s="192"/>
      <c r="D290" s="180" t="s">
        <v>156</v>
      </c>
      <c r="E290" s="193" t="s">
        <v>22</v>
      </c>
      <c r="F290" s="194" t="s">
        <v>186</v>
      </c>
      <c r="H290" s="195">
        <v>46.94</v>
      </c>
      <c r="I290" s="196"/>
      <c r="L290" s="192"/>
      <c r="M290" s="197"/>
      <c r="N290" s="198"/>
      <c r="O290" s="198"/>
      <c r="P290" s="198"/>
      <c r="Q290" s="198"/>
      <c r="R290" s="198"/>
      <c r="S290" s="198"/>
      <c r="T290" s="199"/>
      <c r="AT290" s="200" t="s">
        <v>156</v>
      </c>
      <c r="AU290" s="200" t="s">
        <v>84</v>
      </c>
      <c r="AV290" s="12" t="s">
        <v>154</v>
      </c>
      <c r="AW290" s="12" t="s">
        <v>40</v>
      </c>
      <c r="AX290" s="12" t="s">
        <v>23</v>
      </c>
      <c r="AY290" s="200" t="s">
        <v>146</v>
      </c>
    </row>
    <row r="291" spans="2:65" s="1" customFormat="1" ht="22.5" customHeight="1">
      <c r="B291" s="166"/>
      <c r="C291" s="222" t="s">
        <v>544</v>
      </c>
      <c r="D291" s="222" t="s">
        <v>408</v>
      </c>
      <c r="E291" s="223" t="s">
        <v>545</v>
      </c>
      <c r="F291" s="224" t="s">
        <v>546</v>
      </c>
      <c r="G291" s="225" t="s">
        <v>190</v>
      </c>
      <c r="H291" s="226">
        <v>47.879</v>
      </c>
      <c r="I291" s="227"/>
      <c r="J291" s="228">
        <f>ROUND(I291*H291,2)</f>
        <v>0</v>
      </c>
      <c r="K291" s="224" t="s">
        <v>22</v>
      </c>
      <c r="L291" s="229"/>
      <c r="M291" s="230" t="s">
        <v>22</v>
      </c>
      <c r="N291" s="231" t="s">
        <v>47</v>
      </c>
      <c r="O291" s="37"/>
      <c r="P291" s="176">
        <f>O291*H291</f>
        <v>0</v>
      </c>
      <c r="Q291" s="176">
        <v>0.0003</v>
      </c>
      <c r="R291" s="176">
        <f>Q291*H291</f>
        <v>0.014363699999999998</v>
      </c>
      <c r="S291" s="176">
        <v>0</v>
      </c>
      <c r="T291" s="177">
        <f>S291*H291</f>
        <v>0</v>
      </c>
      <c r="AR291" s="18" t="s">
        <v>331</v>
      </c>
      <c r="AT291" s="18" t="s">
        <v>408</v>
      </c>
      <c r="AU291" s="18" t="s">
        <v>84</v>
      </c>
      <c r="AY291" s="18" t="s">
        <v>146</v>
      </c>
      <c r="BE291" s="178">
        <f>IF(N291="základní",J291,0)</f>
        <v>0</v>
      </c>
      <c r="BF291" s="178">
        <f>IF(N291="snížená",J291,0)</f>
        <v>0</v>
      </c>
      <c r="BG291" s="178">
        <f>IF(N291="zákl. přenesená",J291,0)</f>
        <v>0</v>
      </c>
      <c r="BH291" s="178">
        <f>IF(N291="sníž. přenesená",J291,0)</f>
        <v>0</v>
      </c>
      <c r="BI291" s="178">
        <f>IF(N291="nulová",J291,0)</f>
        <v>0</v>
      </c>
      <c r="BJ291" s="18" t="s">
        <v>23</v>
      </c>
      <c r="BK291" s="178">
        <f>ROUND(I291*H291,2)</f>
        <v>0</v>
      </c>
      <c r="BL291" s="18" t="s">
        <v>244</v>
      </c>
      <c r="BM291" s="18" t="s">
        <v>547</v>
      </c>
    </row>
    <row r="292" spans="2:51" s="11" customFormat="1" ht="22.5" customHeight="1">
      <c r="B292" s="179"/>
      <c r="D292" s="180" t="s">
        <v>156</v>
      </c>
      <c r="F292" s="182" t="s">
        <v>548</v>
      </c>
      <c r="H292" s="183">
        <v>47.879</v>
      </c>
      <c r="I292" s="184"/>
      <c r="L292" s="179"/>
      <c r="M292" s="185"/>
      <c r="N292" s="186"/>
      <c r="O292" s="186"/>
      <c r="P292" s="186"/>
      <c r="Q292" s="186"/>
      <c r="R292" s="186"/>
      <c r="S292" s="186"/>
      <c r="T292" s="187"/>
      <c r="AT292" s="188" t="s">
        <v>156</v>
      </c>
      <c r="AU292" s="188" t="s">
        <v>84</v>
      </c>
      <c r="AV292" s="11" t="s">
        <v>84</v>
      </c>
      <c r="AW292" s="11" t="s">
        <v>4</v>
      </c>
      <c r="AX292" s="11" t="s">
        <v>23</v>
      </c>
      <c r="AY292" s="188" t="s">
        <v>146</v>
      </c>
    </row>
    <row r="293" spans="2:65" s="1" customFormat="1" ht="22.5" customHeight="1">
      <c r="B293" s="166"/>
      <c r="C293" s="167" t="s">
        <v>549</v>
      </c>
      <c r="D293" s="167" t="s">
        <v>149</v>
      </c>
      <c r="E293" s="168" t="s">
        <v>550</v>
      </c>
      <c r="F293" s="169" t="s">
        <v>551</v>
      </c>
      <c r="G293" s="170" t="s">
        <v>190</v>
      </c>
      <c r="H293" s="171">
        <v>46.94</v>
      </c>
      <c r="I293" s="172"/>
      <c r="J293" s="173">
        <f>ROUND(I293*H293,2)</f>
        <v>0</v>
      </c>
      <c r="K293" s="169" t="s">
        <v>153</v>
      </c>
      <c r="L293" s="36"/>
      <c r="M293" s="174" t="s">
        <v>22</v>
      </c>
      <c r="N293" s="175" t="s">
        <v>47</v>
      </c>
      <c r="O293" s="37"/>
      <c r="P293" s="176">
        <f>O293*H293</f>
        <v>0</v>
      </c>
      <c r="Q293" s="176">
        <v>0</v>
      </c>
      <c r="R293" s="176">
        <f>Q293*H293</f>
        <v>0</v>
      </c>
      <c r="S293" s="176">
        <v>0</v>
      </c>
      <c r="T293" s="177">
        <f>S293*H293</f>
        <v>0</v>
      </c>
      <c r="AR293" s="18" t="s">
        <v>244</v>
      </c>
      <c r="AT293" s="18" t="s">
        <v>149</v>
      </c>
      <c r="AU293" s="18" t="s">
        <v>84</v>
      </c>
      <c r="AY293" s="18" t="s">
        <v>146</v>
      </c>
      <c r="BE293" s="178">
        <f>IF(N293="základní",J293,0)</f>
        <v>0</v>
      </c>
      <c r="BF293" s="178">
        <f>IF(N293="snížená",J293,0)</f>
        <v>0</v>
      </c>
      <c r="BG293" s="178">
        <f>IF(N293="zákl. přenesená",J293,0)</f>
        <v>0</v>
      </c>
      <c r="BH293" s="178">
        <f>IF(N293="sníž. přenesená",J293,0)</f>
        <v>0</v>
      </c>
      <c r="BI293" s="178">
        <f>IF(N293="nulová",J293,0)</f>
        <v>0</v>
      </c>
      <c r="BJ293" s="18" t="s">
        <v>23</v>
      </c>
      <c r="BK293" s="178">
        <f>ROUND(I293*H293,2)</f>
        <v>0</v>
      </c>
      <c r="BL293" s="18" t="s">
        <v>244</v>
      </c>
      <c r="BM293" s="18" t="s">
        <v>552</v>
      </c>
    </row>
    <row r="294" spans="2:65" s="1" customFormat="1" ht="22.5" customHeight="1">
      <c r="B294" s="166"/>
      <c r="C294" s="222" t="s">
        <v>553</v>
      </c>
      <c r="D294" s="222" t="s">
        <v>408</v>
      </c>
      <c r="E294" s="223" t="s">
        <v>529</v>
      </c>
      <c r="F294" s="224" t="s">
        <v>530</v>
      </c>
      <c r="G294" s="225" t="s">
        <v>170</v>
      </c>
      <c r="H294" s="226">
        <v>5.163</v>
      </c>
      <c r="I294" s="227"/>
      <c r="J294" s="228">
        <f>ROUND(I294*H294,2)</f>
        <v>0</v>
      </c>
      <c r="K294" s="224" t="s">
        <v>22</v>
      </c>
      <c r="L294" s="229"/>
      <c r="M294" s="230" t="s">
        <v>22</v>
      </c>
      <c r="N294" s="231" t="s">
        <v>47</v>
      </c>
      <c r="O294" s="37"/>
      <c r="P294" s="176">
        <f>O294*H294</f>
        <v>0</v>
      </c>
      <c r="Q294" s="176">
        <v>0.00235</v>
      </c>
      <c r="R294" s="176">
        <f>Q294*H294</f>
        <v>0.012133050000000001</v>
      </c>
      <c r="S294" s="176">
        <v>0</v>
      </c>
      <c r="T294" s="177">
        <f>S294*H294</f>
        <v>0</v>
      </c>
      <c r="AR294" s="18" t="s">
        <v>331</v>
      </c>
      <c r="AT294" s="18" t="s">
        <v>408</v>
      </c>
      <c r="AU294" s="18" t="s">
        <v>84</v>
      </c>
      <c r="AY294" s="18" t="s">
        <v>146</v>
      </c>
      <c r="BE294" s="178">
        <f>IF(N294="základní",J294,0)</f>
        <v>0</v>
      </c>
      <c r="BF294" s="178">
        <f>IF(N294="snížená",J294,0)</f>
        <v>0</v>
      </c>
      <c r="BG294" s="178">
        <f>IF(N294="zákl. přenesená",J294,0)</f>
        <v>0</v>
      </c>
      <c r="BH294" s="178">
        <f>IF(N294="sníž. přenesená",J294,0)</f>
        <v>0</v>
      </c>
      <c r="BI294" s="178">
        <f>IF(N294="nulová",J294,0)</f>
        <v>0</v>
      </c>
      <c r="BJ294" s="18" t="s">
        <v>23</v>
      </c>
      <c r="BK294" s="178">
        <f>ROUND(I294*H294,2)</f>
        <v>0</v>
      </c>
      <c r="BL294" s="18" t="s">
        <v>244</v>
      </c>
      <c r="BM294" s="18" t="s">
        <v>554</v>
      </c>
    </row>
    <row r="295" spans="2:51" s="11" customFormat="1" ht="22.5" customHeight="1">
      <c r="B295" s="179"/>
      <c r="D295" s="180" t="s">
        <v>156</v>
      </c>
      <c r="F295" s="182" t="s">
        <v>555</v>
      </c>
      <c r="H295" s="183">
        <v>5.163</v>
      </c>
      <c r="I295" s="184"/>
      <c r="L295" s="179"/>
      <c r="M295" s="185"/>
      <c r="N295" s="186"/>
      <c r="O295" s="186"/>
      <c r="P295" s="186"/>
      <c r="Q295" s="186"/>
      <c r="R295" s="186"/>
      <c r="S295" s="186"/>
      <c r="T295" s="187"/>
      <c r="AT295" s="188" t="s">
        <v>156</v>
      </c>
      <c r="AU295" s="188" t="s">
        <v>84</v>
      </c>
      <c r="AV295" s="11" t="s">
        <v>84</v>
      </c>
      <c r="AW295" s="11" t="s">
        <v>4</v>
      </c>
      <c r="AX295" s="11" t="s">
        <v>23</v>
      </c>
      <c r="AY295" s="188" t="s">
        <v>146</v>
      </c>
    </row>
    <row r="296" spans="2:65" s="1" customFormat="1" ht="22.5" customHeight="1">
      <c r="B296" s="166"/>
      <c r="C296" s="167" t="s">
        <v>556</v>
      </c>
      <c r="D296" s="167" t="s">
        <v>149</v>
      </c>
      <c r="E296" s="168" t="s">
        <v>557</v>
      </c>
      <c r="F296" s="169" t="s">
        <v>558</v>
      </c>
      <c r="G296" s="170" t="s">
        <v>347</v>
      </c>
      <c r="H296" s="220"/>
      <c r="I296" s="172"/>
      <c r="J296" s="173">
        <f>ROUND(I296*H296,2)</f>
        <v>0</v>
      </c>
      <c r="K296" s="169" t="s">
        <v>153</v>
      </c>
      <c r="L296" s="36"/>
      <c r="M296" s="174" t="s">
        <v>22</v>
      </c>
      <c r="N296" s="175" t="s">
        <v>47</v>
      </c>
      <c r="O296" s="37"/>
      <c r="P296" s="176">
        <f>O296*H296</f>
        <v>0</v>
      </c>
      <c r="Q296" s="176">
        <v>0</v>
      </c>
      <c r="R296" s="176">
        <f>Q296*H296</f>
        <v>0</v>
      </c>
      <c r="S296" s="176">
        <v>0</v>
      </c>
      <c r="T296" s="177">
        <f>S296*H296</f>
        <v>0</v>
      </c>
      <c r="AR296" s="18" t="s">
        <v>244</v>
      </c>
      <c r="AT296" s="18" t="s">
        <v>149</v>
      </c>
      <c r="AU296" s="18" t="s">
        <v>84</v>
      </c>
      <c r="AY296" s="18" t="s">
        <v>146</v>
      </c>
      <c r="BE296" s="178">
        <f>IF(N296="základní",J296,0)</f>
        <v>0</v>
      </c>
      <c r="BF296" s="178">
        <f>IF(N296="snížená",J296,0)</f>
        <v>0</v>
      </c>
      <c r="BG296" s="178">
        <f>IF(N296="zákl. přenesená",J296,0)</f>
        <v>0</v>
      </c>
      <c r="BH296" s="178">
        <f>IF(N296="sníž. přenesená",J296,0)</f>
        <v>0</v>
      </c>
      <c r="BI296" s="178">
        <f>IF(N296="nulová",J296,0)</f>
        <v>0</v>
      </c>
      <c r="BJ296" s="18" t="s">
        <v>23</v>
      </c>
      <c r="BK296" s="178">
        <f>ROUND(I296*H296,2)</f>
        <v>0</v>
      </c>
      <c r="BL296" s="18" t="s">
        <v>244</v>
      </c>
      <c r="BM296" s="18" t="s">
        <v>559</v>
      </c>
    </row>
    <row r="297" spans="2:63" s="10" customFormat="1" ht="29.25" customHeight="1">
      <c r="B297" s="152"/>
      <c r="D297" s="163" t="s">
        <v>75</v>
      </c>
      <c r="E297" s="164" t="s">
        <v>560</v>
      </c>
      <c r="F297" s="164" t="s">
        <v>561</v>
      </c>
      <c r="I297" s="155"/>
      <c r="J297" s="165">
        <f>BK297</f>
        <v>0</v>
      </c>
      <c r="L297" s="152"/>
      <c r="M297" s="157"/>
      <c r="N297" s="158"/>
      <c r="O297" s="158"/>
      <c r="P297" s="159">
        <f>SUM(P298:P315)</f>
        <v>0</v>
      </c>
      <c r="Q297" s="158"/>
      <c r="R297" s="159">
        <f>SUM(R298:R315)</f>
        <v>0.01505169</v>
      </c>
      <c r="S297" s="158"/>
      <c r="T297" s="160">
        <f>SUM(T298:T315)</f>
        <v>0</v>
      </c>
      <c r="AR297" s="153" t="s">
        <v>84</v>
      </c>
      <c r="AT297" s="161" t="s">
        <v>75</v>
      </c>
      <c r="AU297" s="161" t="s">
        <v>23</v>
      </c>
      <c r="AY297" s="153" t="s">
        <v>146</v>
      </c>
      <c r="BK297" s="162">
        <f>SUM(BK298:BK315)</f>
        <v>0</v>
      </c>
    </row>
    <row r="298" spans="2:65" s="1" customFormat="1" ht="22.5" customHeight="1">
      <c r="B298" s="166"/>
      <c r="C298" s="167" t="s">
        <v>562</v>
      </c>
      <c r="D298" s="167" t="s">
        <v>149</v>
      </c>
      <c r="E298" s="168" t="s">
        <v>563</v>
      </c>
      <c r="F298" s="169" t="s">
        <v>564</v>
      </c>
      <c r="G298" s="170" t="s">
        <v>170</v>
      </c>
      <c r="H298" s="171">
        <v>3.937</v>
      </c>
      <c r="I298" s="172"/>
      <c r="J298" s="173">
        <f>ROUND(I298*H298,2)</f>
        <v>0</v>
      </c>
      <c r="K298" s="169" t="s">
        <v>153</v>
      </c>
      <c r="L298" s="36"/>
      <c r="M298" s="174" t="s">
        <v>22</v>
      </c>
      <c r="N298" s="175" t="s">
        <v>47</v>
      </c>
      <c r="O298" s="37"/>
      <c r="P298" s="176">
        <f>O298*H298</f>
        <v>0</v>
      </c>
      <c r="Q298" s="176">
        <v>0.00017</v>
      </c>
      <c r="R298" s="176">
        <f>Q298*H298</f>
        <v>0.00066929</v>
      </c>
      <c r="S298" s="176">
        <v>0</v>
      </c>
      <c r="T298" s="177">
        <f>S298*H298</f>
        <v>0</v>
      </c>
      <c r="AR298" s="18" t="s">
        <v>244</v>
      </c>
      <c r="AT298" s="18" t="s">
        <v>149</v>
      </c>
      <c r="AU298" s="18" t="s">
        <v>84</v>
      </c>
      <c r="AY298" s="18" t="s">
        <v>146</v>
      </c>
      <c r="BE298" s="178">
        <f>IF(N298="základní",J298,0)</f>
        <v>0</v>
      </c>
      <c r="BF298" s="178">
        <f>IF(N298="snížená",J298,0)</f>
        <v>0</v>
      </c>
      <c r="BG298" s="178">
        <f>IF(N298="zákl. přenesená",J298,0)</f>
        <v>0</v>
      </c>
      <c r="BH298" s="178">
        <f>IF(N298="sníž. přenesená",J298,0)</f>
        <v>0</v>
      </c>
      <c r="BI298" s="178">
        <f>IF(N298="nulová",J298,0)</f>
        <v>0</v>
      </c>
      <c r="BJ298" s="18" t="s">
        <v>23</v>
      </c>
      <c r="BK298" s="178">
        <f>ROUND(I298*H298,2)</f>
        <v>0</v>
      </c>
      <c r="BL298" s="18" t="s">
        <v>244</v>
      </c>
      <c r="BM298" s="18" t="s">
        <v>565</v>
      </c>
    </row>
    <row r="299" spans="2:51" s="11" customFormat="1" ht="22.5" customHeight="1">
      <c r="B299" s="179"/>
      <c r="D299" s="189" t="s">
        <v>156</v>
      </c>
      <c r="E299" s="188" t="s">
        <v>22</v>
      </c>
      <c r="F299" s="190" t="s">
        <v>566</v>
      </c>
      <c r="H299" s="191">
        <v>2.4</v>
      </c>
      <c r="I299" s="184"/>
      <c r="L299" s="179"/>
      <c r="M299" s="185"/>
      <c r="N299" s="186"/>
      <c r="O299" s="186"/>
      <c r="P299" s="186"/>
      <c r="Q299" s="186"/>
      <c r="R299" s="186"/>
      <c r="S299" s="186"/>
      <c r="T299" s="187"/>
      <c r="AT299" s="188" t="s">
        <v>156</v>
      </c>
      <c r="AU299" s="188" t="s">
        <v>84</v>
      </c>
      <c r="AV299" s="11" t="s">
        <v>84</v>
      </c>
      <c r="AW299" s="11" t="s">
        <v>40</v>
      </c>
      <c r="AX299" s="11" t="s">
        <v>76</v>
      </c>
      <c r="AY299" s="188" t="s">
        <v>146</v>
      </c>
    </row>
    <row r="300" spans="2:51" s="11" customFormat="1" ht="22.5" customHeight="1">
      <c r="B300" s="179"/>
      <c r="D300" s="189" t="s">
        <v>156</v>
      </c>
      <c r="E300" s="188" t="s">
        <v>22</v>
      </c>
      <c r="F300" s="190" t="s">
        <v>567</v>
      </c>
      <c r="H300" s="191">
        <v>1.537</v>
      </c>
      <c r="I300" s="184"/>
      <c r="L300" s="179"/>
      <c r="M300" s="185"/>
      <c r="N300" s="186"/>
      <c r="O300" s="186"/>
      <c r="P300" s="186"/>
      <c r="Q300" s="186"/>
      <c r="R300" s="186"/>
      <c r="S300" s="186"/>
      <c r="T300" s="187"/>
      <c r="AT300" s="188" t="s">
        <v>156</v>
      </c>
      <c r="AU300" s="188" t="s">
        <v>84</v>
      </c>
      <c r="AV300" s="11" t="s">
        <v>84</v>
      </c>
      <c r="AW300" s="11" t="s">
        <v>40</v>
      </c>
      <c r="AX300" s="11" t="s">
        <v>76</v>
      </c>
      <c r="AY300" s="188" t="s">
        <v>146</v>
      </c>
    </row>
    <row r="301" spans="2:51" s="12" customFormat="1" ht="22.5" customHeight="1">
      <c r="B301" s="192"/>
      <c r="D301" s="180" t="s">
        <v>156</v>
      </c>
      <c r="E301" s="193" t="s">
        <v>22</v>
      </c>
      <c r="F301" s="194" t="s">
        <v>186</v>
      </c>
      <c r="H301" s="195">
        <v>3.937</v>
      </c>
      <c r="I301" s="196"/>
      <c r="L301" s="192"/>
      <c r="M301" s="197"/>
      <c r="N301" s="198"/>
      <c r="O301" s="198"/>
      <c r="P301" s="198"/>
      <c r="Q301" s="198"/>
      <c r="R301" s="198"/>
      <c r="S301" s="198"/>
      <c r="T301" s="199"/>
      <c r="AT301" s="200" t="s">
        <v>156</v>
      </c>
      <c r="AU301" s="200" t="s">
        <v>84</v>
      </c>
      <c r="AV301" s="12" t="s">
        <v>154</v>
      </c>
      <c r="AW301" s="12" t="s">
        <v>40</v>
      </c>
      <c r="AX301" s="12" t="s">
        <v>23</v>
      </c>
      <c r="AY301" s="200" t="s">
        <v>146</v>
      </c>
    </row>
    <row r="302" spans="2:65" s="1" customFormat="1" ht="31.5" customHeight="1">
      <c r="B302" s="166"/>
      <c r="C302" s="167" t="s">
        <v>568</v>
      </c>
      <c r="D302" s="167" t="s">
        <v>149</v>
      </c>
      <c r="E302" s="168" t="s">
        <v>569</v>
      </c>
      <c r="F302" s="169" t="s">
        <v>570</v>
      </c>
      <c r="G302" s="170" t="s">
        <v>170</v>
      </c>
      <c r="H302" s="171">
        <v>20</v>
      </c>
      <c r="I302" s="172"/>
      <c r="J302" s="173">
        <f>ROUND(I302*H302,2)</f>
        <v>0</v>
      </c>
      <c r="K302" s="169" t="s">
        <v>153</v>
      </c>
      <c r="L302" s="36"/>
      <c r="M302" s="174" t="s">
        <v>22</v>
      </c>
      <c r="N302" s="175" t="s">
        <v>47</v>
      </c>
      <c r="O302" s="37"/>
      <c r="P302" s="176">
        <f>O302*H302</f>
        <v>0</v>
      </c>
      <c r="Q302" s="176">
        <v>0.00023</v>
      </c>
      <c r="R302" s="176">
        <f>Q302*H302</f>
        <v>0.0046</v>
      </c>
      <c r="S302" s="176">
        <v>0</v>
      </c>
      <c r="T302" s="177">
        <f>S302*H302</f>
        <v>0</v>
      </c>
      <c r="AR302" s="18" t="s">
        <v>244</v>
      </c>
      <c r="AT302" s="18" t="s">
        <v>149</v>
      </c>
      <c r="AU302" s="18" t="s">
        <v>84</v>
      </c>
      <c r="AY302" s="18" t="s">
        <v>146</v>
      </c>
      <c r="BE302" s="178">
        <f>IF(N302="základní",J302,0)</f>
        <v>0</v>
      </c>
      <c r="BF302" s="178">
        <f>IF(N302="snížená",J302,0)</f>
        <v>0</v>
      </c>
      <c r="BG302" s="178">
        <f>IF(N302="zákl. přenesená",J302,0)</f>
        <v>0</v>
      </c>
      <c r="BH302" s="178">
        <f>IF(N302="sníž. přenesená",J302,0)</f>
        <v>0</v>
      </c>
      <c r="BI302" s="178">
        <f>IF(N302="nulová",J302,0)</f>
        <v>0</v>
      </c>
      <c r="BJ302" s="18" t="s">
        <v>23</v>
      </c>
      <c r="BK302" s="178">
        <f>ROUND(I302*H302,2)</f>
        <v>0</v>
      </c>
      <c r="BL302" s="18" t="s">
        <v>244</v>
      </c>
      <c r="BM302" s="18" t="s">
        <v>571</v>
      </c>
    </row>
    <row r="303" spans="2:51" s="11" customFormat="1" ht="22.5" customHeight="1">
      <c r="B303" s="179"/>
      <c r="D303" s="180" t="s">
        <v>156</v>
      </c>
      <c r="E303" s="181" t="s">
        <v>22</v>
      </c>
      <c r="F303" s="182" t="s">
        <v>572</v>
      </c>
      <c r="H303" s="183">
        <v>20</v>
      </c>
      <c r="I303" s="184"/>
      <c r="L303" s="179"/>
      <c r="M303" s="185"/>
      <c r="N303" s="186"/>
      <c r="O303" s="186"/>
      <c r="P303" s="186"/>
      <c r="Q303" s="186"/>
      <c r="R303" s="186"/>
      <c r="S303" s="186"/>
      <c r="T303" s="187"/>
      <c r="AT303" s="188" t="s">
        <v>156</v>
      </c>
      <c r="AU303" s="188" t="s">
        <v>84</v>
      </c>
      <c r="AV303" s="11" t="s">
        <v>84</v>
      </c>
      <c r="AW303" s="11" t="s">
        <v>40</v>
      </c>
      <c r="AX303" s="11" t="s">
        <v>23</v>
      </c>
      <c r="AY303" s="188" t="s">
        <v>146</v>
      </c>
    </row>
    <row r="304" spans="2:65" s="1" customFormat="1" ht="22.5" customHeight="1">
      <c r="B304" s="166"/>
      <c r="C304" s="167" t="s">
        <v>573</v>
      </c>
      <c r="D304" s="167" t="s">
        <v>149</v>
      </c>
      <c r="E304" s="168" t="s">
        <v>574</v>
      </c>
      <c r="F304" s="169" t="s">
        <v>575</v>
      </c>
      <c r="G304" s="170" t="s">
        <v>190</v>
      </c>
      <c r="H304" s="171">
        <v>16.52</v>
      </c>
      <c r="I304" s="172"/>
      <c r="J304" s="173">
        <f>ROUND(I304*H304,2)</f>
        <v>0</v>
      </c>
      <c r="K304" s="169" t="s">
        <v>153</v>
      </c>
      <c r="L304" s="36"/>
      <c r="M304" s="174" t="s">
        <v>22</v>
      </c>
      <c r="N304" s="175" t="s">
        <v>47</v>
      </c>
      <c r="O304" s="37"/>
      <c r="P304" s="176">
        <f>O304*H304</f>
        <v>0</v>
      </c>
      <c r="Q304" s="176">
        <v>2E-05</v>
      </c>
      <c r="R304" s="176">
        <f>Q304*H304</f>
        <v>0.0003304</v>
      </c>
      <c r="S304" s="176">
        <v>0</v>
      </c>
      <c r="T304" s="177">
        <f>S304*H304</f>
        <v>0</v>
      </c>
      <c r="AR304" s="18" t="s">
        <v>244</v>
      </c>
      <c r="AT304" s="18" t="s">
        <v>149</v>
      </c>
      <c r="AU304" s="18" t="s">
        <v>84</v>
      </c>
      <c r="AY304" s="18" t="s">
        <v>146</v>
      </c>
      <c r="BE304" s="178">
        <f>IF(N304="základní",J304,0)</f>
        <v>0</v>
      </c>
      <c r="BF304" s="178">
        <f>IF(N304="snížená",J304,0)</f>
        <v>0</v>
      </c>
      <c r="BG304" s="178">
        <f>IF(N304="zákl. přenesená",J304,0)</f>
        <v>0</v>
      </c>
      <c r="BH304" s="178">
        <f>IF(N304="sníž. přenesená",J304,0)</f>
        <v>0</v>
      </c>
      <c r="BI304" s="178">
        <f>IF(N304="nulová",J304,0)</f>
        <v>0</v>
      </c>
      <c r="BJ304" s="18" t="s">
        <v>23</v>
      </c>
      <c r="BK304" s="178">
        <f>ROUND(I304*H304,2)</f>
        <v>0</v>
      </c>
      <c r="BL304" s="18" t="s">
        <v>244</v>
      </c>
      <c r="BM304" s="18" t="s">
        <v>576</v>
      </c>
    </row>
    <row r="305" spans="2:51" s="11" customFormat="1" ht="22.5" customHeight="1">
      <c r="B305" s="179"/>
      <c r="D305" s="180" t="s">
        <v>156</v>
      </c>
      <c r="E305" s="181" t="s">
        <v>22</v>
      </c>
      <c r="F305" s="182" t="s">
        <v>577</v>
      </c>
      <c r="H305" s="183">
        <v>16.52</v>
      </c>
      <c r="I305" s="184"/>
      <c r="L305" s="179"/>
      <c r="M305" s="185"/>
      <c r="N305" s="186"/>
      <c r="O305" s="186"/>
      <c r="P305" s="186"/>
      <c r="Q305" s="186"/>
      <c r="R305" s="186"/>
      <c r="S305" s="186"/>
      <c r="T305" s="187"/>
      <c r="AT305" s="188" t="s">
        <v>156</v>
      </c>
      <c r="AU305" s="188" t="s">
        <v>84</v>
      </c>
      <c r="AV305" s="11" t="s">
        <v>84</v>
      </c>
      <c r="AW305" s="11" t="s">
        <v>40</v>
      </c>
      <c r="AX305" s="11" t="s">
        <v>23</v>
      </c>
      <c r="AY305" s="188" t="s">
        <v>146</v>
      </c>
    </row>
    <row r="306" spans="2:65" s="1" customFormat="1" ht="22.5" customHeight="1">
      <c r="B306" s="166"/>
      <c r="C306" s="167" t="s">
        <v>578</v>
      </c>
      <c r="D306" s="167" t="s">
        <v>149</v>
      </c>
      <c r="E306" s="168" t="s">
        <v>579</v>
      </c>
      <c r="F306" s="169" t="s">
        <v>580</v>
      </c>
      <c r="G306" s="170" t="s">
        <v>170</v>
      </c>
      <c r="H306" s="171">
        <v>20</v>
      </c>
      <c r="I306" s="172"/>
      <c r="J306" s="173">
        <f>ROUND(I306*H306,2)</f>
        <v>0</v>
      </c>
      <c r="K306" s="169" t="s">
        <v>153</v>
      </c>
      <c r="L306" s="36"/>
      <c r="M306" s="174" t="s">
        <v>22</v>
      </c>
      <c r="N306" s="175" t="s">
        <v>47</v>
      </c>
      <c r="O306" s="37"/>
      <c r="P306" s="176">
        <f>O306*H306</f>
        <v>0</v>
      </c>
      <c r="Q306" s="176">
        <v>0.00019</v>
      </c>
      <c r="R306" s="176">
        <f>Q306*H306</f>
        <v>0.0038000000000000004</v>
      </c>
      <c r="S306" s="176">
        <v>0</v>
      </c>
      <c r="T306" s="177">
        <f>S306*H306</f>
        <v>0</v>
      </c>
      <c r="AR306" s="18" t="s">
        <v>244</v>
      </c>
      <c r="AT306" s="18" t="s">
        <v>149</v>
      </c>
      <c r="AU306" s="18" t="s">
        <v>84</v>
      </c>
      <c r="AY306" s="18" t="s">
        <v>146</v>
      </c>
      <c r="BE306" s="178">
        <f>IF(N306="základní",J306,0)</f>
        <v>0</v>
      </c>
      <c r="BF306" s="178">
        <f>IF(N306="snížená",J306,0)</f>
        <v>0</v>
      </c>
      <c r="BG306" s="178">
        <f>IF(N306="zákl. přenesená",J306,0)</f>
        <v>0</v>
      </c>
      <c r="BH306" s="178">
        <f>IF(N306="sníž. přenesená",J306,0)</f>
        <v>0</v>
      </c>
      <c r="BI306" s="178">
        <f>IF(N306="nulová",J306,0)</f>
        <v>0</v>
      </c>
      <c r="BJ306" s="18" t="s">
        <v>23</v>
      </c>
      <c r="BK306" s="178">
        <f>ROUND(I306*H306,2)</f>
        <v>0</v>
      </c>
      <c r="BL306" s="18" t="s">
        <v>244</v>
      </c>
      <c r="BM306" s="18" t="s">
        <v>581</v>
      </c>
    </row>
    <row r="307" spans="2:51" s="11" customFormat="1" ht="22.5" customHeight="1">
      <c r="B307" s="179"/>
      <c r="D307" s="180" t="s">
        <v>156</v>
      </c>
      <c r="E307" s="181" t="s">
        <v>22</v>
      </c>
      <c r="F307" s="182" t="s">
        <v>582</v>
      </c>
      <c r="H307" s="183">
        <v>20</v>
      </c>
      <c r="I307" s="184"/>
      <c r="L307" s="179"/>
      <c r="M307" s="185"/>
      <c r="N307" s="186"/>
      <c r="O307" s="186"/>
      <c r="P307" s="186"/>
      <c r="Q307" s="186"/>
      <c r="R307" s="186"/>
      <c r="S307" s="186"/>
      <c r="T307" s="187"/>
      <c r="AT307" s="188" t="s">
        <v>156</v>
      </c>
      <c r="AU307" s="188" t="s">
        <v>84</v>
      </c>
      <c r="AV307" s="11" t="s">
        <v>84</v>
      </c>
      <c r="AW307" s="11" t="s">
        <v>40</v>
      </c>
      <c r="AX307" s="11" t="s">
        <v>23</v>
      </c>
      <c r="AY307" s="188" t="s">
        <v>146</v>
      </c>
    </row>
    <row r="308" spans="2:65" s="1" customFormat="1" ht="22.5" customHeight="1">
      <c r="B308" s="166"/>
      <c r="C308" s="167" t="s">
        <v>583</v>
      </c>
      <c r="D308" s="167" t="s">
        <v>149</v>
      </c>
      <c r="E308" s="168" t="s">
        <v>584</v>
      </c>
      <c r="F308" s="169" t="s">
        <v>585</v>
      </c>
      <c r="G308" s="170" t="s">
        <v>190</v>
      </c>
      <c r="H308" s="171">
        <v>16.52</v>
      </c>
      <c r="I308" s="172"/>
      <c r="J308" s="173">
        <f>ROUND(I308*H308,2)</f>
        <v>0</v>
      </c>
      <c r="K308" s="169" t="s">
        <v>153</v>
      </c>
      <c r="L308" s="36"/>
      <c r="M308" s="174" t="s">
        <v>22</v>
      </c>
      <c r="N308" s="175" t="s">
        <v>47</v>
      </c>
      <c r="O308" s="37"/>
      <c r="P308" s="176">
        <f>O308*H308</f>
        <v>0</v>
      </c>
      <c r="Q308" s="176">
        <v>2E-05</v>
      </c>
      <c r="R308" s="176">
        <f>Q308*H308</f>
        <v>0.0003304</v>
      </c>
      <c r="S308" s="176">
        <v>0</v>
      </c>
      <c r="T308" s="177">
        <f>S308*H308</f>
        <v>0</v>
      </c>
      <c r="AR308" s="18" t="s">
        <v>244</v>
      </c>
      <c r="AT308" s="18" t="s">
        <v>149</v>
      </c>
      <c r="AU308" s="18" t="s">
        <v>84</v>
      </c>
      <c r="AY308" s="18" t="s">
        <v>146</v>
      </c>
      <c r="BE308" s="178">
        <f>IF(N308="základní",J308,0)</f>
        <v>0</v>
      </c>
      <c r="BF308" s="178">
        <f>IF(N308="snížená",J308,0)</f>
        <v>0</v>
      </c>
      <c r="BG308" s="178">
        <f>IF(N308="zákl. přenesená",J308,0)</f>
        <v>0</v>
      </c>
      <c r="BH308" s="178">
        <f>IF(N308="sníž. přenesená",J308,0)</f>
        <v>0</v>
      </c>
      <c r="BI308" s="178">
        <f>IF(N308="nulová",J308,0)</f>
        <v>0</v>
      </c>
      <c r="BJ308" s="18" t="s">
        <v>23</v>
      </c>
      <c r="BK308" s="178">
        <f>ROUND(I308*H308,2)</f>
        <v>0</v>
      </c>
      <c r="BL308" s="18" t="s">
        <v>244</v>
      </c>
      <c r="BM308" s="18" t="s">
        <v>586</v>
      </c>
    </row>
    <row r="309" spans="2:51" s="11" customFormat="1" ht="22.5" customHeight="1">
      <c r="B309" s="179"/>
      <c r="D309" s="180" t="s">
        <v>156</v>
      </c>
      <c r="E309" s="181" t="s">
        <v>22</v>
      </c>
      <c r="F309" s="182" t="s">
        <v>587</v>
      </c>
      <c r="H309" s="183">
        <v>16.52</v>
      </c>
      <c r="I309" s="184"/>
      <c r="L309" s="179"/>
      <c r="M309" s="185"/>
      <c r="N309" s="186"/>
      <c r="O309" s="186"/>
      <c r="P309" s="186"/>
      <c r="Q309" s="186"/>
      <c r="R309" s="186"/>
      <c r="S309" s="186"/>
      <c r="T309" s="187"/>
      <c r="AT309" s="188" t="s">
        <v>156</v>
      </c>
      <c r="AU309" s="188" t="s">
        <v>84</v>
      </c>
      <c r="AV309" s="11" t="s">
        <v>84</v>
      </c>
      <c r="AW309" s="11" t="s">
        <v>40</v>
      </c>
      <c r="AX309" s="11" t="s">
        <v>23</v>
      </c>
      <c r="AY309" s="188" t="s">
        <v>146</v>
      </c>
    </row>
    <row r="310" spans="2:65" s="1" customFormat="1" ht="22.5" customHeight="1">
      <c r="B310" s="166"/>
      <c r="C310" s="167" t="s">
        <v>588</v>
      </c>
      <c r="D310" s="167" t="s">
        <v>149</v>
      </c>
      <c r="E310" s="168" t="s">
        <v>589</v>
      </c>
      <c r="F310" s="169" t="s">
        <v>590</v>
      </c>
      <c r="G310" s="170" t="s">
        <v>190</v>
      </c>
      <c r="H310" s="171">
        <v>16.52</v>
      </c>
      <c r="I310" s="172"/>
      <c r="J310" s="173">
        <f>ROUND(I310*H310,2)</f>
        <v>0</v>
      </c>
      <c r="K310" s="169" t="s">
        <v>153</v>
      </c>
      <c r="L310" s="36"/>
      <c r="M310" s="174" t="s">
        <v>22</v>
      </c>
      <c r="N310" s="175" t="s">
        <v>47</v>
      </c>
      <c r="O310" s="37"/>
      <c r="P310" s="176">
        <f>O310*H310</f>
        <v>0</v>
      </c>
      <c r="Q310" s="176">
        <v>6E-05</v>
      </c>
      <c r="R310" s="176">
        <f>Q310*H310</f>
        <v>0.0009912</v>
      </c>
      <c r="S310" s="176">
        <v>0</v>
      </c>
      <c r="T310" s="177">
        <f>S310*H310</f>
        <v>0</v>
      </c>
      <c r="AR310" s="18" t="s">
        <v>244</v>
      </c>
      <c r="AT310" s="18" t="s">
        <v>149</v>
      </c>
      <c r="AU310" s="18" t="s">
        <v>84</v>
      </c>
      <c r="AY310" s="18" t="s">
        <v>146</v>
      </c>
      <c r="BE310" s="178">
        <f>IF(N310="základní",J310,0)</f>
        <v>0</v>
      </c>
      <c r="BF310" s="178">
        <f>IF(N310="snížená",J310,0)</f>
        <v>0</v>
      </c>
      <c r="BG310" s="178">
        <f>IF(N310="zákl. přenesená",J310,0)</f>
        <v>0</v>
      </c>
      <c r="BH310" s="178">
        <f>IF(N310="sníž. přenesená",J310,0)</f>
        <v>0</v>
      </c>
      <c r="BI310" s="178">
        <f>IF(N310="nulová",J310,0)</f>
        <v>0</v>
      </c>
      <c r="BJ310" s="18" t="s">
        <v>23</v>
      </c>
      <c r="BK310" s="178">
        <f>ROUND(I310*H310,2)</f>
        <v>0</v>
      </c>
      <c r="BL310" s="18" t="s">
        <v>244</v>
      </c>
      <c r="BM310" s="18" t="s">
        <v>591</v>
      </c>
    </row>
    <row r="311" spans="2:51" s="11" customFormat="1" ht="22.5" customHeight="1">
      <c r="B311" s="179"/>
      <c r="D311" s="180" t="s">
        <v>156</v>
      </c>
      <c r="E311" s="181" t="s">
        <v>22</v>
      </c>
      <c r="F311" s="182" t="s">
        <v>592</v>
      </c>
      <c r="H311" s="183">
        <v>16.52</v>
      </c>
      <c r="I311" s="184"/>
      <c r="L311" s="179"/>
      <c r="M311" s="185"/>
      <c r="N311" s="186"/>
      <c r="O311" s="186"/>
      <c r="P311" s="186"/>
      <c r="Q311" s="186"/>
      <c r="R311" s="186"/>
      <c r="S311" s="186"/>
      <c r="T311" s="187"/>
      <c r="AT311" s="188" t="s">
        <v>156</v>
      </c>
      <c r="AU311" s="188" t="s">
        <v>84</v>
      </c>
      <c r="AV311" s="11" t="s">
        <v>84</v>
      </c>
      <c r="AW311" s="11" t="s">
        <v>40</v>
      </c>
      <c r="AX311" s="11" t="s">
        <v>23</v>
      </c>
      <c r="AY311" s="188" t="s">
        <v>146</v>
      </c>
    </row>
    <row r="312" spans="2:65" s="1" customFormat="1" ht="22.5" customHeight="1">
      <c r="B312" s="166"/>
      <c r="C312" s="167" t="s">
        <v>593</v>
      </c>
      <c r="D312" s="167" t="s">
        <v>149</v>
      </c>
      <c r="E312" s="168" t="s">
        <v>594</v>
      </c>
      <c r="F312" s="169" t="s">
        <v>595</v>
      </c>
      <c r="G312" s="170" t="s">
        <v>170</v>
      </c>
      <c r="H312" s="171">
        <v>20</v>
      </c>
      <c r="I312" s="172"/>
      <c r="J312" s="173">
        <f>ROUND(I312*H312,2)</f>
        <v>0</v>
      </c>
      <c r="K312" s="169" t="s">
        <v>153</v>
      </c>
      <c r="L312" s="36"/>
      <c r="M312" s="174" t="s">
        <v>22</v>
      </c>
      <c r="N312" s="175" t="s">
        <v>47</v>
      </c>
      <c r="O312" s="37"/>
      <c r="P312" s="176">
        <f>O312*H312</f>
        <v>0</v>
      </c>
      <c r="Q312" s="176">
        <v>0.0002</v>
      </c>
      <c r="R312" s="176">
        <f>Q312*H312</f>
        <v>0.004</v>
      </c>
      <c r="S312" s="176">
        <v>0</v>
      </c>
      <c r="T312" s="177">
        <f>S312*H312</f>
        <v>0</v>
      </c>
      <c r="AR312" s="18" t="s">
        <v>244</v>
      </c>
      <c r="AT312" s="18" t="s">
        <v>149</v>
      </c>
      <c r="AU312" s="18" t="s">
        <v>84</v>
      </c>
      <c r="AY312" s="18" t="s">
        <v>146</v>
      </c>
      <c r="BE312" s="178">
        <f>IF(N312="základní",J312,0)</f>
        <v>0</v>
      </c>
      <c r="BF312" s="178">
        <f>IF(N312="snížená",J312,0)</f>
        <v>0</v>
      </c>
      <c r="BG312" s="178">
        <f>IF(N312="zákl. přenesená",J312,0)</f>
        <v>0</v>
      </c>
      <c r="BH312" s="178">
        <f>IF(N312="sníž. přenesená",J312,0)</f>
        <v>0</v>
      </c>
      <c r="BI312" s="178">
        <f>IF(N312="nulová",J312,0)</f>
        <v>0</v>
      </c>
      <c r="BJ312" s="18" t="s">
        <v>23</v>
      </c>
      <c r="BK312" s="178">
        <f>ROUND(I312*H312,2)</f>
        <v>0</v>
      </c>
      <c r="BL312" s="18" t="s">
        <v>244</v>
      </c>
      <c r="BM312" s="18" t="s">
        <v>596</v>
      </c>
    </row>
    <row r="313" spans="2:51" s="11" customFormat="1" ht="22.5" customHeight="1">
      <c r="B313" s="179"/>
      <c r="D313" s="180" t="s">
        <v>156</v>
      </c>
      <c r="E313" s="181" t="s">
        <v>22</v>
      </c>
      <c r="F313" s="182" t="s">
        <v>597</v>
      </c>
      <c r="H313" s="183">
        <v>20</v>
      </c>
      <c r="I313" s="184"/>
      <c r="L313" s="179"/>
      <c r="M313" s="185"/>
      <c r="N313" s="186"/>
      <c r="O313" s="186"/>
      <c r="P313" s="186"/>
      <c r="Q313" s="186"/>
      <c r="R313" s="186"/>
      <c r="S313" s="186"/>
      <c r="T313" s="187"/>
      <c r="AT313" s="188" t="s">
        <v>156</v>
      </c>
      <c r="AU313" s="188" t="s">
        <v>84</v>
      </c>
      <c r="AV313" s="11" t="s">
        <v>84</v>
      </c>
      <c r="AW313" s="11" t="s">
        <v>40</v>
      </c>
      <c r="AX313" s="11" t="s">
        <v>23</v>
      </c>
      <c r="AY313" s="188" t="s">
        <v>146</v>
      </c>
    </row>
    <row r="314" spans="2:65" s="1" customFormat="1" ht="22.5" customHeight="1">
      <c r="B314" s="166"/>
      <c r="C314" s="167" t="s">
        <v>598</v>
      </c>
      <c r="D314" s="167" t="s">
        <v>149</v>
      </c>
      <c r="E314" s="168" t="s">
        <v>599</v>
      </c>
      <c r="F314" s="169" t="s">
        <v>600</v>
      </c>
      <c r="G314" s="170" t="s">
        <v>190</v>
      </c>
      <c r="H314" s="171">
        <v>16.52</v>
      </c>
      <c r="I314" s="172"/>
      <c r="J314" s="173">
        <f>ROUND(I314*H314,2)</f>
        <v>0</v>
      </c>
      <c r="K314" s="169" t="s">
        <v>153</v>
      </c>
      <c r="L314" s="36"/>
      <c r="M314" s="174" t="s">
        <v>22</v>
      </c>
      <c r="N314" s="175" t="s">
        <v>47</v>
      </c>
      <c r="O314" s="37"/>
      <c r="P314" s="176">
        <f>O314*H314</f>
        <v>0</v>
      </c>
      <c r="Q314" s="176">
        <v>2E-05</v>
      </c>
      <c r="R314" s="176">
        <f>Q314*H314</f>
        <v>0.0003304</v>
      </c>
      <c r="S314" s="176">
        <v>0</v>
      </c>
      <c r="T314" s="177">
        <f>S314*H314</f>
        <v>0</v>
      </c>
      <c r="AR314" s="18" t="s">
        <v>244</v>
      </c>
      <c r="AT314" s="18" t="s">
        <v>149</v>
      </c>
      <c r="AU314" s="18" t="s">
        <v>84</v>
      </c>
      <c r="AY314" s="18" t="s">
        <v>146</v>
      </c>
      <c r="BE314" s="178">
        <f>IF(N314="základní",J314,0)</f>
        <v>0</v>
      </c>
      <c r="BF314" s="178">
        <f>IF(N314="snížená",J314,0)</f>
        <v>0</v>
      </c>
      <c r="BG314" s="178">
        <f>IF(N314="zákl. přenesená",J314,0)</f>
        <v>0</v>
      </c>
      <c r="BH314" s="178">
        <f>IF(N314="sníž. přenesená",J314,0)</f>
        <v>0</v>
      </c>
      <c r="BI314" s="178">
        <f>IF(N314="nulová",J314,0)</f>
        <v>0</v>
      </c>
      <c r="BJ314" s="18" t="s">
        <v>23</v>
      </c>
      <c r="BK314" s="178">
        <f>ROUND(I314*H314,2)</f>
        <v>0</v>
      </c>
      <c r="BL314" s="18" t="s">
        <v>244</v>
      </c>
      <c r="BM314" s="18" t="s">
        <v>601</v>
      </c>
    </row>
    <row r="315" spans="2:51" s="11" customFormat="1" ht="22.5" customHeight="1">
      <c r="B315" s="179"/>
      <c r="D315" s="189" t="s">
        <v>156</v>
      </c>
      <c r="E315" s="188" t="s">
        <v>22</v>
      </c>
      <c r="F315" s="190" t="s">
        <v>592</v>
      </c>
      <c r="H315" s="191">
        <v>16.52</v>
      </c>
      <c r="I315" s="184"/>
      <c r="L315" s="179"/>
      <c r="M315" s="185"/>
      <c r="N315" s="186"/>
      <c r="O315" s="186"/>
      <c r="P315" s="186"/>
      <c r="Q315" s="186"/>
      <c r="R315" s="186"/>
      <c r="S315" s="186"/>
      <c r="T315" s="187"/>
      <c r="AT315" s="188" t="s">
        <v>156</v>
      </c>
      <c r="AU315" s="188" t="s">
        <v>84</v>
      </c>
      <c r="AV315" s="11" t="s">
        <v>84</v>
      </c>
      <c r="AW315" s="11" t="s">
        <v>40</v>
      </c>
      <c r="AX315" s="11" t="s">
        <v>23</v>
      </c>
      <c r="AY315" s="188" t="s">
        <v>146</v>
      </c>
    </row>
    <row r="316" spans="2:63" s="10" customFormat="1" ht="29.25" customHeight="1">
      <c r="B316" s="152"/>
      <c r="D316" s="163" t="s">
        <v>75</v>
      </c>
      <c r="E316" s="164" t="s">
        <v>602</v>
      </c>
      <c r="F316" s="164" t="s">
        <v>603</v>
      </c>
      <c r="I316" s="155"/>
      <c r="J316" s="165">
        <f>BK316</f>
        <v>0</v>
      </c>
      <c r="L316" s="152"/>
      <c r="M316" s="157"/>
      <c r="N316" s="158"/>
      <c r="O316" s="158"/>
      <c r="P316" s="159">
        <f>SUM(P317:P339)</f>
        <v>0</v>
      </c>
      <c r="Q316" s="158"/>
      <c r="R316" s="159">
        <f>SUM(R317:R339)</f>
        <v>1.91355616</v>
      </c>
      <c r="S316" s="158"/>
      <c r="T316" s="160">
        <f>SUM(T317:T339)</f>
        <v>0.09858868000000001</v>
      </c>
      <c r="AR316" s="153" t="s">
        <v>84</v>
      </c>
      <c r="AT316" s="161" t="s">
        <v>75</v>
      </c>
      <c r="AU316" s="161" t="s">
        <v>23</v>
      </c>
      <c r="AY316" s="153" t="s">
        <v>146</v>
      </c>
      <c r="BK316" s="162">
        <f>SUM(BK317:BK339)</f>
        <v>0</v>
      </c>
    </row>
    <row r="317" spans="2:65" s="1" customFormat="1" ht="22.5" customHeight="1">
      <c r="B317" s="166"/>
      <c r="C317" s="167" t="s">
        <v>604</v>
      </c>
      <c r="D317" s="167" t="s">
        <v>149</v>
      </c>
      <c r="E317" s="168" t="s">
        <v>605</v>
      </c>
      <c r="F317" s="169" t="s">
        <v>606</v>
      </c>
      <c r="G317" s="170" t="s">
        <v>170</v>
      </c>
      <c r="H317" s="171">
        <v>318.028</v>
      </c>
      <c r="I317" s="172"/>
      <c r="J317" s="173">
        <f>ROUND(I317*H317,2)</f>
        <v>0</v>
      </c>
      <c r="K317" s="169" t="s">
        <v>153</v>
      </c>
      <c r="L317" s="36"/>
      <c r="M317" s="174" t="s">
        <v>22</v>
      </c>
      <c r="N317" s="175" t="s">
        <v>47</v>
      </c>
      <c r="O317" s="37"/>
      <c r="P317" s="176">
        <f>O317*H317</f>
        <v>0</v>
      </c>
      <c r="Q317" s="176">
        <v>0.001</v>
      </c>
      <c r="R317" s="176">
        <f>Q317*H317</f>
        <v>0.31802800000000003</v>
      </c>
      <c r="S317" s="176">
        <v>0.00031</v>
      </c>
      <c r="T317" s="177">
        <f>S317*H317</f>
        <v>0.09858868000000001</v>
      </c>
      <c r="AR317" s="18" t="s">
        <v>244</v>
      </c>
      <c r="AT317" s="18" t="s">
        <v>149</v>
      </c>
      <c r="AU317" s="18" t="s">
        <v>84</v>
      </c>
      <c r="AY317" s="18" t="s">
        <v>146</v>
      </c>
      <c r="BE317" s="178">
        <f>IF(N317="základní",J317,0)</f>
        <v>0</v>
      </c>
      <c r="BF317" s="178">
        <f>IF(N317="snížená",J317,0)</f>
        <v>0</v>
      </c>
      <c r="BG317" s="178">
        <f>IF(N317="zákl. přenesená",J317,0)</f>
        <v>0</v>
      </c>
      <c r="BH317" s="178">
        <f>IF(N317="sníž. přenesená",J317,0)</f>
        <v>0</v>
      </c>
      <c r="BI317" s="178">
        <f>IF(N317="nulová",J317,0)</f>
        <v>0</v>
      </c>
      <c r="BJ317" s="18" t="s">
        <v>23</v>
      </c>
      <c r="BK317" s="178">
        <f>ROUND(I317*H317,2)</f>
        <v>0</v>
      </c>
      <c r="BL317" s="18" t="s">
        <v>244</v>
      </c>
      <c r="BM317" s="18" t="s">
        <v>607</v>
      </c>
    </row>
    <row r="318" spans="2:51" s="11" customFormat="1" ht="22.5" customHeight="1">
      <c r="B318" s="179"/>
      <c r="D318" s="189" t="s">
        <v>156</v>
      </c>
      <c r="E318" s="188" t="s">
        <v>22</v>
      </c>
      <c r="F318" s="190" t="s">
        <v>608</v>
      </c>
      <c r="H318" s="191">
        <v>78.749</v>
      </c>
      <c r="I318" s="184"/>
      <c r="L318" s="179"/>
      <c r="M318" s="185"/>
      <c r="N318" s="186"/>
      <c r="O318" s="186"/>
      <c r="P318" s="186"/>
      <c r="Q318" s="186"/>
      <c r="R318" s="186"/>
      <c r="S318" s="186"/>
      <c r="T318" s="187"/>
      <c r="AT318" s="188" t="s">
        <v>156</v>
      </c>
      <c r="AU318" s="188" t="s">
        <v>84</v>
      </c>
      <c r="AV318" s="11" t="s">
        <v>84</v>
      </c>
      <c r="AW318" s="11" t="s">
        <v>40</v>
      </c>
      <c r="AX318" s="11" t="s">
        <v>76</v>
      </c>
      <c r="AY318" s="188" t="s">
        <v>146</v>
      </c>
    </row>
    <row r="319" spans="2:51" s="11" customFormat="1" ht="22.5" customHeight="1">
      <c r="B319" s="179"/>
      <c r="D319" s="189" t="s">
        <v>156</v>
      </c>
      <c r="E319" s="188" t="s">
        <v>22</v>
      </c>
      <c r="F319" s="190" t="s">
        <v>609</v>
      </c>
      <c r="H319" s="191">
        <v>31.17</v>
      </c>
      <c r="I319" s="184"/>
      <c r="L319" s="179"/>
      <c r="M319" s="185"/>
      <c r="N319" s="186"/>
      <c r="O319" s="186"/>
      <c r="P319" s="186"/>
      <c r="Q319" s="186"/>
      <c r="R319" s="186"/>
      <c r="S319" s="186"/>
      <c r="T319" s="187"/>
      <c r="AT319" s="188" t="s">
        <v>156</v>
      </c>
      <c r="AU319" s="188" t="s">
        <v>84</v>
      </c>
      <c r="AV319" s="11" t="s">
        <v>84</v>
      </c>
      <c r="AW319" s="11" t="s">
        <v>40</v>
      </c>
      <c r="AX319" s="11" t="s">
        <v>76</v>
      </c>
      <c r="AY319" s="188" t="s">
        <v>146</v>
      </c>
    </row>
    <row r="320" spans="2:51" s="11" customFormat="1" ht="22.5" customHeight="1">
      <c r="B320" s="179"/>
      <c r="D320" s="189" t="s">
        <v>156</v>
      </c>
      <c r="E320" s="188" t="s">
        <v>22</v>
      </c>
      <c r="F320" s="190" t="s">
        <v>183</v>
      </c>
      <c r="H320" s="191">
        <v>82.062</v>
      </c>
      <c r="I320" s="184"/>
      <c r="L320" s="179"/>
      <c r="M320" s="185"/>
      <c r="N320" s="186"/>
      <c r="O320" s="186"/>
      <c r="P320" s="186"/>
      <c r="Q320" s="186"/>
      <c r="R320" s="186"/>
      <c r="S320" s="186"/>
      <c r="T320" s="187"/>
      <c r="AT320" s="188" t="s">
        <v>156</v>
      </c>
      <c r="AU320" s="188" t="s">
        <v>84</v>
      </c>
      <c r="AV320" s="11" t="s">
        <v>84</v>
      </c>
      <c r="AW320" s="11" t="s">
        <v>40</v>
      </c>
      <c r="AX320" s="11" t="s">
        <v>76</v>
      </c>
      <c r="AY320" s="188" t="s">
        <v>146</v>
      </c>
    </row>
    <row r="321" spans="2:51" s="11" customFormat="1" ht="22.5" customHeight="1">
      <c r="B321" s="179"/>
      <c r="D321" s="189" t="s">
        <v>156</v>
      </c>
      <c r="E321" s="188" t="s">
        <v>22</v>
      </c>
      <c r="F321" s="190" t="s">
        <v>610</v>
      </c>
      <c r="H321" s="191">
        <v>31.58</v>
      </c>
      <c r="I321" s="184"/>
      <c r="L321" s="179"/>
      <c r="M321" s="185"/>
      <c r="N321" s="186"/>
      <c r="O321" s="186"/>
      <c r="P321" s="186"/>
      <c r="Q321" s="186"/>
      <c r="R321" s="186"/>
      <c r="S321" s="186"/>
      <c r="T321" s="187"/>
      <c r="AT321" s="188" t="s">
        <v>156</v>
      </c>
      <c r="AU321" s="188" t="s">
        <v>84</v>
      </c>
      <c r="AV321" s="11" t="s">
        <v>84</v>
      </c>
      <c r="AW321" s="11" t="s">
        <v>40</v>
      </c>
      <c r="AX321" s="11" t="s">
        <v>76</v>
      </c>
      <c r="AY321" s="188" t="s">
        <v>146</v>
      </c>
    </row>
    <row r="322" spans="2:51" s="11" customFormat="1" ht="22.5" customHeight="1">
      <c r="B322" s="179"/>
      <c r="D322" s="189" t="s">
        <v>156</v>
      </c>
      <c r="E322" s="188" t="s">
        <v>22</v>
      </c>
      <c r="F322" s="190" t="s">
        <v>611</v>
      </c>
      <c r="H322" s="191">
        <v>89.951</v>
      </c>
      <c r="I322" s="184"/>
      <c r="L322" s="179"/>
      <c r="M322" s="185"/>
      <c r="N322" s="186"/>
      <c r="O322" s="186"/>
      <c r="P322" s="186"/>
      <c r="Q322" s="186"/>
      <c r="R322" s="186"/>
      <c r="S322" s="186"/>
      <c r="T322" s="187"/>
      <c r="AT322" s="188" t="s">
        <v>156</v>
      </c>
      <c r="AU322" s="188" t="s">
        <v>84</v>
      </c>
      <c r="AV322" s="11" t="s">
        <v>84</v>
      </c>
      <c r="AW322" s="11" t="s">
        <v>40</v>
      </c>
      <c r="AX322" s="11" t="s">
        <v>76</v>
      </c>
      <c r="AY322" s="188" t="s">
        <v>146</v>
      </c>
    </row>
    <row r="323" spans="2:51" s="11" customFormat="1" ht="22.5" customHeight="1">
      <c r="B323" s="179"/>
      <c r="D323" s="189" t="s">
        <v>156</v>
      </c>
      <c r="E323" s="188" t="s">
        <v>22</v>
      </c>
      <c r="F323" s="190" t="s">
        <v>612</v>
      </c>
      <c r="H323" s="191">
        <v>26.16</v>
      </c>
      <c r="I323" s="184"/>
      <c r="L323" s="179"/>
      <c r="M323" s="185"/>
      <c r="N323" s="186"/>
      <c r="O323" s="186"/>
      <c r="P323" s="186"/>
      <c r="Q323" s="186"/>
      <c r="R323" s="186"/>
      <c r="S323" s="186"/>
      <c r="T323" s="187"/>
      <c r="AT323" s="188" t="s">
        <v>156</v>
      </c>
      <c r="AU323" s="188" t="s">
        <v>84</v>
      </c>
      <c r="AV323" s="11" t="s">
        <v>84</v>
      </c>
      <c r="AW323" s="11" t="s">
        <v>40</v>
      </c>
      <c r="AX323" s="11" t="s">
        <v>76</v>
      </c>
      <c r="AY323" s="188" t="s">
        <v>146</v>
      </c>
    </row>
    <row r="324" spans="2:51" s="13" customFormat="1" ht="22.5" customHeight="1">
      <c r="B324" s="204"/>
      <c r="D324" s="189" t="s">
        <v>156</v>
      </c>
      <c r="E324" s="205" t="s">
        <v>22</v>
      </c>
      <c r="F324" s="206" t="s">
        <v>294</v>
      </c>
      <c r="H324" s="207">
        <v>339.672</v>
      </c>
      <c r="I324" s="208"/>
      <c r="L324" s="204"/>
      <c r="M324" s="209"/>
      <c r="N324" s="210"/>
      <c r="O324" s="210"/>
      <c r="P324" s="210"/>
      <c r="Q324" s="210"/>
      <c r="R324" s="210"/>
      <c r="S324" s="210"/>
      <c r="T324" s="211"/>
      <c r="AT324" s="205" t="s">
        <v>156</v>
      </c>
      <c r="AU324" s="205" t="s">
        <v>84</v>
      </c>
      <c r="AV324" s="13" t="s">
        <v>147</v>
      </c>
      <c r="AW324" s="13" t="s">
        <v>40</v>
      </c>
      <c r="AX324" s="13" t="s">
        <v>76</v>
      </c>
      <c r="AY324" s="205" t="s">
        <v>146</v>
      </c>
    </row>
    <row r="325" spans="2:51" s="11" customFormat="1" ht="22.5" customHeight="1">
      <c r="B325" s="179"/>
      <c r="D325" s="189" t="s">
        <v>156</v>
      </c>
      <c r="E325" s="188" t="s">
        <v>22</v>
      </c>
      <c r="F325" s="190" t="s">
        <v>613</v>
      </c>
      <c r="H325" s="191">
        <v>-21.644</v>
      </c>
      <c r="I325" s="184"/>
      <c r="L325" s="179"/>
      <c r="M325" s="185"/>
      <c r="N325" s="186"/>
      <c r="O325" s="186"/>
      <c r="P325" s="186"/>
      <c r="Q325" s="186"/>
      <c r="R325" s="186"/>
      <c r="S325" s="186"/>
      <c r="T325" s="187"/>
      <c r="AT325" s="188" t="s">
        <v>156</v>
      </c>
      <c r="AU325" s="188" t="s">
        <v>84</v>
      </c>
      <c r="AV325" s="11" t="s">
        <v>84</v>
      </c>
      <c r="AW325" s="11" t="s">
        <v>40</v>
      </c>
      <c r="AX325" s="11" t="s">
        <v>76</v>
      </c>
      <c r="AY325" s="188" t="s">
        <v>146</v>
      </c>
    </row>
    <row r="326" spans="2:51" s="12" customFormat="1" ht="22.5" customHeight="1">
      <c r="B326" s="192"/>
      <c r="D326" s="180" t="s">
        <v>156</v>
      </c>
      <c r="E326" s="193" t="s">
        <v>22</v>
      </c>
      <c r="F326" s="194" t="s">
        <v>186</v>
      </c>
      <c r="H326" s="195">
        <v>318.028</v>
      </c>
      <c r="I326" s="196"/>
      <c r="L326" s="192"/>
      <c r="M326" s="197"/>
      <c r="N326" s="198"/>
      <c r="O326" s="198"/>
      <c r="P326" s="198"/>
      <c r="Q326" s="198"/>
      <c r="R326" s="198"/>
      <c r="S326" s="198"/>
      <c r="T326" s="199"/>
      <c r="AT326" s="200" t="s">
        <v>156</v>
      </c>
      <c r="AU326" s="200" t="s">
        <v>84</v>
      </c>
      <c r="AV326" s="12" t="s">
        <v>154</v>
      </c>
      <c r="AW326" s="12" t="s">
        <v>40</v>
      </c>
      <c r="AX326" s="12" t="s">
        <v>23</v>
      </c>
      <c r="AY326" s="200" t="s">
        <v>146</v>
      </c>
    </row>
    <row r="327" spans="2:65" s="1" customFormat="1" ht="22.5" customHeight="1">
      <c r="B327" s="166"/>
      <c r="C327" s="167" t="s">
        <v>614</v>
      </c>
      <c r="D327" s="167" t="s">
        <v>149</v>
      </c>
      <c r="E327" s="168" t="s">
        <v>615</v>
      </c>
      <c r="F327" s="169" t="s">
        <v>616</v>
      </c>
      <c r="G327" s="170" t="s">
        <v>170</v>
      </c>
      <c r="H327" s="171">
        <v>318.028</v>
      </c>
      <c r="I327" s="172"/>
      <c r="J327" s="173">
        <f>ROUND(I327*H327,2)</f>
        <v>0</v>
      </c>
      <c r="K327" s="169" t="s">
        <v>153</v>
      </c>
      <c r="L327" s="36"/>
      <c r="M327" s="174" t="s">
        <v>22</v>
      </c>
      <c r="N327" s="175" t="s">
        <v>47</v>
      </c>
      <c r="O327" s="37"/>
      <c r="P327" s="176">
        <f>O327*H327</f>
        <v>0</v>
      </c>
      <c r="Q327" s="176">
        <v>0.0045</v>
      </c>
      <c r="R327" s="176">
        <f>Q327*H327</f>
        <v>1.431126</v>
      </c>
      <c r="S327" s="176">
        <v>0</v>
      </c>
      <c r="T327" s="177">
        <f>S327*H327</f>
        <v>0</v>
      </c>
      <c r="AR327" s="18" t="s">
        <v>244</v>
      </c>
      <c r="AT327" s="18" t="s">
        <v>149</v>
      </c>
      <c r="AU327" s="18" t="s">
        <v>84</v>
      </c>
      <c r="AY327" s="18" t="s">
        <v>146</v>
      </c>
      <c r="BE327" s="178">
        <f>IF(N327="základní",J327,0)</f>
        <v>0</v>
      </c>
      <c r="BF327" s="178">
        <f>IF(N327="snížená",J327,0)</f>
        <v>0</v>
      </c>
      <c r="BG327" s="178">
        <f>IF(N327="zákl. přenesená",J327,0)</f>
        <v>0</v>
      </c>
      <c r="BH327" s="178">
        <f>IF(N327="sníž. přenesená",J327,0)</f>
        <v>0</v>
      </c>
      <c r="BI327" s="178">
        <f>IF(N327="nulová",J327,0)</f>
        <v>0</v>
      </c>
      <c r="BJ327" s="18" t="s">
        <v>23</v>
      </c>
      <c r="BK327" s="178">
        <f>ROUND(I327*H327,2)</f>
        <v>0</v>
      </c>
      <c r="BL327" s="18" t="s">
        <v>244</v>
      </c>
      <c r="BM327" s="18" t="s">
        <v>617</v>
      </c>
    </row>
    <row r="328" spans="2:51" s="11" customFormat="1" ht="22.5" customHeight="1">
      <c r="B328" s="179"/>
      <c r="D328" s="180" t="s">
        <v>156</v>
      </c>
      <c r="E328" s="181" t="s">
        <v>22</v>
      </c>
      <c r="F328" s="182" t="s">
        <v>618</v>
      </c>
      <c r="H328" s="183">
        <v>318.028</v>
      </c>
      <c r="I328" s="184"/>
      <c r="L328" s="179"/>
      <c r="M328" s="185"/>
      <c r="N328" s="186"/>
      <c r="O328" s="186"/>
      <c r="P328" s="186"/>
      <c r="Q328" s="186"/>
      <c r="R328" s="186"/>
      <c r="S328" s="186"/>
      <c r="T328" s="187"/>
      <c r="AT328" s="188" t="s">
        <v>156</v>
      </c>
      <c r="AU328" s="188" t="s">
        <v>84</v>
      </c>
      <c r="AV328" s="11" t="s">
        <v>84</v>
      </c>
      <c r="AW328" s="11" t="s">
        <v>40</v>
      </c>
      <c r="AX328" s="11" t="s">
        <v>23</v>
      </c>
      <c r="AY328" s="188" t="s">
        <v>146</v>
      </c>
    </row>
    <row r="329" spans="2:65" s="1" customFormat="1" ht="22.5" customHeight="1">
      <c r="B329" s="166"/>
      <c r="C329" s="167" t="s">
        <v>619</v>
      </c>
      <c r="D329" s="167" t="s">
        <v>149</v>
      </c>
      <c r="E329" s="168" t="s">
        <v>620</v>
      </c>
      <c r="F329" s="169" t="s">
        <v>621</v>
      </c>
      <c r="G329" s="170" t="s">
        <v>170</v>
      </c>
      <c r="H329" s="171">
        <v>318.028</v>
      </c>
      <c r="I329" s="172"/>
      <c r="J329" s="173">
        <f>ROUND(I329*H329,2)</f>
        <v>0</v>
      </c>
      <c r="K329" s="169" t="s">
        <v>153</v>
      </c>
      <c r="L329" s="36"/>
      <c r="M329" s="174" t="s">
        <v>22</v>
      </c>
      <c r="N329" s="175" t="s">
        <v>47</v>
      </c>
      <c r="O329" s="37"/>
      <c r="P329" s="176">
        <f>O329*H329</f>
        <v>0</v>
      </c>
      <c r="Q329" s="176">
        <v>0.0002</v>
      </c>
      <c r="R329" s="176">
        <f>Q329*H329</f>
        <v>0.06360560000000001</v>
      </c>
      <c r="S329" s="176">
        <v>0</v>
      </c>
      <c r="T329" s="177">
        <f>S329*H329</f>
        <v>0</v>
      </c>
      <c r="AR329" s="18" t="s">
        <v>244</v>
      </c>
      <c r="AT329" s="18" t="s">
        <v>149</v>
      </c>
      <c r="AU329" s="18" t="s">
        <v>84</v>
      </c>
      <c r="AY329" s="18" t="s">
        <v>146</v>
      </c>
      <c r="BE329" s="178">
        <f>IF(N329="základní",J329,0)</f>
        <v>0</v>
      </c>
      <c r="BF329" s="178">
        <f>IF(N329="snížená",J329,0)</f>
        <v>0</v>
      </c>
      <c r="BG329" s="178">
        <f>IF(N329="zákl. přenesená",J329,0)</f>
        <v>0</v>
      </c>
      <c r="BH329" s="178">
        <f>IF(N329="sníž. přenesená",J329,0)</f>
        <v>0</v>
      </c>
      <c r="BI329" s="178">
        <f>IF(N329="nulová",J329,0)</f>
        <v>0</v>
      </c>
      <c r="BJ329" s="18" t="s">
        <v>23</v>
      </c>
      <c r="BK329" s="178">
        <f>ROUND(I329*H329,2)</f>
        <v>0</v>
      </c>
      <c r="BL329" s="18" t="s">
        <v>244</v>
      </c>
      <c r="BM329" s="18" t="s">
        <v>622</v>
      </c>
    </row>
    <row r="330" spans="2:51" s="11" customFormat="1" ht="22.5" customHeight="1">
      <c r="B330" s="179"/>
      <c r="D330" s="180" t="s">
        <v>156</v>
      </c>
      <c r="E330" s="181" t="s">
        <v>22</v>
      </c>
      <c r="F330" s="182" t="s">
        <v>618</v>
      </c>
      <c r="H330" s="183">
        <v>318.028</v>
      </c>
      <c r="I330" s="184"/>
      <c r="L330" s="179"/>
      <c r="M330" s="185"/>
      <c r="N330" s="186"/>
      <c r="O330" s="186"/>
      <c r="P330" s="186"/>
      <c r="Q330" s="186"/>
      <c r="R330" s="186"/>
      <c r="S330" s="186"/>
      <c r="T330" s="187"/>
      <c r="AT330" s="188" t="s">
        <v>156</v>
      </c>
      <c r="AU330" s="188" t="s">
        <v>84</v>
      </c>
      <c r="AV330" s="11" t="s">
        <v>84</v>
      </c>
      <c r="AW330" s="11" t="s">
        <v>40</v>
      </c>
      <c r="AX330" s="11" t="s">
        <v>23</v>
      </c>
      <c r="AY330" s="188" t="s">
        <v>146</v>
      </c>
    </row>
    <row r="331" spans="2:65" s="1" customFormat="1" ht="31.5" customHeight="1">
      <c r="B331" s="166"/>
      <c r="C331" s="167" t="s">
        <v>623</v>
      </c>
      <c r="D331" s="167" t="s">
        <v>149</v>
      </c>
      <c r="E331" s="168" t="s">
        <v>624</v>
      </c>
      <c r="F331" s="169" t="s">
        <v>625</v>
      </c>
      <c r="G331" s="170" t="s">
        <v>170</v>
      </c>
      <c r="H331" s="171">
        <v>346.828</v>
      </c>
      <c r="I331" s="172"/>
      <c r="J331" s="173">
        <f>ROUND(I331*H331,2)</f>
        <v>0</v>
      </c>
      <c r="K331" s="169" t="s">
        <v>153</v>
      </c>
      <c r="L331" s="36"/>
      <c r="M331" s="174" t="s">
        <v>22</v>
      </c>
      <c r="N331" s="175" t="s">
        <v>47</v>
      </c>
      <c r="O331" s="37"/>
      <c r="P331" s="176">
        <f>O331*H331</f>
        <v>0</v>
      </c>
      <c r="Q331" s="176">
        <v>0.00029</v>
      </c>
      <c r="R331" s="176">
        <f>Q331*H331</f>
        <v>0.10058012</v>
      </c>
      <c r="S331" s="176">
        <v>0</v>
      </c>
      <c r="T331" s="177">
        <f>S331*H331</f>
        <v>0</v>
      </c>
      <c r="AR331" s="18" t="s">
        <v>244</v>
      </c>
      <c r="AT331" s="18" t="s">
        <v>149</v>
      </c>
      <c r="AU331" s="18" t="s">
        <v>84</v>
      </c>
      <c r="AY331" s="18" t="s">
        <v>146</v>
      </c>
      <c r="BE331" s="178">
        <f>IF(N331="základní",J331,0)</f>
        <v>0</v>
      </c>
      <c r="BF331" s="178">
        <f>IF(N331="snížená",J331,0)</f>
        <v>0</v>
      </c>
      <c r="BG331" s="178">
        <f>IF(N331="zákl. přenesená",J331,0)</f>
        <v>0</v>
      </c>
      <c r="BH331" s="178">
        <f>IF(N331="sníž. přenesená",J331,0)</f>
        <v>0</v>
      </c>
      <c r="BI331" s="178">
        <f>IF(N331="nulová",J331,0)</f>
        <v>0</v>
      </c>
      <c r="BJ331" s="18" t="s">
        <v>23</v>
      </c>
      <c r="BK331" s="178">
        <f>ROUND(I331*H331,2)</f>
        <v>0</v>
      </c>
      <c r="BL331" s="18" t="s">
        <v>244</v>
      </c>
      <c r="BM331" s="18" t="s">
        <v>626</v>
      </c>
    </row>
    <row r="332" spans="2:51" s="11" customFormat="1" ht="22.5" customHeight="1">
      <c r="B332" s="179"/>
      <c r="D332" s="189" t="s">
        <v>156</v>
      </c>
      <c r="E332" s="188" t="s">
        <v>22</v>
      </c>
      <c r="F332" s="190" t="s">
        <v>627</v>
      </c>
      <c r="H332" s="191">
        <v>318.028</v>
      </c>
      <c r="I332" s="184"/>
      <c r="L332" s="179"/>
      <c r="M332" s="185"/>
      <c r="N332" s="186"/>
      <c r="O332" s="186"/>
      <c r="P332" s="186"/>
      <c r="Q332" s="186"/>
      <c r="R332" s="186"/>
      <c r="S332" s="186"/>
      <c r="T332" s="187"/>
      <c r="AT332" s="188" t="s">
        <v>156</v>
      </c>
      <c r="AU332" s="188" t="s">
        <v>84</v>
      </c>
      <c r="AV332" s="11" t="s">
        <v>84</v>
      </c>
      <c r="AW332" s="11" t="s">
        <v>40</v>
      </c>
      <c r="AX332" s="11" t="s">
        <v>76</v>
      </c>
      <c r="AY332" s="188" t="s">
        <v>146</v>
      </c>
    </row>
    <row r="333" spans="2:51" s="11" customFormat="1" ht="22.5" customHeight="1">
      <c r="B333" s="179"/>
      <c r="D333" s="189" t="s">
        <v>156</v>
      </c>
      <c r="E333" s="188" t="s">
        <v>22</v>
      </c>
      <c r="F333" s="190" t="s">
        <v>628</v>
      </c>
      <c r="H333" s="191">
        <v>7.156</v>
      </c>
      <c r="I333" s="184"/>
      <c r="L333" s="179"/>
      <c r="M333" s="185"/>
      <c r="N333" s="186"/>
      <c r="O333" s="186"/>
      <c r="P333" s="186"/>
      <c r="Q333" s="186"/>
      <c r="R333" s="186"/>
      <c r="S333" s="186"/>
      <c r="T333" s="187"/>
      <c r="AT333" s="188" t="s">
        <v>156</v>
      </c>
      <c r="AU333" s="188" t="s">
        <v>84</v>
      </c>
      <c r="AV333" s="11" t="s">
        <v>84</v>
      </c>
      <c r="AW333" s="11" t="s">
        <v>40</v>
      </c>
      <c r="AX333" s="11" t="s">
        <v>76</v>
      </c>
      <c r="AY333" s="188" t="s">
        <v>146</v>
      </c>
    </row>
    <row r="334" spans="2:51" s="11" customFormat="1" ht="22.5" customHeight="1">
      <c r="B334" s="179"/>
      <c r="D334" s="189" t="s">
        <v>156</v>
      </c>
      <c r="E334" s="188" t="s">
        <v>22</v>
      </c>
      <c r="F334" s="190" t="s">
        <v>423</v>
      </c>
      <c r="H334" s="191">
        <v>21.644</v>
      </c>
      <c r="I334" s="184"/>
      <c r="L334" s="179"/>
      <c r="M334" s="185"/>
      <c r="N334" s="186"/>
      <c r="O334" s="186"/>
      <c r="P334" s="186"/>
      <c r="Q334" s="186"/>
      <c r="R334" s="186"/>
      <c r="S334" s="186"/>
      <c r="T334" s="187"/>
      <c r="AT334" s="188" t="s">
        <v>156</v>
      </c>
      <c r="AU334" s="188" t="s">
        <v>84</v>
      </c>
      <c r="AV334" s="11" t="s">
        <v>84</v>
      </c>
      <c r="AW334" s="11" t="s">
        <v>40</v>
      </c>
      <c r="AX334" s="11" t="s">
        <v>76</v>
      </c>
      <c r="AY334" s="188" t="s">
        <v>146</v>
      </c>
    </row>
    <row r="335" spans="2:51" s="12" customFormat="1" ht="22.5" customHeight="1">
      <c r="B335" s="192"/>
      <c r="D335" s="180" t="s">
        <v>156</v>
      </c>
      <c r="E335" s="193" t="s">
        <v>22</v>
      </c>
      <c r="F335" s="194" t="s">
        <v>186</v>
      </c>
      <c r="H335" s="195">
        <v>346.828</v>
      </c>
      <c r="I335" s="196"/>
      <c r="L335" s="192"/>
      <c r="M335" s="197"/>
      <c r="N335" s="198"/>
      <c r="O335" s="198"/>
      <c r="P335" s="198"/>
      <c r="Q335" s="198"/>
      <c r="R335" s="198"/>
      <c r="S335" s="198"/>
      <c r="T335" s="199"/>
      <c r="AT335" s="200" t="s">
        <v>156</v>
      </c>
      <c r="AU335" s="200" t="s">
        <v>84</v>
      </c>
      <c r="AV335" s="12" t="s">
        <v>154</v>
      </c>
      <c r="AW335" s="12" t="s">
        <v>40</v>
      </c>
      <c r="AX335" s="12" t="s">
        <v>23</v>
      </c>
      <c r="AY335" s="200" t="s">
        <v>146</v>
      </c>
    </row>
    <row r="336" spans="2:65" s="1" customFormat="1" ht="22.5" customHeight="1">
      <c r="B336" s="166"/>
      <c r="C336" s="167" t="s">
        <v>629</v>
      </c>
      <c r="D336" s="167" t="s">
        <v>149</v>
      </c>
      <c r="E336" s="168" t="s">
        <v>630</v>
      </c>
      <c r="F336" s="169" t="s">
        <v>631</v>
      </c>
      <c r="G336" s="170" t="s">
        <v>190</v>
      </c>
      <c r="H336" s="171">
        <v>7.4</v>
      </c>
      <c r="I336" s="172"/>
      <c r="J336" s="173">
        <f>ROUND(I336*H336,2)</f>
        <v>0</v>
      </c>
      <c r="K336" s="169" t="s">
        <v>153</v>
      </c>
      <c r="L336" s="36"/>
      <c r="M336" s="174" t="s">
        <v>22</v>
      </c>
      <c r="N336" s="175" t="s">
        <v>47</v>
      </c>
      <c r="O336" s="37"/>
      <c r="P336" s="176">
        <f>O336*H336</f>
        <v>0</v>
      </c>
      <c r="Q336" s="176">
        <v>0</v>
      </c>
      <c r="R336" s="176">
        <f>Q336*H336</f>
        <v>0</v>
      </c>
      <c r="S336" s="176">
        <v>0</v>
      </c>
      <c r="T336" s="177">
        <f>S336*H336</f>
        <v>0</v>
      </c>
      <c r="AR336" s="18" t="s">
        <v>244</v>
      </c>
      <c r="AT336" s="18" t="s">
        <v>149</v>
      </c>
      <c r="AU336" s="18" t="s">
        <v>84</v>
      </c>
      <c r="AY336" s="18" t="s">
        <v>146</v>
      </c>
      <c r="BE336" s="178">
        <f>IF(N336="základní",J336,0)</f>
        <v>0</v>
      </c>
      <c r="BF336" s="178">
        <f>IF(N336="snížená",J336,0)</f>
        <v>0</v>
      </c>
      <c r="BG336" s="178">
        <f>IF(N336="zákl. přenesená",J336,0)</f>
        <v>0</v>
      </c>
      <c r="BH336" s="178">
        <f>IF(N336="sníž. přenesená",J336,0)</f>
        <v>0</v>
      </c>
      <c r="BI336" s="178">
        <f>IF(N336="nulová",J336,0)</f>
        <v>0</v>
      </c>
      <c r="BJ336" s="18" t="s">
        <v>23</v>
      </c>
      <c r="BK336" s="178">
        <f>ROUND(I336*H336,2)</f>
        <v>0</v>
      </c>
      <c r="BL336" s="18" t="s">
        <v>244</v>
      </c>
      <c r="BM336" s="18" t="s">
        <v>632</v>
      </c>
    </row>
    <row r="337" spans="2:51" s="11" customFormat="1" ht="22.5" customHeight="1">
      <c r="B337" s="179"/>
      <c r="D337" s="180" t="s">
        <v>156</v>
      </c>
      <c r="E337" s="181" t="s">
        <v>22</v>
      </c>
      <c r="F337" s="182" t="s">
        <v>633</v>
      </c>
      <c r="H337" s="183">
        <v>7.4</v>
      </c>
      <c r="I337" s="184"/>
      <c r="L337" s="179"/>
      <c r="M337" s="185"/>
      <c r="N337" s="186"/>
      <c r="O337" s="186"/>
      <c r="P337" s="186"/>
      <c r="Q337" s="186"/>
      <c r="R337" s="186"/>
      <c r="S337" s="186"/>
      <c r="T337" s="187"/>
      <c r="AT337" s="188" t="s">
        <v>156</v>
      </c>
      <c r="AU337" s="188" t="s">
        <v>84</v>
      </c>
      <c r="AV337" s="11" t="s">
        <v>84</v>
      </c>
      <c r="AW337" s="11" t="s">
        <v>40</v>
      </c>
      <c r="AX337" s="11" t="s">
        <v>23</v>
      </c>
      <c r="AY337" s="188" t="s">
        <v>146</v>
      </c>
    </row>
    <row r="338" spans="2:65" s="1" customFormat="1" ht="31.5" customHeight="1">
      <c r="B338" s="166"/>
      <c r="C338" s="167" t="s">
        <v>634</v>
      </c>
      <c r="D338" s="167" t="s">
        <v>149</v>
      </c>
      <c r="E338" s="168" t="s">
        <v>635</v>
      </c>
      <c r="F338" s="169" t="s">
        <v>636</v>
      </c>
      <c r="G338" s="170" t="s">
        <v>170</v>
      </c>
      <c r="H338" s="171">
        <v>21.644</v>
      </c>
      <c r="I338" s="172"/>
      <c r="J338" s="173">
        <f>ROUND(I338*H338,2)</f>
        <v>0</v>
      </c>
      <c r="K338" s="169" t="s">
        <v>153</v>
      </c>
      <c r="L338" s="36"/>
      <c r="M338" s="174" t="s">
        <v>22</v>
      </c>
      <c r="N338" s="175" t="s">
        <v>47</v>
      </c>
      <c r="O338" s="37"/>
      <c r="P338" s="176">
        <f>O338*H338</f>
        <v>0</v>
      </c>
      <c r="Q338" s="176">
        <v>1E-05</v>
      </c>
      <c r="R338" s="176">
        <f>Q338*H338</f>
        <v>0.00021644</v>
      </c>
      <c r="S338" s="176">
        <v>0</v>
      </c>
      <c r="T338" s="177">
        <f>S338*H338</f>
        <v>0</v>
      </c>
      <c r="AR338" s="18" t="s">
        <v>244</v>
      </c>
      <c r="AT338" s="18" t="s">
        <v>149</v>
      </c>
      <c r="AU338" s="18" t="s">
        <v>84</v>
      </c>
      <c r="AY338" s="18" t="s">
        <v>146</v>
      </c>
      <c r="BE338" s="178">
        <f>IF(N338="základní",J338,0)</f>
        <v>0</v>
      </c>
      <c r="BF338" s="178">
        <f>IF(N338="snížená",J338,0)</f>
        <v>0</v>
      </c>
      <c r="BG338" s="178">
        <f>IF(N338="zákl. přenesená",J338,0)</f>
        <v>0</v>
      </c>
      <c r="BH338" s="178">
        <f>IF(N338="sníž. přenesená",J338,0)</f>
        <v>0</v>
      </c>
      <c r="BI338" s="178">
        <f>IF(N338="nulová",J338,0)</f>
        <v>0</v>
      </c>
      <c r="BJ338" s="18" t="s">
        <v>23</v>
      </c>
      <c r="BK338" s="178">
        <f>ROUND(I338*H338,2)</f>
        <v>0</v>
      </c>
      <c r="BL338" s="18" t="s">
        <v>244</v>
      </c>
      <c r="BM338" s="18" t="s">
        <v>637</v>
      </c>
    </row>
    <row r="339" spans="2:51" s="11" customFormat="1" ht="22.5" customHeight="1">
      <c r="B339" s="179"/>
      <c r="D339" s="189" t="s">
        <v>156</v>
      </c>
      <c r="E339" s="188" t="s">
        <v>22</v>
      </c>
      <c r="F339" s="190" t="s">
        <v>423</v>
      </c>
      <c r="H339" s="191">
        <v>21.644</v>
      </c>
      <c r="I339" s="184"/>
      <c r="L339" s="179"/>
      <c r="M339" s="185"/>
      <c r="N339" s="186"/>
      <c r="O339" s="186"/>
      <c r="P339" s="186"/>
      <c r="Q339" s="186"/>
      <c r="R339" s="186"/>
      <c r="S339" s="186"/>
      <c r="T339" s="187"/>
      <c r="AT339" s="188" t="s">
        <v>156</v>
      </c>
      <c r="AU339" s="188" t="s">
        <v>84</v>
      </c>
      <c r="AV339" s="11" t="s">
        <v>84</v>
      </c>
      <c r="AW339" s="11" t="s">
        <v>40</v>
      </c>
      <c r="AX339" s="11" t="s">
        <v>23</v>
      </c>
      <c r="AY339" s="188" t="s">
        <v>146</v>
      </c>
    </row>
    <row r="340" spans="2:63" s="10" customFormat="1" ht="29.25" customHeight="1">
      <c r="B340" s="152"/>
      <c r="D340" s="163" t="s">
        <v>75</v>
      </c>
      <c r="E340" s="164" t="s">
        <v>638</v>
      </c>
      <c r="F340" s="164" t="s">
        <v>639</v>
      </c>
      <c r="I340" s="155"/>
      <c r="J340" s="165">
        <f>BK340</f>
        <v>0</v>
      </c>
      <c r="L340" s="152"/>
      <c r="M340" s="157"/>
      <c r="N340" s="158"/>
      <c r="O340" s="158"/>
      <c r="P340" s="159">
        <f>SUM(P341:P344)</f>
        <v>0</v>
      </c>
      <c r="Q340" s="158"/>
      <c r="R340" s="159">
        <f>SUM(R341:R344)</f>
        <v>0</v>
      </c>
      <c r="S340" s="158"/>
      <c r="T340" s="160">
        <f>SUM(T341:T344)</f>
        <v>0.016016</v>
      </c>
      <c r="AR340" s="153" t="s">
        <v>84</v>
      </c>
      <c r="AT340" s="161" t="s">
        <v>75</v>
      </c>
      <c r="AU340" s="161" t="s">
        <v>23</v>
      </c>
      <c r="AY340" s="153" t="s">
        <v>146</v>
      </c>
      <c r="BK340" s="162">
        <f>SUM(BK341:BK344)</f>
        <v>0</v>
      </c>
    </row>
    <row r="341" spans="2:65" s="1" customFormat="1" ht="22.5" customHeight="1">
      <c r="B341" s="166"/>
      <c r="C341" s="167" t="s">
        <v>640</v>
      </c>
      <c r="D341" s="167" t="s">
        <v>149</v>
      </c>
      <c r="E341" s="168" t="s">
        <v>641</v>
      </c>
      <c r="F341" s="169" t="s">
        <v>642</v>
      </c>
      <c r="G341" s="170" t="s">
        <v>170</v>
      </c>
      <c r="H341" s="171">
        <v>12.32</v>
      </c>
      <c r="I341" s="172"/>
      <c r="J341" s="173">
        <f>ROUND(I341*H341,2)</f>
        <v>0</v>
      </c>
      <c r="K341" s="169" t="s">
        <v>22</v>
      </c>
      <c r="L341" s="36"/>
      <c r="M341" s="174" t="s">
        <v>22</v>
      </c>
      <c r="N341" s="175" t="s">
        <v>47</v>
      </c>
      <c r="O341" s="37"/>
      <c r="P341" s="176">
        <f>O341*H341</f>
        <v>0</v>
      </c>
      <c r="Q341" s="176">
        <v>0</v>
      </c>
      <c r="R341" s="176">
        <f>Q341*H341</f>
        <v>0</v>
      </c>
      <c r="S341" s="176">
        <v>0.0013</v>
      </c>
      <c r="T341" s="177">
        <f>S341*H341</f>
        <v>0.016016</v>
      </c>
      <c r="AR341" s="18" t="s">
        <v>244</v>
      </c>
      <c r="AT341" s="18" t="s">
        <v>149</v>
      </c>
      <c r="AU341" s="18" t="s">
        <v>84</v>
      </c>
      <c r="AY341" s="18" t="s">
        <v>146</v>
      </c>
      <c r="BE341" s="178">
        <f>IF(N341="základní",J341,0)</f>
        <v>0</v>
      </c>
      <c r="BF341" s="178">
        <f>IF(N341="snížená",J341,0)</f>
        <v>0</v>
      </c>
      <c r="BG341" s="178">
        <f>IF(N341="zákl. přenesená",J341,0)</f>
        <v>0</v>
      </c>
      <c r="BH341" s="178">
        <f>IF(N341="sníž. přenesená",J341,0)</f>
        <v>0</v>
      </c>
      <c r="BI341" s="178">
        <f>IF(N341="nulová",J341,0)</f>
        <v>0</v>
      </c>
      <c r="BJ341" s="18" t="s">
        <v>23</v>
      </c>
      <c r="BK341" s="178">
        <f>ROUND(I341*H341,2)</f>
        <v>0</v>
      </c>
      <c r="BL341" s="18" t="s">
        <v>244</v>
      </c>
      <c r="BM341" s="18" t="s">
        <v>643</v>
      </c>
    </row>
    <row r="342" spans="2:51" s="11" customFormat="1" ht="22.5" customHeight="1">
      <c r="B342" s="179"/>
      <c r="D342" s="180" t="s">
        <v>156</v>
      </c>
      <c r="E342" s="181" t="s">
        <v>22</v>
      </c>
      <c r="F342" s="182" t="s">
        <v>644</v>
      </c>
      <c r="H342" s="183">
        <v>12.32</v>
      </c>
      <c r="I342" s="184"/>
      <c r="L342" s="179"/>
      <c r="M342" s="185"/>
      <c r="N342" s="186"/>
      <c r="O342" s="186"/>
      <c r="P342" s="186"/>
      <c r="Q342" s="186"/>
      <c r="R342" s="186"/>
      <c r="S342" s="186"/>
      <c r="T342" s="187"/>
      <c r="AT342" s="188" t="s">
        <v>156</v>
      </c>
      <c r="AU342" s="188" t="s">
        <v>84</v>
      </c>
      <c r="AV342" s="11" t="s">
        <v>84</v>
      </c>
      <c r="AW342" s="11" t="s">
        <v>40</v>
      </c>
      <c r="AX342" s="11" t="s">
        <v>23</v>
      </c>
      <c r="AY342" s="188" t="s">
        <v>146</v>
      </c>
    </row>
    <row r="343" spans="2:65" s="1" customFormat="1" ht="22.5" customHeight="1">
      <c r="B343" s="166"/>
      <c r="C343" s="167" t="s">
        <v>645</v>
      </c>
      <c r="D343" s="167" t="s">
        <v>149</v>
      </c>
      <c r="E343" s="168" t="s">
        <v>646</v>
      </c>
      <c r="F343" s="169" t="s">
        <v>647</v>
      </c>
      <c r="G343" s="170" t="s">
        <v>170</v>
      </c>
      <c r="H343" s="171">
        <v>4.4</v>
      </c>
      <c r="I343" s="172"/>
      <c r="J343" s="173">
        <f>ROUND(I343*H343,2)</f>
        <v>0</v>
      </c>
      <c r="K343" s="169" t="s">
        <v>22</v>
      </c>
      <c r="L343" s="36"/>
      <c r="M343" s="174" t="s">
        <v>22</v>
      </c>
      <c r="N343" s="175" t="s">
        <v>47</v>
      </c>
      <c r="O343" s="37"/>
      <c r="P343" s="176">
        <f>O343*H343</f>
        <v>0</v>
      </c>
      <c r="Q343" s="176">
        <v>0</v>
      </c>
      <c r="R343" s="176">
        <f>Q343*H343</f>
        <v>0</v>
      </c>
      <c r="S343" s="176">
        <v>0</v>
      </c>
      <c r="T343" s="177">
        <f>S343*H343</f>
        <v>0</v>
      </c>
      <c r="AR343" s="18" t="s">
        <v>244</v>
      </c>
      <c r="AT343" s="18" t="s">
        <v>149</v>
      </c>
      <c r="AU343" s="18" t="s">
        <v>84</v>
      </c>
      <c r="AY343" s="18" t="s">
        <v>146</v>
      </c>
      <c r="BE343" s="178">
        <f>IF(N343="základní",J343,0)</f>
        <v>0</v>
      </c>
      <c r="BF343" s="178">
        <f>IF(N343="snížená",J343,0)</f>
        <v>0</v>
      </c>
      <c r="BG343" s="178">
        <f>IF(N343="zákl. přenesená",J343,0)</f>
        <v>0</v>
      </c>
      <c r="BH343" s="178">
        <f>IF(N343="sníž. přenesená",J343,0)</f>
        <v>0</v>
      </c>
      <c r="BI343" s="178">
        <f>IF(N343="nulová",J343,0)</f>
        <v>0</v>
      </c>
      <c r="BJ343" s="18" t="s">
        <v>23</v>
      </c>
      <c r="BK343" s="178">
        <f>ROUND(I343*H343,2)</f>
        <v>0</v>
      </c>
      <c r="BL343" s="18" t="s">
        <v>244</v>
      </c>
      <c r="BM343" s="18" t="s">
        <v>648</v>
      </c>
    </row>
    <row r="344" spans="2:51" s="11" customFormat="1" ht="22.5" customHeight="1">
      <c r="B344" s="179"/>
      <c r="D344" s="189" t="s">
        <v>156</v>
      </c>
      <c r="E344" s="188" t="s">
        <v>22</v>
      </c>
      <c r="F344" s="190" t="s">
        <v>649</v>
      </c>
      <c r="H344" s="191">
        <v>4.4</v>
      </c>
      <c r="I344" s="184"/>
      <c r="L344" s="179"/>
      <c r="M344" s="185"/>
      <c r="N344" s="186"/>
      <c r="O344" s="186"/>
      <c r="P344" s="186"/>
      <c r="Q344" s="186"/>
      <c r="R344" s="186"/>
      <c r="S344" s="186"/>
      <c r="T344" s="187"/>
      <c r="AT344" s="188" t="s">
        <v>156</v>
      </c>
      <c r="AU344" s="188" t="s">
        <v>84</v>
      </c>
      <c r="AV344" s="11" t="s">
        <v>84</v>
      </c>
      <c r="AW344" s="11" t="s">
        <v>40</v>
      </c>
      <c r="AX344" s="11" t="s">
        <v>23</v>
      </c>
      <c r="AY344" s="188" t="s">
        <v>146</v>
      </c>
    </row>
    <row r="345" spans="2:63" s="10" customFormat="1" ht="36.75" customHeight="1">
      <c r="B345" s="152"/>
      <c r="D345" s="153" t="s">
        <v>75</v>
      </c>
      <c r="E345" s="154" t="s">
        <v>408</v>
      </c>
      <c r="F345" s="154" t="s">
        <v>650</v>
      </c>
      <c r="I345" s="155"/>
      <c r="J345" s="156">
        <f>BK345</f>
        <v>0</v>
      </c>
      <c r="L345" s="152"/>
      <c r="M345" s="157"/>
      <c r="N345" s="158"/>
      <c r="O345" s="158"/>
      <c r="P345" s="159">
        <f>P346+P405+P430</f>
        <v>0</v>
      </c>
      <c r="Q345" s="158"/>
      <c r="R345" s="159">
        <f>R346+R405+R430</f>
        <v>0.126954</v>
      </c>
      <c r="S345" s="158"/>
      <c r="T345" s="160">
        <f>T346+T405+T430</f>
        <v>0</v>
      </c>
      <c r="AR345" s="153" t="s">
        <v>147</v>
      </c>
      <c r="AT345" s="161" t="s">
        <v>75</v>
      </c>
      <c r="AU345" s="161" t="s">
        <v>76</v>
      </c>
      <c r="AY345" s="153" t="s">
        <v>146</v>
      </c>
      <c r="BK345" s="162">
        <f>BK346+BK405+BK430</f>
        <v>0</v>
      </c>
    </row>
    <row r="346" spans="2:63" s="10" customFormat="1" ht="19.5" customHeight="1">
      <c r="B346" s="152"/>
      <c r="D346" s="153" t="s">
        <v>75</v>
      </c>
      <c r="E346" s="232" t="s">
        <v>651</v>
      </c>
      <c r="F346" s="232" t="s">
        <v>652</v>
      </c>
      <c r="I346" s="155"/>
      <c r="J346" s="233">
        <f>BK346</f>
        <v>0</v>
      </c>
      <c r="L346" s="152"/>
      <c r="M346" s="157"/>
      <c r="N346" s="158"/>
      <c r="O346" s="158"/>
      <c r="P346" s="159">
        <f>P347+P356+P364+P388+P399</f>
        <v>0</v>
      </c>
      <c r="Q346" s="158"/>
      <c r="R346" s="159">
        <f>R347+R356+R364+R388+R399</f>
        <v>0.08815400000000001</v>
      </c>
      <c r="S346" s="158"/>
      <c r="T346" s="160">
        <f>T347+T356+T364+T388+T399</f>
        <v>0</v>
      </c>
      <c r="AR346" s="153" t="s">
        <v>147</v>
      </c>
      <c r="AT346" s="161" t="s">
        <v>75</v>
      </c>
      <c r="AU346" s="161" t="s">
        <v>23</v>
      </c>
      <c r="AY346" s="153" t="s">
        <v>146</v>
      </c>
      <c r="BK346" s="162">
        <f>BK347+BK356+BK364+BK388+BK399</f>
        <v>0</v>
      </c>
    </row>
    <row r="347" spans="2:63" s="10" customFormat="1" ht="14.25" customHeight="1">
      <c r="B347" s="152"/>
      <c r="D347" s="163" t="s">
        <v>75</v>
      </c>
      <c r="E347" s="164" t="s">
        <v>653</v>
      </c>
      <c r="F347" s="164" t="s">
        <v>654</v>
      </c>
      <c r="I347" s="155"/>
      <c r="J347" s="165">
        <f>BK347</f>
        <v>0</v>
      </c>
      <c r="L347" s="152"/>
      <c r="M347" s="157"/>
      <c r="N347" s="158"/>
      <c r="O347" s="158"/>
      <c r="P347" s="159">
        <f>SUM(P348:P355)</f>
        <v>0</v>
      </c>
      <c r="Q347" s="158"/>
      <c r="R347" s="159">
        <f>SUM(R348:R355)</f>
        <v>0</v>
      </c>
      <c r="S347" s="158"/>
      <c r="T347" s="160">
        <f>SUM(T348:T355)</f>
        <v>0</v>
      </c>
      <c r="AR347" s="153" t="s">
        <v>147</v>
      </c>
      <c r="AT347" s="161" t="s">
        <v>75</v>
      </c>
      <c r="AU347" s="161" t="s">
        <v>84</v>
      </c>
      <c r="AY347" s="153" t="s">
        <v>146</v>
      </c>
      <c r="BK347" s="162">
        <f>SUM(BK348:BK355)</f>
        <v>0</v>
      </c>
    </row>
    <row r="348" spans="2:65" s="1" customFormat="1" ht="22.5" customHeight="1">
      <c r="B348" s="166"/>
      <c r="C348" s="167" t="s">
        <v>655</v>
      </c>
      <c r="D348" s="167" t="s">
        <v>149</v>
      </c>
      <c r="E348" s="168" t="s">
        <v>656</v>
      </c>
      <c r="F348" s="169" t="s">
        <v>657</v>
      </c>
      <c r="G348" s="170" t="s">
        <v>152</v>
      </c>
      <c r="H348" s="171">
        <v>2</v>
      </c>
      <c r="I348" s="172"/>
      <c r="J348" s="173">
        <f>ROUND(I348*H348,2)</f>
        <v>0</v>
      </c>
      <c r="K348" s="169" t="s">
        <v>153</v>
      </c>
      <c r="L348" s="36"/>
      <c r="M348" s="174" t="s">
        <v>22</v>
      </c>
      <c r="N348" s="175" t="s">
        <v>47</v>
      </c>
      <c r="O348" s="37"/>
      <c r="P348" s="176">
        <f>O348*H348</f>
        <v>0</v>
      </c>
      <c r="Q348" s="176">
        <v>0</v>
      </c>
      <c r="R348" s="176">
        <f>Q348*H348</f>
        <v>0</v>
      </c>
      <c r="S348" s="176">
        <v>0</v>
      </c>
      <c r="T348" s="177">
        <f>S348*H348</f>
        <v>0</v>
      </c>
      <c r="AR348" s="18" t="s">
        <v>492</v>
      </c>
      <c r="AT348" s="18" t="s">
        <v>149</v>
      </c>
      <c r="AU348" s="18" t="s">
        <v>147</v>
      </c>
      <c r="AY348" s="18" t="s">
        <v>146</v>
      </c>
      <c r="BE348" s="178">
        <f>IF(N348="základní",J348,0)</f>
        <v>0</v>
      </c>
      <c r="BF348" s="178">
        <f>IF(N348="snížená",J348,0)</f>
        <v>0</v>
      </c>
      <c r="BG348" s="178">
        <f>IF(N348="zákl. přenesená",J348,0)</f>
        <v>0</v>
      </c>
      <c r="BH348" s="178">
        <f>IF(N348="sníž. přenesená",J348,0)</f>
        <v>0</v>
      </c>
      <c r="BI348" s="178">
        <f>IF(N348="nulová",J348,0)</f>
        <v>0</v>
      </c>
      <c r="BJ348" s="18" t="s">
        <v>23</v>
      </c>
      <c r="BK348" s="178">
        <f>ROUND(I348*H348,2)</f>
        <v>0</v>
      </c>
      <c r="BL348" s="18" t="s">
        <v>492</v>
      </c>
      <c r="BM348" s="18" t="s">
        <v>658</v>
      </c>
    </row>
    <row r="349" spans="2:51" s="11" customFormat="1" ht="22.5" customHeight="1">
      <c r="B349" s="179"/>
      <c r="D349" s="180" t="s">
        <v>156</v>
      </c>
      <c r="E349" s="181" t="s">
        <v>22</v>
      </c>
      <c r="F349" s="182" t="s">
        <v>659</v>
      </c>
      <c r="H349" s="183">
        <v>2</v>
      </c>
      <c r="I349" s="184"/>
      <c r="L349" s="179"/>
      <c r="M349" s="185"/>
      <c r="N349" s="186"/>
      <c r="O349" s="186"/>
      <c r="P349" s="186"/>
      <c r="Q349" s="186"/>
      <c r="R349" s="186"/>
      <c r="S349" s="186"/>
      <c r="T349" s="187"/>
      <c r="AT349" s="188" t="s">
        <v>156</v>
      </c>
      <c r="AU349" s="188" t="s">
        <v>147</v>
      </c>
      <c r="AV349" s="11" t="s">
        <v>84</v>
      </c>
      <c r="AW349" s="11" t="s">
        <v>40</v>
      </c>
      <c r="AX349" s="11" t="s">
        <v>23</v>
      </c>
      <c r="AY349" s="188" t="s">
        <v>146</v>
      </c>
    </row>
    <row r="350" spans="2:65" s="1" customFormat="1" ht="31.5" customHeight="1">
      <c r="B350" s="166"/>
      <c r="C350" s="167" t="s">
        <v>660</v>
      </c>
      <c r="D350" s="167" t="s">
        <v>149</v>
      </c>
      <c r="E350" s="168" t="s">
        <v>661</v>
      </c>
      <c r="F350" s="169" t="s">
        <v>662</v>
      </c>
      <c r="G350" s="170" t="s">
        <v>152</v>
      </c>
      <c r="H350" s="171">
        <v>2</v>
      </c>
      <c r="I350" s="172"/>
      <c r="J350" s="173">
        <f>ROUND(I350*H350,2)</f>
        <v>0</v>
      </c>
      <c r="K350" s="169" t="s">
        <v>22</v>
      </c>
      <c r="L350" s="36"/>
      <c r="M350" s="174" t="s">
        <v>22</v>
      </c>
      <c r="N350" s="175" t="s">
        <v>47</v>
      </c>
      <c r="O350" s="37"/>
      <c r="P350" s="176">
        <f>O350*H350</f>
        <v>0</v>
      </c>
      <c r="Q350" s="176">
        <v>0</v>
      </c>
      <c r="R350" s="176">
        <f>Q350*H350</f>
        <v>0</v>
      </c>
      <c r="S350" s="176">
        <v>0</v>
      </c>
      <c r="T350" s="177">
        <f>S350*H350</f>
        <v>0</v>
      </c>
      <c r="AR350" s="18" t="s">
        <v>492</v>
      </c>
      <c r="AT350" s="18" t="s">
        <v>149</v>
      </c>
      <c r="AU350" s="18" t="s">
        <v>147</v>
      </c>
      <c r="AY350" s="18" t="s">
        <v>146</v>
      </c>
      <c r="BE350" s="178">
        <f>IF(N350="základní",J350,0)</f>
        <v>0</v>
      </c>
      <c r="BF350" s="178">
        <f>IF(N350="snížená",J350,0)</f>
        <v>0</v>
      </c>
      <c r="BG350" s="178">
        <f>IF(N350="zákl. přenesená",J350,0)</f>
        <v>0</v>
      </c>
      <c r="BH350" s="178">
        <f>IF(N350="sníž. přenesená",J350,0)</f>
        <v>0</v>
      </c>
      <c r="BI350" s="178">
        <f>IF(N350="nulová",J350,0)</f>
        <v>0</v>
      </c>
      <c r="BJ350" s="18" t="s">
        <v>23</v>
      </c>
      <c r="BK350" s="178">
        <f>ROUND(I350*H350,2)</f>
        <v>0</v>
      </c>
      <c r="BL350" s="18" t="s">
        <v>492</v>
      </c>
      <c r="BM350" s="18" t="s">
        <v>663</v>
      </c>
    </row>
    <row r="351" spans="2:51" s="11" customFormat="1" ht="22.5" customHeight="1">
      <c r="B351" s="179"/>
      <c r="D351" s="180" t="s">
        <v>156</v>
      </c>
      <c r="E351" s="181" t="s">
        <v>22</v>
      </c>
      <c r="F351" s="182" t="s">
        <v>664</v>
      </c>
      <c r="H351" s="183">
        <v>2</v>
      </c>
      <c r="I351" s="184"/>
      <c r="L351" s="179"/>
      <c r="M351" s="185"/>
      <c r="N351" s="186"/>
      <c r="O351" s="186"/>
      <c r="P351" s="186"/>
      <c r="Q351" s="186"/>
      <c r="R351" s="186"/>
      <c r="S351" s="186"/>
      <c r="T351" s="187"/>
      <c r="AT351" s="188" t="s">
        <v>156</v>
      </c>
      <c r="AU351" s="188" t="s">
        <v>147</v>
      </c>
      <c r="AV351" s="11" t="s">
        <v>84</v>
      </c>
      <c r="AW351" s="11" t="s">
        <v>40</v>
      </c>
      <c r="AX351" s="11" t="s">
        <v>23</v>
      </c>
      <c r="AY351" s="188" t="s">
        <v>146</v>
      </c>
    </row>
    <row r="352" spans="2:65" s="1" customFormat="1" ht="31.5" customHeight="1">
      <c r="B352" s="166"/>
      <c r="C352" s="167" t="s">
        <v>665</v>
      </c>
      <c r="D352" s="167" t="s">
        <v>149</v>
      </c>
      <c r="E352" s="168" t="s">
        <v>666</v>
      </c>
      <c r="F352" s="169" t="s">
        <v>667</v>
      </c>
      <c r="G352" s="170" t="s">
        <v>152</v>
      </c>
      <c r="H352" s="171">
        <v>12</v>
      </c>
      <c r="I352" s="172"/>
      <c r="J352" s="173">
        <f>ROUND(I352*H352,2)</f>
        <v>0</v>
      </c>
      <c r="K352" s="169" t="s">
        <v>22</v>
      </c>
      <c r="L352" s="36"/>
      <c r="M352" s="174" t="s">
        <v>22</v>
      </c>
      <c r="N352" s="175" t="s">
        <v>47</v>
      </c>
      <c r="O352" s="37"/>
      <c r="P352" s="176">
        <f>O352*H352</f>
        <v>0</v>
      </c>
      <c r="Q352" s="176">
        <v>0</v>
      </c>
      <c r="R352" s="176">
        <f>Q352*H352</f>
        <v>0</v>
      </c>
      <c r="S352" s="176">
        <v>0</v>
      </c>
      <c r="T352" s="177">
        <f>S352*H352</f>
        <v>0</v>
      </c>
      <c r="AR352" s="18" t="s">
        <v>492</v>
      </c>
      <c r="AT352" s="18" t="s">
        <v>149</v>
      </c>
      <c r="AU352" s="18" t="s">
        <v>147</v>
      </c>
      <c r="AY352" s="18" t="s">
        <v>146</v>
      </c>
      <c r="BE352" s="178">
        <f>IF(N352="základní",J352,0)</f>
        <v>0</v>
      </c>
      <c r="BF352" s="178">
        <f>IF(N352="snížená",J352,0)</f>
        <v>0</v>
      </c>
      <c r="BG352" s="178">
        <f>IF(N352="zákl. přenesená",J352,0)</f>
        <v>0</v>
      </c>
      <c r="BH352" s="178">
        <f>IF(N352="sníž. přenesená",J352,0)</f>
        <v>0</v>
      </c>
      <c r="BI352" s="178">
        <f>IF(N352="nulová",J352,0)</f>
        <v>0</v>
      </c>
      <c r="BJ352" s="18" t="s">
        <v>23</v>
      </c>
      <c r="BK352" s="178">
        <f>ROUND(I352*H352,2)</f>
        <v>0</v>
      </c>
      <c r="BL352" s="18" t="s">
        <v>492</v>
      </c>
      <c r="BM352" s="18" t="s">
        <v>668</v>
      </c>
    </row>
    <row r="353" spans="2:65" s="1" customFormat="1" ht="22.5" customHeight="1">
      <c r="B353" s="166"/>
      <c r="C353" s="167" t="s">
        <v>669</v>
      </c>
      <c r="D353" s="167" t="s">
        <v>149</v>
      </c>
      <c r="E353" s="168" t="s">
        <v>670</v>
      </c>
      <c r="F353" s="169" t="s">
        <v>671</v>
      </c>
      <c r="G353" s="170" t="s">
        <v>152</v>
      </c>
      <c r="H353" s="171">
        <v>12</v>
      </c>
      <c r="I353" s="172"/>
      <c r="J353" s="173">
        <f>ROUND(I353*H353,2)</f>
        <v>0</v>
      </c>
      <c r="K353" s="169" t="s">
        <v>22</v>
      </c>
      <c r="L353" s="36"/>
      <c r="M353" s="174" t="s">
        <v>22</v>
      </c>
      <c r="N353" s="175" t="s">
        <v>47</v>
      </c>
      <c r="O353" s="37"/>
      <c r="P353" s="176">
        <f>O353*H353</f>
        <v>0</v>
      </c>
      <c r="Q353" s="176">
        <v>0</v>
      </c>
      <c r="R353" s="176">
        <f>Q353*H353</f>
        <v>0</v>
      </c>
      <c r="S353" s="176">
        <v>0</v>
      </c>
      <c r="T353" s="177">
        <f>S353*H353</f>
        <v>0</v>
      </c>
      <c r="AR353" s="18" t="s">
        <v>492</v>
      </c>
      <c r="AT353" s="18" t="s">
        <v>149</v>
      </c>
      <c r="AU353" s="18" t="s">
        <v>147</v>
      </c>
      <c r="AY353" s="18" t="s">
        <v>146</v>
      </c>
      <c r="BE353" s="178">
        <f>IF(N353="základní",J353,0)</f>
        <v>0</v>
      </c>
      <c r="BF353" s="178">
        <f>IF(N353="snížená",J353,0)</f>
        <v>0</v>
      </c>
      <c r="BG353" s="178">
        <f>IF(N353="zákl. přenesená",J353,0)</f>
        <v>0</v>
      </c>
      <c r="BH353" s="178">
        <f>IF(N353="sníž. přenesená",J353,0)</f>
        <v>0</v>
      </c>
      <c r="BI353" s="178">
        <f>IF(N353="nulová",J353,0)</f>
        <v>0</v>
      </c>
      <c r="BJ353" s="18" t="s">
        <v>23</v>
      </c>
      <c r="BK353" s="178">
        <f>ROUND(I353*H353,2)</f>
        <v>0</v>
      </c>
      <c r="BL353" s="18" t="s">
        <v>492</v>
      </c>
      <c r="BM353" s="18" t="s">
        <v>672</v>
      </c>
    </row>
    <row r="354" spans="2:65" s="1" customFormat="1" ht="31.5" customHeight="1">
      <c r="B354" s="166"/>
      <c r="C354" s="222" t="s">
        <v>673</v>
      </c>
      <c r="D354" s="222" t="s">
        <v>408</v>
      </c>
      <c r="E354" s="223" t="s">
        <v>674</v>
      </c>
      <c r="F354" s="224" t="s">
        <v>675</v>
      </c>
      <c r="G354" s="225" t="s">
        <v>152</v>
      </c>
      <c r="H354" s="226">
        <v>12</v>
      </c>
      <c r="I354" s="227"/>
      <c r="J354" s="228">
        <f>ROUND(I354*H354,2)</f>
        <v>0</v>
      </c>
      <c r="K354" s="224" t="s">
        <v>153</v>
      </c>
      <c r="L354" s="229"/>
      <c r="M354" s="230" t="s">
        <v>22</v>
      </c>
      <c r="N354" s="231" t="s">
        <v>47</v>
      </c>
      <c r="O354" s="37"/>
      <c r="P354" s="176">
        <f>O354*H354</f>
        <v>0</v>
      </c>
      <c r="Q354" s="176">
        <v>0</v>
      </c>
      <c r="R354" s="176">
        <f>Q354*H354</f>
        <v>0</v>
      </c>
      <c r="S354" s="176">
        <v>0</v>
      </c>
      <c r="T354" s="177">
        <f>S354*H354</f>
        <v>0</v>
      </c>
      <c r="AR354" s="18" t="s">
        <v>676</v>
      </c>
      <c r="AT354" s="18" t="s">
        <v>408</v>
      </c>
      <c r="AU354" s="18" t="s">
        <v>147</v>
      </c>
      <c r="AY354" s="18" t="s">
        <v>146</v>
      </c>
      <c r="BE354" s="178">
        <f>IF(N354="základní",J354,0)</f>
        <v>0</v>
      </c>
      <c r="BF354" s="178">
        <f>IF(N354="snížená",J354,0)</f>
        <v>0</v>
      </c>
      <c r="BG354" s="178">
        <f>IF(N354="zákl. přenesená",J354,0)</f>
        <v>0</v>
      </c>
      <c r="BH354" s="178">
        <f>IF(N354="sníž. přenesená",J354,0)</f>
        <v>0</v>
      </c>
      <c r="BI354" s="178">
        <f>IF(N354="nulová",J354,0)</f>
        <v>0</v>
      </c>
      <c r="BJ354" s="18" t="s">
        <v>23</v>
      </c>
      <c r="BK354" s="178">
        <f>ROUND(I354*H354,2)</f>
        <v>0</v>
      </c>
      <c r="BL354" s="18" t="s">
        <v>676</v>
      </c>
      <c r="BM354" s="18" t="s">
        <v>677</v>
      </c>
    </row>
    <row r="355" spans="2:65" s="1" customFormat="1" ht="31.5" customHeight="1">
      <c r="B355" s="166"/>
      <c r="C355" s="167" t="s">
        <v>31</v>
      </c>
      <c r="D355" s="167" t="s">
        <v>149</v>
      </c>
      <c r="E355" s="168" t="s">
        <v>678</v>
      </c>
      <c r="F355" s="169" t="s">
        <v>679</v>
      </c>
      <c r="G355" s="170" t="s">
        <v>338</v>
      </c>
      <c r="H355" s="171">
        <v>1</v>
      </c>
      <c r="I355" s="172"/>
      <c r="J355" s="173">
        <f>ROUND(I355*H355,2)</f>
        <v>0</v>
      </c>
      <c r="K355" s="169" t="s">
        <v>22</v>
      </c>
      <c r="L355" s="36"/>
      <c r="M355" s="174" t="s">
        <v>22</v>
      </c>
      <c r="N355" s="175" t="s">
        <v>47</v>
      </c>
      <c r="O355" s="37"/>
      <c r="P355" s="176">
        <f>O355*H355</f>
        <v>0</v>
      </c>
      <c r="Q355" s="176">
        <v>0</v>
      </c>
      <c r="R355" s="176">
        <f>Q355*H355</f>
        <v>0</v>
      </c>
      <c r="S355" s="176">
        <v>0</v>
      </c>
      <c r="T355" s="177">
        <f>S355*H355</f>
        <v>0</v>
      </c>
      <c r="AR355" s="18" t="s">
        <v>492</v>
      </c>
      <c r="AT355" s="18" t="s">
        <v>149</v>
      </c>
      <c r="AU355" s="18" t="s">
        <v>147</v>
      </c>
      <c r="AY355" s="18" t="s">
        <v>146</v>
      </c>
      <c r="BE355" s="178">
        <f>IF(N355="základní",J355,0)</f>
        <v>0</v>
      </c>
      <c r="BF355" s="178">
        <f>IF(N355="snížená",J355,0)</f>
        <v>0</v>
      </c>
      <c r="BG355" s="178">
        <f>IF(N355="zákl. přenesená",J355,0)</f>
        <v>0</v>
      </c>
      <c r="BH355" s="178">
        <f>IF(N355="sníž. přenesená",J355,0)</f>
        <v>0</v>
      </c>
      <c r="BI355" s="178">
        <f>IF(N355="nulová",J355,0)</f>
        <v>0</v>
      </c>
      <c r="BJ355" s="18" t="s">
        <v>23</v>
      </c>
      <c r="BK355" s="178">
        <f>ROUND(I355*H355,2)</f>
        <v>0</v>
      </c>
      <c r="BL355" s="18" t="s">
        <v>492</v>
      </c>
      <c r="BM355" s="18" t="s">
        <v>680</v>
      </c>
    </row>
    <row r="356" spans="2:63" s="10" customFormat="1" ht="21.75" customHeight="1">
      <c r="B356" s="152"/>
      <c r="D356" s="163" t="s">
        <v>75</v>
      </c>
      <c r="E356" s="164" t="s">
        <v>681</v>
      </c>
      <c r="F356" s="164" t="s">
        <v>682</v>
      </c>
      <c r="I356" s="155"/>
      <c r="J356" s="165">
        <f>BK356</f>
        <v>0</v>
      </c>
      <c r="L356" s="152"/>
      <c r="M356" s="157"/>
      <c r="N356" s="158"/>
      <c r="O356" s="158"/>
      <c r="P356" s="159">
        <f>SUM(P357:P363)</f>
        <v>0</v>
      </c>
      <c r="Q356" s="158"/>
      <c r="R356" s="159">
        <f>SUM(R357:R363)</f>
        <v>0.0008</v>
      </c>
      <c r="S356" s="158"/>
      <c r="T356" s="160">
        <f>SUM(T357:T363)</f>
        <v>0</v>
      </c>
      <c r="AR356" s="153" t="s">
        <v>147</v>
      </c>
      <c r="AT356" s="161" t="s">
        <v>75</v>
      </c>
      <c r="AU356" s="161" t="s">
        <v>84</v>
      </c>
      <c r="AY356" s="153" t="s">
        <v>146</v>
      </c>
      <c r="BK356" s="162">
        <f>SUM(BK357:BK363)</f>
        <v>0</v>
      </c>
    </row>
    <row r="357" spans="2:65" s="1" customFormat="1" ht="22.5" customHeight="1">
      <c r="B357" s="166"/>
      <c r="C357" s="167" t="s">
        <v>683</v>
      </c>
      <c r="D357" s="167" t="s">
        <v>149</v>
      </c>
      <c r="E357" s="168" t="s">
        <v>684</v>
      </c>
      <c r="F357" s="169" t="s">
        <v>685</v>
      </c>
      <c r="G357" s="170" t="s">
        <v>152</v>
      </c>
      <c r="H357" s="171">
        <v>10</v>
      </c>
      <c r="I357" s="172"/>
      <c r="J357" s="173">
        <f aca="true" t="shared" si="0" ref="J357:J363">ROUND(I357*H357,2)</f>
        <v>0</v>
      </c>
      <c r="K357" s="169" t="s">
        <v>153</v>
      </c>
      <c r="L357" s="36"/>
      <c r="M357" s="174" t="s">
        <v>22</v>
      </c>
      <c r="N357" s="175" t="s">
        <v>47</v>
      </c>
      <c r="O357" s="37"/>
      <c r="P357" s="176">
        <f aca="true" t="shared" si="1" ref="P357:P363">O357*H357</f>
        <v>0</v>
      </c>
      <c r="Q357" s="176">
        <v>0</v>
      </c>
      <c r="R357" s="176">
        <f aca="true" t="shared" si="2" ref="R357:R363">Q357*H357</f>
        <v>0</v>
      </c>
      <c r="S357" s="176">
        <v>0</v>
      </c>
      <c r="T357" s="177">
        <f aca="true" t="shared" si="3" ref="T357:T363">S357*H357</f>
        <v>0</v>
      </c>
      <c r="AR357" s="18" t="s">
        <v>492</v>
      </c>
      <c r="AT357" s="18" t="s">
        <v>149</v>
      </c>
      <c r="AU357" s="18" t="s">
        <v>147</v>
      </c>
      <c r="AY357" s="18" t="s">
        <v>146</v>
      </c>
      <c r="BE357" s="178">
        <f aca="true" t="shared" si="4" ref="BE357:BE363">IF(N357="základní",J357,0)</f>
        <v>0</v>
      </c>
      <c r="BF357" s="178">
        <f aca="true" t="shared" si="5" ref="BF357:BF363">IF(N357="snížená",J357,0)</f>
        <v>0</v>
      </c>
      <c r="BG357" s="178">
        <f aca="true" t="shared" si="6" ref="BG357:BG363">IF(N357="zákl. přenesená",J357,0)</f>
        <v>0</v>
      </c>
      <c r="BH357" s="178">
        <f aca="true" t="shared" si="7" ref="BH357:BH363">IF(N357="sníž. přenesená",J357,0)</f>
        <v>0</v>
      </c>
      <c r="BI357" s="178">
        <f aca="true" t="shared" si="8" ref="BI357:BI363">IF(N357="nulová",J357,0)</f>
        <v>0</v>
      </c>
      <c r="BJ357" s="18" t="s">
        <v>23</v>
      </c>
      <c r="BK357" s="178">
        <f aca="true" t="shared" si="9" ref="BK357:BK363">ROUND(I357*H357,2)</f>
        <v>0</v>
      </c>
      <c r="BL357" s="18" t="s">
        <v>492</v>
      </c>
      <c r="BM357" s="18" t="s">
        <v>686</v>
      </c>
    </row>
    <row r="358" spans="2:65" s="1" customFormat="1" ht="22.5" customHeight="1">
      <c r="B358" s="166"/>
      <c r="C358" s="222" t="s">
        <v>687</v>
      </c>
      <c r="D358" s="222" t="s">
        <v>408</v>
      </c>
      <c r="E358" s="223" t="s">
        <v>688</v>
      </c>
      <c r="F358" s="224" t="s">
        <v>689</v>
      </c>
      <c r="G358" s="225" t="s">
        <v>152</v>
      </c>
      <c r="H358" s="226">
        <v>10</v>
      </c>
      <c r="I358" s="227"/>
      <c r="J358" s="228">
        <f t="shared" si="0"/>
        <v>0</v>
      </c>
      <c r="K358" s="224" t="s">
        <v>22</v>
      </c>
      <c r="L358" s="229"/>
      <c r="M358" s="230" t="s">
        <v>22</v>
      </c>
      <c r="N358" s="231" t="s">
        <v>47</v>
      </c>
      <c r="O358" s="37"/>
      <c r="P358" s="176">
        <f t="shared" si="1"/>
        <v>0</v>
      </c>
      <c r="Q358" s="176">
        <v>6E-05</v>
      </c>
      <c r="R358" s="176">
        <f t="shared" si="2"/>
        <v>0.0006000000000000001</v>
      </c>
      <c r="S358" s="176">
        <v>0</v>
      </c>
      <c r="T358" s="177">
        <f t="shared" si="3"/>
        <v>0</v>
      </c>
      <c r="AR358" s="18" t="s">
        <v>676</v>
      </c>
      <c r="AT358" s="18" t="s">
        <v>408</v>
      </c>
      <c r="AU358" s="18" t="s">
        <v>147</v>
      </c>
      <c r="AY358" s="18" t="s">
        <v>146</v>
      </c>
      <c r="BE358" s="178">
        <f t="shared" si="4"/>
        <v>0</v>
      </c>
      <c r="BF358" s="178">
        <f t="shared" si="5"/>
        <v>0</v>
      </c>
      <c r="BG358" s="178">
        <f t="shared" si="6"/>
        <v>0</v>
      </c>
      <c r="BH358" s="178">
        <f t="shared" si="7"/>
        <v>0</v>
      </c>
      <c r="BI358" s="178">
        <f t="shared" si="8"/>
        <v>0</v>
      </c>
      <c r="BJ358" s="18" t="s">
        <v>23</v>
      </c>
      <c r="BK358" s="178">
        <f t="shared" si="9"/>
        <v>0</v>
      </c>
      <c r="BL358" s="18" t="s">
        <v>676</v>
      </c>
      <c r="BM358" s="18" t="s">
        <v>690</v>
      </c>
    </row>
    <row r="359" spans="2:65" s="1" customFormat="1" ht="22.5" customHeight="1">
      <c r="B359" s="166"/>
      <c r="C359" s="167" t="s">
        <v>691</v>
      </c>
      <c r="D359" s="167" t="s">
        <v>149</v>
      </c>
      <c r="E359" s="168" t="s">
        <v>692</v>
      </c>
      <c r="F359" s="169" t="s">
        <v>693</v>
      </c>
      <c r="G359" s="170" t="s">
        <v>152</v>
      </c>
      <c r="H359" s="171">
        <v>2</v>
      </c>
      <c r="I359" s="172"/>
      <c r="J359" s="173">
        <f t="shared" si="0"/>
        <v>0</v>
      </c>
      <c r="K359" s="169" t="s">
        <v>153</v>
      </c>
      <c r="L359" s="36"/>
      <c r="M359" s="174" t="s">
        <v>22</v>
      </c>
      <c r="N359" s="175" t="s">
        <v>47</v>
      </c>
      <c r="O359" s="37"/>
      <c r="P359" s="176">
        <f t="shared" si="1"/>
        <v>0</v>
      </c>
      <c r="Q359" s="176">
        <v>0</v>
      </c>
      <c r="R359" s="176">
        <f t="shared" si="2"/>
        <v>0</v>
      </c>
      <c r="S359" s="176">
        <v>0</v>
      </c>
      <c r="T359" s="177">
        <f t="shared" si="3"/>
        <v>0</v>
      </c>
      <c r="AR359" s="18" t="s">
        <v>492</v>
      </c>
      <c r="AT359" s="18" t="s">
        <v>149</v>
      </c>
      <c r="AU359" s="18" t="s">
        <v>147</v>
      </c>
      <c r="AY359" s="18" t="s">
        <v>146</v>
      </c>
      <c r="BE359" s="178">
        <f t="shared" si="4"/>
        <v>0</v>
      </c>
      <c r="BF359" s="178">
        <f t="shared" si="5"/>
        <v>0</v>
      </c>
      <c r="BG359" s="178">
        <f t="shared" si="6"/>
        <v>0</v>
      </c>
      <c r="BH359" s="178">
        <f t="shared" si="7"/>
        <v>0</v>
      </c>
      <c r="BI359" s="178">
        <f t="shared" si="8"/>
        <v>0</v>
      </c>
      <c r="BJ359" s="18" t="s">
        <v>23</v>
      </c>
      <c r="BK359" s="178">
        <f t="shared" si="9"/>
        <v>0</v>
      </c>
      <c r="BL359" s="18" t="s">
        <v>492</v>
      </c>
      <c r="BM359" s="18" t="s">
        <v>694</v>
      </c>
    </row>
    <row r="360" spans="2:65" s="1" customFormat="1" ht="31.5" customHeight="1">
      <c r="B360" s="166"/>
      <c r="C360" s="222" t="s">
        <v>695</v>
      </c>
      <c r="D360" s="222" t="s">
        <v>408</v>
      </c>
      <c r="E360" s="223" t="s">
        <v>696</v>
      </c>
      <c r="F360" s="224" t="s">
        <v>697</v>
      </c>
      <c r="G360" s="225" t="s">
        <v>152</v>
      </c>
      <c r="H360" s="226">
        <v>2</v>
      </c>
      <c r="I360" s="227"/>
      <c r="J360" s="228">
        <f t="shared" si="0"/>
        <v>0</v>
      </c>
      <c r="K360" s="224" t="s">
        <v>22</v>
      </c>
      <c r="L360" s="229"/>
      <c r="M360" s="230" t="s">
        <v>22</v>
      </c>
      <c r="N360" s="231" t="s">
        <v>47</v>
      </c>
      <c r="O360" s="37"/>
      <c r="P360" s="176">
        <f t="shared" si="1"/>
        <v>0</v>
      </c>
      <c r="Q360" s="176">
        <v>7E-05</v>
      </c>
      <c r="R360" s="176">
        <f t="shared" si="2"/>
        <v>0.00014</v>
      </c>
      <c r="S360" s="176">
        <v>0</v>
      </c>
      <c r="T360" s="177">
        <f t="shared" si="3"/>
        <v>0</v>
      </c>
      <c r="AR360" s="18" t="s">
        <v>676</v>
      </c>
      <c r="AT360" s="18" t="s">
        <v>408</v>
      </c>
      <c r="AU360" s="18" t="s">
        <v>147</v>
      </c>
      <c r="AY360" s="18" t="s">
        <v>146</v>
      </c>
      <c r="BE360" s="178">
        <f t="shared" si="4"/>
        <v>0</v>
      </c>
      <c r="BF360" s="178">
        <f t="shared" si="5"/>
        <v>0</v>
      </c>
      <c r="BG360" s="178">
        <f t="shared" si="6"/>
        <v>0</v>
      </c>
      <c r="BH360" s="178">
        <f t="shared" si="7"/>
        <v>0</v>
      </c>
      <c r="BI360" s="178">
        <f t="shared" si="8"/>
        <v>0</v>
      </c>
      <c r="BJ360" s="18" t="s">
        <v>23</v>
      </c>
      <c r="BK360" s="178">
        <f t="shared" si="9"/>
        <v>0</v>
      </c>
      <c r="BL360" s="18" t="s">
        <v>676</v>
      </c>
      <c r="BM360" s="18" t="s">
        <v>698</v>
      </c>
    </row>
    <row r="361" spans="2:65" s="1" customFormat="1" ht="22.5" customHeight="1">
      <c r="B361" s="166"/>
      <c r="C361" s="167" t="s">
        <v>699</v>
      </c>
      <c r="D361" s="167" t="s">
        <v>149</v>
      </c>
      <c r="E361" s="168" t="s">
        <v>700</v>
      </c>
      <c r="F361" s="169" t="s">
        <v>701</v>
      </c>
      <c r="G361" s="170" t="s">
        <v>152</v>
      </c>
      <c r="H361" s="171">
        <v>1</v>
      </c>
      <c r="I361" s="172"/>
      <c r="J361" s="173">
        <f t="shared" si="0"/>
        <v>0</v>
      </c>
      <c r="K361" s="169" t="s">
        <v>153</v>
      </c>
      <c r="L361" s="36"/>
      <c r="M361" s="174" t="s">
        <v>22</v>
      </c>
      <c r="N361" s="175" t="s">
        <v>47</v>
      </c>
      <c r="O361" s="37"/>
      <c r="P361" s="176">
        <f t="shared" si="1"/>
        <v>0</v>
      </c>
      <c r="Q361" s="176">
        <v>0</v>
      </c>
      <c r="R361" s="176">
        <f t="shared" si="2"/>
        <v>0</v>
      </c>
      <c r="S361" s="176">
        <v>0</v>
      </c>
      <c r="T361" s="177">
        <f t="shared" si="3"/>
        <v>0</v>
      </c>
      <c r="AR361" s="18" t="s">
        <v>492</v>
      </c>
      <c r="AT361" s="18" t="s">
        <v>149</v>
      </c>
      <c r="AU361" s="18" t="s">
        <v>147</v>
      </c>
      <c r="AY361" s="18" t="s">
        <v>146</v>
      </c>
      <c r="BE361" s="178">
        <f t="shared" si="4"/>
        <v>0</v>
      </c>
      <c r="BF361" s="178">
        <f t="shared" si="5"/>
        <v>0</v>
      </c>
      <c r="BG361" s="178">
        <f t="shared" si="6"/>
        <v>0</v>
      </c>
      <c r="BH361" s="178">
        <f t="shared" si="7"/>
        <v>0</v>
      </c>
      <c r="BI361" s="178">
        <f t="shared" si="8"/>
        <v>0</v>
      </c>
      <c r="BJ361" s="18" t="s">
        <v>23</v>
      </c>
      <c r="BK361" s="178">
        <f t="shared" si="9"/>
        <v>0</v>
      </c>
      <c r="BL361" s="18" t="s">
        <v>492</v>
      </c>
      <c r="BM361" s="18" t="s">
        <v>702</v>
      </c>
    </row>
    <row r="362" spans="2:65" s="1" customFormat="1" ht="22.5" customHeight="1">
      <c r="B362" s="166"/>
      <c r="C362" s="222" t="s">
        <v>703</v>
      </c>
      <c r="D362" s="222" t="s">
        <v>408</v>
      </c>
      <c r="E362" s="223" t="s">
        <v>704</v>
      </c>
      <c r="F362" s="224" t="s">
        <v>705</v>
      </c>
      <c r="G362" s="225" t="s">
        <v>152</v>
      </c>
      <c r="H362" s="226">
        <v>1</v>
      </c>
      <c r="I362" s="227"/>
      <c r="J362" s="228">
        <f t="shared" si="0"/>
        <v>0</v>
      </c>
      <c r="K362" s="224" t="s">
        <v>22</v>
      </c>
      <c r="L362" s="229"/>
      <c r="M362" s="230" t="s">
        <v>22</v>
      </c>
      <c r="N362" s="231" t="s">
        <v>47</v>
      </c>
      <c r="O362" s="37"/>
      <c r="P362" s="176">
        <f t="shared" si="1"/>
        <v>0</v>
      </c>
      <c r="Q362" s="176">
        <v>6E-05</v>
      </c>
      <c r="R362" s="176">
        <f t="shared" si="2"/>
        <v>6E-05</v>
      </c>
      <c r="S362" s="176">
        <v>0</v>
      </c>
      <c r="T362" s="177">
        <f t="shared" si="3"/>
        <v>0</v>
      </c>
      <c r="AR362" s="18" t="s">
        <v>676</v>
      </c>
      <c r="AT362" s="18" t="s">
        <v>408</v>
      </c>
      <c r="AU362" s="18" t="s">
        <v>147</v>
      </c>
      <c r="AY362" s="18" t="s">
        <v>146</v>
      </c>
      <c r="BE362" s="178">
        <f t="shared" si="4"/>
        <v>0</v>
      </c>
      <c r="BF362" s="178">
        <f t="shared" si="5"/>
        <v>0</v>
      </c>
      <c r="BG362" s="178">
        <f t="shared" si="6"/>
        <v>0</v>
      </c>
      <c r="BH362" s="178">
        <f t="shared" si="7"/>
        <v>0</v>
      </c>
      <c r="BI362" s="178">
        <f t="shared" si="8"/>
        <v>0</v>
      </c>
      <c r="BJ362" s="18" t="s">
        <v>23</v>
      </c>
      <c r="BK362" s="178">
        <f t="shared" si="9"/>
        <v>0</v>
      </c>
      <c r="BL362" s="18" t="s">
        <v>676</v>
      </c>
      <c r="BM362" s="18" t="s">
        <v>706</v>
      </c>
    </row>
    <row r="363" spans="2:65" s="1" customFormat="1" ht="22.5" customHeight="1">
      <c r="B363" s="166"/>
      <c r="C363" s="167" t="s">
        <v>707</v>
      </c>
      <c r="D363" s="167" t="s">
        <v>149</v>
      </c>
      <c r="E363" s="168" t="s">
        <v>708</v>
      </c>
      <c r="F363" s="169" t="s">
        <v>709</v>
      </c>
      <c r="G363" s="170" t="s">
        <v>338</v>
      </c>
      <c r="H363" s="171">
        <v>1</v>
      </c>
      <c r="I363" s="172"/>
      <c r="J363" s="173">
        <f t="shared" si="0"/>
        <v>0</v>
      </c>
      <c r="K363" s="169" t="s">
        <v>153</v>
      </c>
      <c r="L363" s="36"/>
      <c r="M363" s="174" t="s">
        <v>22</v>
      </c>
      <c r="N363" s="175" t="s">
        <v>47</v>
      </c>
      <c r="O363" s="37"/>
      <c r="P363" s="176">
        <f t="shared" si="1"/>
        <v>0</v>
      </c>
      <c r="Q363" s="176">
        <v>0</v>
      </c>
      <c r="R363" s="176">
        <f t="shared" si="2"/>
        <v>0</v>
      </c>
      <c r="S363" s="176">
        <v>0</v>
      </c>
      <c r="T363" s="177">
        <f t="shared" si="3"/>
        <v>0</v>
      </c>
      <c r="AR363" s="18" t="s">
        <v>492</v>
      </c>
      <c r="AT363" s="18" t="s">
        <v>149</v>
      </c>
      <c r="AU363" s="18" t="s">
        <v>147</v>
      </c>
      <c r="AY363" s="18" t="s">
        <v>146</v>
      </c>
      <c r="BE363" s="178">
        <f t="shared" si="4"/>
        <v>0</v>
      </c>
      <c r="BF363" s="178">
        <f t="shared" si="5"/>
        <v>0</v>
      </c>
      <c r="BG363" s="178">
        <f t="shared" si="6"/>
        <v>0</v>
      </c>
      <c r="BH363" s="178">
        <f t="shared" si="7"/>
        <v>0</v>
      </c>
      <c r="BI363" s="178">
        <f t="shared" si="8"/>
        <v>0</v>
      </c>
      <c r="BJ363" s="18" t="s">
        <v>23</v>
      </c>
      <c r="BK363" s="178">
        <f t="shared" si="9"/>
        <v>0</v>
      </c>
      <c r="BL363" s="18" t="s">
        <v>492</v>
      </c>
      <c r="BM363" s="18" t="s">
        <v>710</v>
      </c>
    </row>
    <row r="364" spans="2:63" s="10" customFormat="1" ht="21.75" customHeight="1">
      <c r="B364" s="152"/>
      <c r="D364" s="163" t="s">
        <v>75</v>
      </c>
      <c r="E364" s="164" t="s">
        <v>711</v>
      </c>
      <c r="F364" s="164" t="s">
        <v>712</v>
      </c>
      <c r="I364" s="155"/>
      <c r="J364" s="165">
        <f>BK364</f>
        <v>0</v>
      </c>
      <c r="L364" s="152"/>
      <c r="M364" s="157"/>
      <c r="N364" s="158"/>
      <c r="O364" s="158"/>
      <c r="P364" s="159">
        <f>SUM(P365:P387)</f>
        <v>0</v>
      </c>
      <c r="Q364" s="158"/>
      <c r="R364" s="159">
        <f>SUM(R365:R387)</f>
        <v>0.08368400000000001</v>
      </c>
      <c r="S364" s="158"/>
      <c r="T364" s="160">
        <f>SUM(T365:T387)</f>
        <v>0</v>
      </c>
      <c r="AR364" s="153" t="s">
        <v>147</v>
      </c>
      <c r="AT364" s="161" t="s">
        <v>75</v>
      </c>
      <c r="AU364" s="161" t="s">
        <v>84</v>
      </c>
      <c r="AY364" s="153" t="s">
        <v>146</v>
      </c>
      <c r="BK364" s="162">
        <f>SUM(BK365:BK387)</f>
        <v>0</v>
      </c>
    </row>
    <row r="365" spans="2:65" s="1" customFormat="1" ht="22.5" customHeight="1">
      <c r="B365" s="166"/>
      <c r="C365" s="167" t="s">
        <v>713</v>
      </c>
      <c r="D365" s="167" t="s">
        <v>149</v>
      </c>
      <c r="E365" s="168" t="s">
        <v>714</v>
      </c>
      <c r="F365" s="169" t="s">
        <v>715</v>
      </c>
      <c r="G365" s="170" t="s">
        <v>190</v>
      </c>
      <c r="H365" s="171">
        <v>20</v>
      </c>
      <c r="I365" s="172"/>
      <c r="J365" s="173">
        <f>ROUND(I365*H365,2)</f>
        <v>0</v>
      </c>
      <c r="K365" s="169" t="s">
        <v>153</v>
      </c>
      <c r="L365" s="36"/>
      <c r="M365" s="174" t="s">
        <v>22</v>
      </c>
      <c r="N365" s="175" t="s">
        <v>47</v>
      </c>
      <c r="O365" s="37"/>
      <c r="P365" s="176">
        <f>O365*H365</f>
        <v>0</v>
      </c>
      <c r="Q365" s="176">
        <v>0</v>
      </c>
      <c r="R365" s="176">
        <f>Q365*H365</f>
        <v>0</v>
      </c>
      <c r="S365" s="176">
        <v>0</v>
      </c>
      <c r="T365" s="177">
        <f>S365*H365</f>
        <v>0</v>
      </c>
      <c r="AR365" s="18" t="s">
        <v>492</v>
      </c>
      <c r="AT365" s="18" t="s">
        <v>149</v>
      </c>
      <c r="AU365" s="18" t="s">
        <v>147</v>
      </c>
      <c r="AY365" s="18" t="s">
        <v>146</v>
      </c>
      <c r="BE365" s="178">
        <f>IF(N365="základní",J365,0)</f>
        <v>0</v>
      </c>
      <c r="BF365" s="178">
        <f>IF(N365="snížená",J365,0)</f>
        <v>0</v>
      </c>
      <c r="BG365" s="178">
        <f>IF(N365="zákl. přenesená",J365,0)</f>
        <v>0</v>
      </c>
      <c r="BH365" s="178">
        <f>IF(N365="sníž. přenesená",J365,0)</f>
        <v>0</v>
      </c>
      <c r="BI365" s="178">
        <f>IF(N365="nulová",J365,0)</f>
        <v>0</v>
      </c>
      <c r="BJ365" s="18" t="s">
        <v>23</v>
      </c>
      <c r="BK365" s="178">
        <f>ROUND(I365*H365,2)</f>
        <v>0</v>
      </c>
      <c r="BL365" s="18" t="s">
        <v>492</v>
      </c>
      <c r="BM365" s="18" t="s">
        <v>716</v>
      </c>
    </row>
    <row r="366" spans="2:65" s="1" customFormat="1" ht="22.5" customHeight="1">
      <c r="B366" s="166"/>
      <c r="C366" s="222" t="s">
        <v>717</v>
      </c>
      <c r="D366" s="222" t="s">
        <v>408</v>
      </c>
      <c r="E366" s="223" t="s">
        <v>718</v>
      </c>
      <c r="F366" s="224" t="s">
        <v>719</v>
      </c>
      <c r="G366" s="225" t="s">
        <v>190</v>
      </c>
      <c r="H366" s="226">
        <v>20</v>
      </c>
      <c r="I366" s="227"/>
      <c r="J366" s="228">
        <f>ROUND(I366*H366,2)</f>
        <v>0</v>
      </c>
      <c r="K366" s="224" t="s">
        <v>153</v>
      </c>
      <c r="L366" s="229"/>
      <c r="M366" s="230" t="s">
        <v>22</v>
      </c>
      <c r="N366" s="231" t="s">
        <v>47</v>
      </c>
      <c r="O366" s="37"/>
      <c r="P366" s="176">
        <f>O366*H366</f>
        <v>0</v>
      </c>
      <c r="Q366" s="176">
        <v>0.000117</v>
      </c>
      <c r="R366" s="176">
        <f>Q366*H366</f>
        <v>0.00234</v>
      </c>
      <c r="S366" s="176">
        <v>0</v>
      </c>
      <c r="T366" s="177">
        <f>S366*H366</f>
        <v>0</v>
      </c>
      <c r="AR366" s="18" t="s">
        <v>676</v>
      </c>
      <c r="AT366" s="18" t="s">
        <v>408</v>
      </c>
      <c r="AU366" s="18" t="s">
        <v>147</v>
      </c>
      <c r="AY366" s="18" t="s">
        <v>146</v>
      </c>
      <c r="BE366" s="178">
        <f>IF(N366="základní",J366,0)</f>
        <v>0</v>
      </c>
      <c r="BF366" s="178">
        <f>IF(N366="snížená",J366,0)</f>
        <v>0</v>
      </c>
      <c r="BG366" s="178">
        <f>IF(N366="zákl. přenesená",J366,0)</f>
        <v>0</v>
      </c>
      <c r="BH366" s="178">
        <f>IF(N366="sníž. přenesená",J366,0)</f>
        <v>0</v>
      </c>
      <c r="BI366" s="178">
        <f>IF(N366="nulová",J366,0)</f>
        <v>0</v>
      </c>
      <c r="BJ366" s="18" t="s">
        <v>23</v>
      </c>
      <c r="BK366" s="178">
        <f>ROUND(I366*H366,2)</f>
        <v>0</v>
      </c>
      <c r="BL366" s="18" t="s">
        <v>676</v>
      </c>
      <c r="BM366" s="18" t="s">
        <v>720</v>
      </c>
    </row>
    <row r="367" spans="2:47" s="1" customFormat="1" ht="30" customHeight="1">
      <c r="B367" s="36"/>
      <c r="D367" s="180" t="s">
        <v>355</v>
      </c>
      <c r="F367" s="221" t="s">
        <v>721</v>
      </c>
      <c r="I367" s="140"/>
      <c r="L367" s="36"/>
      <c r="M367" s="65"/>
      <c r="N367" s="37"/>
      <c r="O367" s="37"/>
      <c r="P367" s="37"/>
      <c r="Q367" s="37"/>
      <c r="R367" s="37"/>
      <c r="S367" s="37"/>
      <c r="T367" s="66"/>
      <c r="AT367" s="18" t="s">
        <v>355</v>
      </c>
      <c r="AU367" s="18" t="s">
        <v>147</v>
      </c>
    </row>
    <row r="368" spans="2:65" s="1" customFormat="1" ht="22.5" customHeight="1">
      <c r="B368" s="166"/>
      <c r="C368" s="167" t="s">
        <v>722</v>
      </c>
      <c r="D368" s="167" t="s">
        <v>149</v>
      </c>
      <c r="E368" s="168" t="s">
        <v>723</v>
      </c>
      <c r="F368" s="169" t="s">
        <v>724</v>
      </c>
      <c r="G368" s="170" t="s">
        <v>190</v>
      </c>
      <c r="H368" s="171">
        <v>250</v>
      </c>
      <c r="I368" s="172"/>
      <c r="J368" s="173">
        <f>ROUND(I368*H368,2)</f>
        <v>0</v>
      </c>
      <c r="K368" s="169" t="s">
        <v>153</v>
      </c>
      <c r="L368" s="36"/>
      <c r="M368" s="174" t="s">
        <v>22</v>
      </c>
      <c r="N368" s="175" t="s">
        <v>47</v>
      </c>
      <c r="O368" s="37"/>
      <c r="P368" s="176">
        <f>O368*H368</f>
        <v>0</v>
      </c>
      <c r="Q368" s="176">
        <v>0</v>
      </c>
      <c r="R368" s="176">
        <f>Q368*H368</f>
        <v>0</v>
      </c>
      <c r="S368" s="176">
        <v>0</v>
      </c>
      <c r="T368" s="177">
        <f>S368*H368</f>
        <v>0</v>
      </c>
      <c r="AR368" s="18" t="s">
        <v>492</v>
      </c>
      <c r="AT368" s="18" t="s">
        <v>149</v>
      </c>
      <c r="AU368" s="18" t="s">
        <v>147</v>
      </c>
      <c r="AY368" s="18" t="s">
        <v>146</v>
      </c>
      <c r="BE368" s="178">
        <f>IF(N368="základní",J368,0)</f>
        <v>0</v>
      </c>
      <c r="BF368" s="178">
        <f>IF(N368="snížená",J368,0)</f>
        <v>0</v>
      </c>
      <c r="BG368" s="178">
        <f>IF(N368="zákl. přenesená",J368,0)</f>
        <v>0</v>
      </c>
      <c r="BH368" s="178">
        <f>IF(N368="sníž. přenesená",J368,0)</f>
        <v>0</v>
      </c>
      <c r="BI368" s="178">
        <f>IF(N368="nulová",J368,0)</f>
        <v>0</v>
      </c>
      <c r="BJ368" s="18" t="s">
        <v>23</v>
      </c>
      <c r="BK368" s="178">
        <f>ROUND(I368*H368,2)</f>
        <v>0</v>
      </c>
      <c r="BL368" s="18" t="s">
        <v>492</v>
      </c>
      <c r="BM368" s="18" t="s">
        <v>725</v>
      </c>
    </row>
    <row r="369" spans="2:65" s="1" customFormat="1" ht="22.5" customHeight="1">
      <c r="B369" s="166"/>
      <c r="C369" s="222" t="s">
        <v>726</v>
      </c>
      <c r="D369" s="222" t="s">
        <v>408</v>
      </c>
      <c r="E369" s="223" t="s">
        <v>727</v>
      </c>
      <c r="F369" s="224" t="s">
        <v>728</v>
      </c>
      <c r="G369" s="225" t="s">
        <v>190</v>
      </c>
      <c r="H369" s="226">
        <v>250</v>
      </c>
      <c r="I369" s="227"/>
      <c r="J369" s="228">
        <f>ROUND(I369*H369,2)</f>
        <v>0</v>
      </c>
      <c r="K369" s="224" t="s">
        <v>153</v>
      </c>
      <c r="L369" s="229"/>
      <c r="M369" s="230" t="s">
        <v>22</v>
      </c>
      <c r="N369" s="231" t="s">
        <v>47</v>
      </c>
      <c r="O369" s="37"/>
      <c r="P369" s="176">
        <f>O369*H369</f>
        <v>0</v>
      </c>
      <c r="Q369" s="176">
        <v>0.000167</v>
      </c>
      <c r="R369" s="176">
        <f>Q369*H369</f>
        <v>0.041749999999999995</v>
      </c>
      <c r="S369" s="176">
        <v>0</v>
      </c>
      <c r="T369" s="177">
        <f>S369*H369</f>
        <v>0</v>
      </c>
      <c r="AR369" s="18" t="s">
        <v>676</v>
      </c>
      <c r="AT369" s="18" t="s">
        <v>408</v>
      </c>
      <c r="AU369" s="18" t="s">
        <v>147</v>
      </c>
      <c r="AY369" s="18" t="s">
        <v>146</v>
      </c>
      <c r="BE369" s="178">
        <f>IF(N369="základní",J369,0)</f>
        <v>0</v>
      </c>
      <c r="BF369" s="178">
        <f>IF(N369="snížená",J369,0)</f>
        <v>0</v>
      </c>
      <c r="BG369" s="178">
        <f>IF(N369="zákl. přenesená",J369,0)</f>
        <v>0</v>
      </c>
      <c r="BH369" s="178">
        <f>IF(N369="sníž. přenesená",J369,0)</f>
        <v>0</v>
      </c>
      <c r="BI369" s="178">
        <f>IF(N369="nulová",J369,0)</f>
        <v>0</v>
      </c>
      <c r="BJ369" s="18" t="s">
        <v>23</v>
      </c>
      <c r="BK369" s="178">
        <f>ROUND(I369*H369,2)</f>
        <v>0</v>
      </c>
      <c r="BL369" s="18" t="s">
        <v>676</v>
      </c>
      <c r="BM369" s="18" t="s">
        <v>729</v>
      </c>
    </row>
    <row r="370" spans="2:47" s="1" customFormat="1" ht="30" customHeight="1">
      <c r="B370" s="36"/>
      <c r="D370" s="180" t="s">
        <v>355</v>
      </c>
      <c r="F370" s="221" t="s">
        <v>730</v>
      </c>
      <c r="I370" s="140"/>
      <c r="L370" s="36"/>
      <c r="M370" s="65"/>
      <c r="N370" s="37"/>
      <c r="O370" s="37"/>
      <c r="P370" s="37"/>
      <c r="Q370" s="37"/>
      <c r="R370" s="37"/>
      <c r="S370" s="37"/>
      <c r="T370" s="66"/>
      <c r="AT370" s="18" t="s">
        <v>355</v>
      </c>
      <c r="AU370" s="18" t="s">
        <v>147</v>
      </c>
    </row>
    <row r="371" spans="2:65" s="1" customFormat="1" ht="22.5" customHeight="1">
      <c r="B371" s="166"/>
      <c r="C371" s="167" t="s">
        <v>731</v>
      </c>
      <c r="D371" s="167" t="s">
        <v>149</v>
      </c>
      <c r="E371" s="168" t="s">
        <v>732</v>
      </c>
      <c r="F371" s="169" t="s">
        <v>733</v>
      </c>
      <c r="G371" s="170" t="s">
        <v>190</v>
      </c>
      <c r="H371" s="171">
        <v>30</v>
      </c>
      <c r="I371" s="172"/>
      <c r="J371" s="173">
        <f>ROUND(I371*H371,2)</f>
        <v>0</v>
      </c>
      <c r="K371" s="169" t="s">
        <v>153</v>
      </c>
      <c r="L371" s="36"/>
      <c r="M371" s="174" t="s">
        <v>22</v>
      </c>
      <c r="N371" s="175" t="s">
        <v>47</v>
      </c>
      <c r="O371" s="37"/>
      <c r="P371" s="176">
        <f>O371*H371</f>
        <v>0</v>
      </c>
      <c r="Q371" s="176">
        <v>0</v>
      </c>
      <c r="R371" s="176">
        <f>Q371*H371</f>
        <v>0</v>
      </c>
      <c r="S371" s="176">
        <v>0</v>
      </c>
      <c r="T371" s="177">
        <f>S371*H371</f>
        <v>0</v>
      </c>
      <c r="AR371" s="18" t="s">
        <v>492</v>
      </c>
      <c r="AT371" s="18" t="s">
        <v>149</v>
      </c>
      <c r="AU371" s="18" t="s">
        <v>147</v>
      </c>
      <c r="AY371" s="18" t="s">
        <v>146</v>
      </c>
      <c r="BE371" s="178">
        <f>IF(N371="základní",J371,0)</f>
        <v>0</v>
      </c>
      <c r="BF371" s="178">
        <f>IF(N371="snížená",J371,0)</f>
        <v>0</v>
      </c>
      <c r="BG371" s="178">
        <f>IF(N371="zákl. přenesená",J371,0)</f>
        <v>0</v>
      </c>
      <c r="BH371" s="178">
        <f>IF(N371="sníž. přenesená",J371,0)</f>
        <v>0</v>
      </c>
      <c r="BI371" s="178">
        <f>IF(N371="nulová",J371,0)</f>
        <v>0</v>
      </c>
      <c r="BJ371" s="18" t="s">
        <v>23</v>
      </c>
      <c r="BK371" s="178">
        <f>ROUND(I371*H371,2)</f>
        <v>0</v>
      </c>
      <c r="BL371" s="18" t="s">
        <v>492</v>
      </c>
      <c r="BM371" s="18" t="s">
        <v>734</v>
      </c>
    </row>
    <row r="372" spans="2:65" s="1" customFormat="1" ht="22.5" customHeight="1">
      <c r="B372" s="166"/>
      <c r="C372" s="222" t="s">
        <v>735</v>
      </c>
      <c r="D372" s="222" t="s">
        <v>408</v>
      </c>
      <c r="E372" s="223" t="s">
        <v>736</v>
      </c>
      <c r="F372" s="224" t="s">
        <v>737</v>
      </c>
      <c r="G372" s="225" t="s">
        <v>190</v>
      </c>
      <c r="H372" s="226">
        <v>30</v>
      </c>
      <c r="I372" s="227"/>
      <c r="J372" s="228">
        <f>ROUND(I372*H372,2)</f>
        <v>0</v>
      </c>
      <c r="K372" s="224" t="s">
        <v>153</v>
      </c>
      <c r="L372" s="229"/>
      <c r="M372" s="230" t="s">
        <v>22</v>
      </c>
      <c r="N372" s="231" t="s">
        <v>47</v>
      </c>
      <c r="O372" s="37"/>
      <c r="P372" s="176">
        <f>O372*H372</f>
        <v>0</v>
      </c>
      <c r="Q372" s="176">
        <v>3.1E-05</v>
      </c>
      <c r="R372" s="176">
        <f>Q372*H372</f>
        <v>0.00093</v>
      </c>
      <c r="S372" s="176">
        <v>0</v>
      </c>
      <c r="T372" s="177">
        <f>S372*H372</f>
        <v>0</v>
      </c>
      <c r="AR372" s="18" t="s">
        <v>676</v>
      </c>
      <c r="AT372" s="18" t="s">
        <v>408</v>
      </c>
      <c r="AU372" s="18" t="s">
        <v>147</v>
      </c>
      <c r="AY372" s="18" t="s">
        <v>146</v>
      </c>
      <c r="BE372" s="178">
        <f>IF(N372="základní",J372,0)</f>
        <v>0</v>
      </c>
      <c r="BF372" s="178">
        <f>IF(N372="snížená",J372,0)</f>
        <v>0</v>
      </c>
      <c r="BG372" s="178">
        <f>IF(N372="zákl. přenesená",J372,0)</f>
        <v>0</v>
      </c>
      <c r="BH372" s="178">
        <f>IF(N372="sníž. přenesená",J372,0)</f>
        <v>0</v>
      </c>
      <c r="BI372" s="178">
        <f>IF(N372="nulová",J372,0)</f>
        <v>0</v>
      </c>
      <c r="BJ372" s="18" t="s">
        <v>23</v>
      </c>
      <c r="BK372" s="178">
        <f>ROUND(I372*H372,2)</f>
        <v>0</v>
      </c>
      <c r="BL372" s="18" t="s">
        <v>676</v>
      </c>
      <c r="BM372" s="18" t="s">
        <v>738</v>
      </c>
    </row>
    <row r="373" spans="2:47" s="1" customFormat="1" ht="30" customHeight="1">
      <c r="B373" s="36"/>
      <c r="D373" s="180" t="s">
        <v>355</v>
      </c>
      <c r="F373" s="221" t="s">
        <v>739</v>
      </c>
      <c r="I373" s="140"/>
      <c r="L373" s="36"/>
      <c r="M373" s="65"/>
      <c r="N373" s="37"/>
      <c r="O373" s="37"/>
      <c r="P373" s="37"/>
      <c r="Q373" s="37"/>
      <c r="R373" s="37"/>
      <c r="S373" s="37"/>
      <c r="T373" s="66"/>
      <c r="AT373" s="18" t="s">
        <v>355</v>
      </c>
      <c r="AU373" s="18" t="s">
        <v>147</v>
      </c>
    </row>
    <row r="374" spans="2:65" s="1" customFormat="1" ht="22.5" customHeight="1">
      <c r="B374" s="166"/>
      <c r="C374" s="167" t="s">
        <v>740</v>
      </c>
      <c r="D374" s="167" t="s">
        <v>149</v>
      </c>
      <c r="E374" s="168" t="s">
        <v>741</v>
      </c>
      <c r="F374" s="169" t="s">
        <v>742</v>
      </c>
      <c r="G374" s="170" t="s">
        <v>190</v>
      </c>
      <c r="H374" s="171">
        <v>50</v>
      </c>
      <c r="I374" s="172"/>
      <c r="J374" s="173">
        <f>ROUND(I374*H374,2)</f>
        <v>0</v>
      </c>
      <c r="K374" s="169" t="s">
        <v>153</v>
      </c>
      <c r="L374" s="36"/>
      <c r="M374" s="174" t="s">
        <v>22</v>
      </c>
      <c r="N374" s="175" t="s">
        <v>47</v>
      </c>
      <c r="O374" s="37"/>
      <c r="P374" s="176">
        <f>O374*H374</f>
        <v>0</v>
      </c>
      <c r="Q374" s="176">
        <v>0</v>
      </c>
      <c r="R374" s="176">
        <f>Q374*H374</f>
        <v>0</v>
      </c>
      <c r="S374" s="176">
        <v>0</v>
      </c>
      <c r="T374" s="177">
        <f>S374*H374</f>
        <v>0</v>
      </c>
      <c r="AR374" s="18" t="s">
        <v>492</v>
      </c>
      <c r="AT374" s="18" t="s">
        <v>149</v>
      </c>
      <c r="AU374" s="18" t="s">
        <v>147</v>
      </c>
      <c r="AY374" s="18" t="s">
        <v>146</v>
      </c>
      <c r="BE374" s="178">
        <f>IF(N374="základní",J374,0)</f>
        <v>0</v>
      </c>
      <c r="BF374" s="178">
        <f>IF(N374="snížená",J374,0)</f>
        <v>0</v>
      </c>
      <c r="BG374" s="178">
        <f>IF(N374="zákl. přenesená",J374,0)</f>
        <v>0</v>
      </c>
      <c r="BH374" s="178">
        <f>IF(N374="sníž. přenesená",J374,0)</f>
        <v>0</v>
      </c>
      <c r="BI374" s="178">
        <f>IF(N374="nulová",J374,0)</f>
        <v>0</v>
      </c>
      <c r="BJ374" s="18" t="s">
        <v>23</v>
      </c>
      <c r="BK374" s="178">
        <f>ROUND(I374*H374,2)</f>
        <v>0</v>
      </c>
      <c r="BL374" s="18" t="s">
        <v>492</v>
      </c>
      <c r="BM374" s="18" t="s">
        <v>743</v>
      </c>
    </row>
    <row r="375" spans="2:65" s="1" customFormat="1" ht="22.5" customHeight="1">
      <c r="B375" s="166"/>
      <c r="C375" s="222" t="s">
        <v>744</v>
      </c>
      <c r="D375" s="222" t="s">
        <v>408</v>
      </c>
      <c r="E375" s="223" t="s">
        <v>745</v>
      </c>
      <c r="F375" s="224" t="s">
        <v>746</v>
      </c>
      <c r="G375" s="225" t="s">
        <v>190</v>
      </c>
      <c r="H375" s="226">
        <v>50</v>
      </c>
      <c r="I375" s="227"/>
      <c r="J375" s="228">
        <f>ROUND(I375*H375,2)</f>
        <v>0</v>
      </c>
      <c r="K375" s="224" t="s">
        <v>153</v>
      </c>
      <c r="L375" s="229"/>
      <c r="M375" s="230" t="s">
        <v>22</v>
      </c>
      <c r="N375" s="231" t="s">
        <v>47</v>
      </c>
      <c r="O375" s="37"/>
      <c r="P375" s="176">
        <f>O375*H375</f>
        <v>0</v>
      </c>
      <c r="Q375" s="176">
        <v>4.5E-05</v>
      </c>
      <c r="R375" s="176">
        <f>Q375*H375</f>
        <v>0.0022500000000000003</v>
      </c>
      <c r="S375" s="176">
        <v>0</v>
      </c>
      <c r="T375" s="177">
        <f>S375*H375</f>
        <v>0</v>
      </c>
      <c r="AR375" s="18" t="s">
        <v>676</v>
      </c>
      <c r="AT375" s="18" t="s">
        <v>408</v>
      </c>
      <c r="AU375" s="18" t="s">
        <v>147</v>
      </c>
      <c r="AY375" s="18" t="s">
        <v>146</v>
      </c>
      <c r="BE375" s="178">
        <f>IF(N375="základní",J375,0)</f>
        <v>0</v>
      </c>
      <c r="BF375" s="178">
        <f>IF(N375="snížená",J375,0)</f>
        <v>0</v>
      </c>
      <c r="BG375" s="178">
        <f>IF(N375="zákl. přenesená",J375,0)</f>
        <v>0</v>
      </c>
      <c r="BH375" s="178">
        <f>IF(N375="sníž. přenesená",J375,0)</f>
        <v>0</v>
      </c>
      <c r="BI375" s="178">
        <f>IF(N375="nulová",J375,0)</f>
        <v>0</v>
      </c>
      <c r="BJ375" s="18" t="s">
        <v>23</v>
      </c>
      <c r="BK375" s="178">
        <f>ROUND(I375*H375,2)</f>
        <v>0</v>
      </c>
      <c r="BL375" s="18" t="s">
        <v>676</v>
      </c>
      <c r="BM375" s="18" t="s">
        <v>747</v>
      </c>
    </row>
    <row r="376" spans="2:47" s="1" customFormat="1" ht="30" customHeight="1">
      <c r="B376" s="36"/>
      <c r="D376" s="180" t="s">
        <v>355</v>
      </c>
      <c r="F376" s="221" t="s">
        <v>748</v>
      </c>
      <c r="I376" s="140"/>
      <c r="L376" s="36"/>
      <c r="M376" s="65"/>
      <c r="N376" s="37"/>
      <c r="O376" s="37"/>
      <c r="P376" s="37"/>
      <c r="Q376" s="37"/>
      <c r="R376" s="37"/>
      <c r="S376" s="37"/>
      <c r="T376" s="66"/>
      <c r="AT376" s="18" t="s">
        <v>355</v>
      </c>
      <c r="AU376" s="18" t="s">
        <v>147</v>
      </c>
    </row>
    <row r="377" spans="2:65" s="1" customFormat="1" ht="22.5" customHeight="1">
      <c r="B377" s="166"/>
      <c r="C377" s="167" t="s">
        <v>749</v>
      </c>
      <c r="D377" s="167" t="s">
        <v>149</v>
      </c>
      <c r="E377" s="168" t="s">
        <v>750</v>
      </c>
      <c r="F377" s="169" t="s">
        <v>751</v>
      </c>
      <c r="G377" s="170" t="s">
        <v>190</v>
      </c>
      <c r="H377" s="171">
        <v>100</v>
      </c>
      <c r="I377" s="172"/>
      <c r="J377" s="173">
        <f aca="true" t="shared" si="10" ref="J377:J382">ROUND(I377*H377,2)</f>
        <v>0</v>
      </c>
      <c r="K377" s="169" t="s">
        <v>22</v>
      </c>
      <c r="L377" s="36"/>
      <c r="M377" s="174" t="s">
        <v>22</v>
      </c>
      <c r="N377" s="175" t="s">
        <v>47</v>
      </c>
      <c r="O377" s="37"/>
      <c r="P377" s="176">
        <f aca="true" t="shared" si="11" ref="P377:P382">O377*H377</f>
        <v>0</v>
      </c>
      <c r="Q377" s="176">
        <v>0</v>
      </c>
      <c r="R377" s="176">
        <f aca="true" t="shared" si="12" ref="R377:R382">Q377*H377</f>
        <v>0</v>
      </c>
      <c r="S377" s="176">
        <v>0</v>
      </c>
      <c r="T377" s="177">
        <f aca="true" t="shared" si="13" ref="T377:T382">S377*H377</f>
        <v>0</v>
      </c>
      <c r="AR377" s="18" t="s">
        <v>492</v>
      </c>
      <c r="AT377" s="18" t="s">
        <v>149</v>
      </c>
      <c r="AU377" s="18" t="s">
        <v>147</v>
      </c>
      <c r="AY377" s="18" t="s">
        <v>146</v>
      </c>
      <c r="BE377" s="178">
        <f aca="true" t="shared" si="14" ref="BE377:BE382">IF(N377="základní",J377,0)</f>
        <v>0</v>
      </c>
      <c r="BF377" s="178">
        <f aca="true" t="shared" si="15" ref="BF377:BF382">IF(N377="snížená",J377,0)</f>
        <v>0</v>
      </c>
      <c r="BG377" s="178">
        <f aca="true" t="shared" si="16" ref="BG377:BG382">IF(N377="zákl. přenesená",J377,0)</f>
        <v>0</v>
      </c>
      <c r="BH377" s="178">
        <f aca="true" t="shared" si="17" ref="BH377:BH382">IF(N377="sníž. přenesená",J377,0)</f>
        <v>0</v>
      </c>
      <c r="BI377" s="178">
        <f aca="true" t="shared" si="18" ref="BI377:BI382">IF(N377="nulová",J377,0)</f>
        <v>0</v>
      </c>
      <c r="BJ377" s="18" t="s">
        <v>23</v>
      </c>
      <c r="BK377" s="178">
        <f aca="true" t="shared" si="19" ref="BK377:BK382">ROUND(I377*H377,2)</f>
        <v>0</v>
      </c>
      <c r="BL377" s="18" t="s">
        <v>492</v>
      </c>
      <c r="BM377" s="18" t="s">
        <v>752</v>
      </c>
    </row>
    <row r="378" spans="2:65" s="1" customFormat="1" ht="22.5" customHeight="1">
      <c r="B378" s="166"/>
      <c r="C378" s="222" t="s">
        <v>753</v>
      </c>
      <c r="D378" s="222" t="s">
        <v>408</v>
      </c>
      <c r="E378" s="223" t="s">
        <v>754</v>
      </c>
      <c r="F378" s="224" t="s">
        <v>755</v>
      </c>
      <c r="G378" s="225" t="s">
        <v>190</v>
      </c>
      <c r="H378" s="226">
        <v>100</v>
      </c>
      <c r="I378" s="227"/>
      <c r="J378" s="228">
        <f t="shared" si="10"/>
        <v>0</v>
      </c>
      <c r="K378" s="224" t="s">
        <v>22</v>
      </c>
      <c r="L378" s="229"/>
      <c r="M378" s="230" t="s">
        <v>22</v>
      </c>
      <c r="N378" s="231" t="s">
        <v>47</v>
      </c>
      <c r="O378" s="37"/>
      <c r="P378" s="176">
        <f t="shared" si="11"/>
        <v>0</v>
      </c>
      <c r="Q378" s="176">
        <v>0.00031</v>
      </c>
      <c r="R378" s="176">
        <f t="shared" si="12"/>
        <v>0.031</v>
      </c>
      <c r="S378" s="176">
        <v>0</v>
      </c>
      <c r="T378" s="177">
        <f t="shared" si="13"/>
        <v>0</v>
      </c>
      <c r="AR378" s="18" t="s">
        <v>676</v>
      </c>
      <c r="AT378" s="18" t="s">
        <v>408</v>
      </c>
      <c r="AU378" s="18" t="s">
        <v>147</v>
      </c>
      <c r="AY378" s="18" t="s">
        <v>146</v>
      </c>
      <c r="BE378" s="178">
        <f t="shared" si="14"/>
        <v>0</v>
      </c>
      <c r="BF378" s="178">
        <f t="shared" si="15"/>
        <v>0</v>
      </c>
      <c r="BG378" s="178">
        <f t="shared" si="16"/>
        <v>0</v>
      </c>
      <c r="BH378" s="178">
        <f t="shared" si="17"/>
        <v>0</v>
      </c>
      <c r="BI378" s="178">
        <f t="shared" si="18"/>
        <v>0</v>
      </c>
      <c r="BJ378" s="18" t="s">
        <v>23</v>
      </c>
      <c r="BK378" s="178">
        <f t="shared" si="19"/>
        <v>0</v>
      </c>
      <c r="BL378" s="18" t="s">
        <v>676</v>
      </c>
      <c r="BM378" s="18" t="s">
        <v>756</v>
      </c>
    </row>
    <row r="379" spans="2:65" s="1" customFormat="1" ht="22.5" customHeight="1">
      <c r="B379" s="166"/>
      <c r="C379" s="167" t="s">
        <v>757</v>
      </c>
      <c r="D379" s="167" t="s">
        <v>149</v>
      </c>
      <c r="E379" s="168" t="s">
        <v>758</v>
      </c>
      <c r="F379" s="169" t="s">
        <v>759</v>
      </c>
      <c r="G379" s="170" t="s">
        <v>190</v>
      </c>
      <c r="H379" s="171">
        <v>20</v>
      </c>
      <c r="I379" s="172"/>
      <c r="J379" s="173">
        <f t="shared" si="10"/>
        <v>0</v>
      </c>
      <c r="K379" s="169" t="s">
        <v>22</v>
      </c>
      <c r="L379" s="36"/>
      <c r="M379" s="174" t="s">
        <v>22</v>
      </c>
      <c r="N379" s="175" t="s">
        <v>47</v>
      </c>
      <c r="O379" s="37"/>
      <c r="P379" s="176">
        <f t="shared" si="11"/>
        <v>0</v>
      </c>
      <c r="Q379" s="176">
        <v>0</v>
      </c>
      <c r="R379" s="176">
        <f t="shared" si="12"/>
        <v>0</v>
      </c>
      <c r="S379" s="176">
        <v>0</v>
      </c>
      <c r="T379" s="177">
        <f t="shared" si="13"/>
        <v>0</v>
      </c>
      <c r="AR379" s="18" t="s">
        <v>492</v>
      </c>
      <c r="AT379" s="18" t="s">
        <v>149</v>
      </c>
      <c r="AU379" s="18" t="s">
        <v>147</v>
      </c>
      <c r="AY379" s="18" t="s">
        <v>146</v>
      </c>
      <c r="BE379" s="178">
        <f t="shared" si="14"/>
        <v>0</v>
      </c>
      <c r="BF379" s="178">
        <f t="shared" si="15"/>
        <v>0</v>
      </c>
      <c r="BG379" s="178">
        <f t="shared" si="16"/>
        <v>0</v>
      </c>
      <c r="BH379" s="178">
        <f t="shared" si="17"/>
        <v>0</v>
      </c>
      <c r="BI379" s="178">
        <f t="shared" si="18"/>
        <v>0</v>
      </c>
      <c r="BJ379" s="18" t="s">
        <v>23</v>
      </c>
      <c r="BK379" s="178">
        <f t="shared" si="19"/>
        <v>0</v>
      </c>
      <c r="BL379" s="18" t="s">
        <v>492</v>
      </c>
      <c r="BM379" s="18" t="s">
        <v>760</v>
      </c>
    </row>
    <row r="380" spans="2:65" s="1" customFormat="1" ht="22.5" customHeight="1">
      <c r="B380" s="166"/>
      <c r="C380" s="222" t="s">
        <v>761</v>
      </c>
      <c r="D380" s="222" t="s">
        <v>408</v>
      </c>
      <c r="E380" s="223" t="s">
        <v>762</v>
      </c>
      <c r="F380" s="224" t="s">
        <v>763</v>
      </c>
      <c r="G380" s="225" t="s">
        <v>190</v>
      </c>
      <c r="H380" s="226">
        <v>20</v>
      </c>
      <c r="I380" s="227"/>
      <c r="J380" s="228">
        <f t="shared" si="10"/>
        <v>0</v>
      </c>
      <c r="K380" s="224" t="s">
        <v>22</v>
      </c>
      <c r="L380" s="229"/>
      <c r="M380" s="230" t="s">
        <v>22</v>
      </c>
      <c r="N380" s="231" t="s">
        <v>47</v>
      </c>
      <c r="O380" s="37"/>
      <c r="P380" s="176">
        <f t="shared" si="11"/>
        <v>0</v>
      </c>
      <c r="Q380" s="176">
        <v>0.0002</v>
      </c>
      <c r="R380" s="176">
        <f t="shared" si="12"/>
        <v>0.004</v>
      </c>
      <c r="S380" s="176">
        <v>0</v>
      </c>
      <c r="T380" s="177">
        <f t="shared" si="13"/>
        <v>0</v>
      </c>
      <c r="AR380" s="18" t="s">
        <v>676</v>
      </c>
      <c r="AT380" s="18" t="s">
        <v>408</v>
      </c>
      <c r="AU380" s="18" t="s">
        <v>147</v>
      </c>
      <c r="AY380" s="18" t="s">
        <v>146</v>
      </c>
      <c r="BE380" s="178">
        <f t="shared" si="14"/>
        <v>0</v>
      </c>
      <c r="BF380" s="178">
        <f t="shared" si="15"/>
        <v>0</v>
      </c>
      <c r="BG380" s="178">
        <f t="shared" si="16"/>
        <v>0</v>
      </c>
      <c r="BH380" s="178">
        <f t="shared" si="17"/>
        <v>0</v>
      </c>
      <c r="BI380" s="178">
        <f t="shared" si="18"/>
        <v>0</v>
      </c>
      <c r="BJ380" s="18" t="s">
        <v>23</v>
      </c>
      <c r="BK380" s="178">
        <f t="shared" si="19"/>
        <v>0</v>
      </c>
      <c r="BL380" s="18" t="s">
        <v>676</v>
      </c>
      <c r="BM380" s="18" t="s">
        <v>764</v>
      </c>
    </row>
    <row r="381" spans="2:65" s="1" customFormat="1" ht="22.5" customHeight="1">
      <c r="B381" s="166"/>
      <c r="C381" s="167" t="s">
        <v>765</v>
      </c>
      <c r="D381" s="167" t="s">
        <v>149</v>
      </c>
      <c r="E381" s="168" t="s">
        <v>766</v>
      </c>
      <c r="F381" s="169" t="s">
        <v>767</v>
      </c>
      <c r="G381" s="170" t="s">
        <v>152</v>
      </c>
      <c r="H381" s="171">
        <v>10</v>
      </c>
      <c r="I381" s="172"/>
      <c r="J381" s="173">
        <f t="shared" si="10"/>
        <v>0</v>
      </c>
      <c r="K381" s="169" t="s">
        <v>153</v>
      </c>
      <c r="L381" s="36"/>
      <c r="M381" s="174" t="s">
        <v>22</v>
      </c>
      <c r="N381" s="175" t="s">
        <v>47</v>
      </c>
      <c r="O381" s="37"/>
      <c r="P381" s="176">
        <f t="shared" si="11"/>
        <v>0</v>
      </c>
      <c r="Q381" s="176">
        <v>0</v>
      </c>
      <c r="R381" s="176">
        <f t="shared" si="12"/>
        <v>0</v>
      </c>
      <c r="S381" s="176">
        <v>0</v>
      </c>
      <c r="T381" s="177">
        <f t="shared" si="13"/>
        <v>0</v>
      </c>
      <c r="AR381" s="18" t="s">
        <v>492</v>
      </c>
      <c r="AT381" s="18" t="s">
        <v>149</v>
      </c>
      <c r="AU381" s="18" t="s">
        <v>147</v>
      </c>
      <c r="AY381" s="18" t="s">
        <v>146</v>
      </c>
      <c r="BE381" s="178">
        <f t="shared" si="14"/>
        <v>0</v>
      </c>
      <c r="BF381" s="178">
        <f t="shared" si="15"/>
        <v>0</v>
      </c>
      <c r="BG381" s="178">
        <f t="shared" si="16"/>
        <v>0</v>
      </c>
      <c r="BH381" s="178">
        <f t="shared" si="17"/>
        <v>0</v>
      </c>
      <c r="BI381" s="178">
        <f t="shared" si="18"/>
        <v>0</v>
      </c>
      <c r="BJ381" s="18" t="s">
        <v>23</v>
      </c>
      <c r="BK381" s="178">
        <f t="shared" si="19"/>
        <v>0</v>
      </c>
      <c r="BL381" s="18" t="s">
        <v>492</v>
      </c>
      <c r="BM381" s="18" t="s">
        <v>768</v>
      </c>
    </row>
    <row r="382" spans="2:65" s="1" customFormat="1" ht="22.5" customHeight="1">
      <c r="B382" s="166"/>
      <c r="C382" s="222" t="s">
        <v>769</v>
      </c>
      <c r="D382" s="222" t="s">
        <v>408</v>
      </c>
      <c r="E382" s="223" t="s">
        <v>770</v>
      </c>
      <c r="F382" s="224" t="s">
        <v>771</v>
      </c>
      <c r="G382" s="225" t="s">
        <v>152</v>
      </c>
      <c r="H382" s="226">
        <v>10</v>
      </c>
      <c r="I382" s="227"/>
      <c r="J382" s="228">
        <f t="shared" si="10"/>
        <v>0</v>
      </c>
      <c r="K382" s="224" t="s">
        <v>153</v>
      </c>
      <c r="L382" s="229"/>
      <c r="M382" s="230" t="s">
        <v>22</v>
      </c>
      <c r="N382" s="231" t="s">
        <v>47</v>
      </c>
      <c r="O382" s="37"/>
      <c r="P382" s="176">
        <f t="shared" si="11"/>
        <v>0</v>
      </c>
      <c r="Q382" s="176">
        <v>9.1E-05</v>
      </c>
      <c r="R382" s="176">
        <f t="shared" si="12"/>
        <v>0.00091</v>
      </c>
      <c r="S382" s="176">
        <v>0</v>
      </c>
      <c r="T382" s="177">
        <f t="shared" si="13"/>
        <v>0</v>
      </c>
      <c r="AR382" s="18" t="s">
        <v>676</v>
      </c>
      <c r="AT382" s="18" t="s">
        <v>408</v>
      </c>
      <c r="AU382" s="18" t="s">
        <v>147</v>
      </c>
      <c r="AY382" s="18" t="s">
        <v>146</v>
      </c>
      <c r="BE382" s="178">
        <f t="shared" si="14"/>
        <v>0</v>
      </c>
      <c r="BF382" s="178">
        <f t="shared" si="15"/>
        <v>0</v>
      </c>
      <c r="BG382" s="178">
        <f t="shared" si="16"/>
        <v>0</v>
      </c>
      <c r="BH382" s="178">
        <f t="shared" si="17"/>
        <v>0</v>
      </c>
      <c r="BI382" s="178">
        <f t="shared" si="18"/>
        <v>0</v>
      </c>
      <c r="BJ382" s="18" t="s">
        <v>23</v>
      </c>
      <c r="BK382" s="178">
        <f t="shared" si="19"/>
        <v>0</v>
      </c>
      <c r="BL382" s="18" t="s">
        <v>676</v>
      </c>
      <c r="BM382" s="18" t="s">
        <v>772</v>
      </c>
    </row>
    <row r="383" spans="2:47" s="1" customFormat="1" ht="30" customHeight="1">
      <c r="B383" s="36"/>
      <c r="D383" s="180" t="s">
        <v>355</v>
      </c>
      <c r="F383" s="221" t="s">
        <v>773</v>
      </c>
      <c r="I383" s="140"/>
      <c r="L383" s="36"/>
      <c r="M383" s="65"/>
      <c r="N383" s="37"/>
      <c r="O383" s="37"/>
      <c r="P383" s="37"/>
      <c r="Q383" s="37"/>
      <c r="R383" s="37"/>
      <c r="S383" s="37"/>
      <c r="T383" s="66"/>
      <c r="AT383" s="18" t="s">
        <v>355</v>
      </c>
      <c r="AU383" s="18" t="s">
        <v>147</v>
      </c>
    </row>
    <row r="384" spans="2:65" s="1" customFormat="1" ht="22.5" customHeight="1">
      <c r="B384" s="166"/>
      <c r="C384" s="167" t="s">
        <v>774</v>
      </c>
      <c r="D384" s="167" t="s">
        <v>149</v>
      </c>
      <c r="E384" s="168" t="s">
        <v>775</v>
      </c>
      <c r="F384" s="169" t="s">
        <v>776</v>
      </c>
      <c r="G384" s="170" t="s">
        <v>152</v>
      </c>
      <c r="H384" s="171">
        <v>18</v>
      </c>
      <c r="I384" s="172"/>
      <c r="J384" s="173">
        <f>ROUND(I384*H384,2)</f>
        <v>0</v>
      </c>
      <c r="K384" s="169" t="s">
        <v>22</v>
      </c>
      <c r="L384" s="36"/>
      <c r="M384" s="174" t="s">
        <v>22</v>
      </c>
      <c r="N384" s="175" t="s">
        <v>47</v>
      </c>
      <c r="O384" s="37"/>
      <c r="P384" s="176">
        <f>O384*H384</f>
        <v>0</v>
      </c>
      <c r="Q384" s="176">
        <v>0</v>
      </c>
      <c r="R384" s="176">
        <f>Q384*H384</f>
        <v>0</v>
      </c>
      <c r="S384" s="176">
        <v>0</v>
      </c>
      <c r="T384" s="177">
        <f>S384*H384</f>
        <v>0</v>
      </c>
      <c r="AR384" s="18" t="s">
        <v>492</v>
      </c>
      <c r="AT384" s="18" t="s">
        <v>149</v>
      </c>
      <c r="AU384" s="18" t="s">
        <v>147</v>
      </c>
      <c r="AY384" s="18" t="s">
        <v>146</v>
      </c>
      <c r="BE384" s="178">
        <f>IF(N384="základní",J384,0)</f>
        <v>0</v>
      </c>
      <c r="BF384" s="178">
        <f>IF(N384="snížená",J384,0)</f>
        <v>0</v>
      </c>
      <c r="BG384" s="178">
        <f>IF(N384="zákl. přenesená",J384,0)</f>
        <v>0</v>
      </c>
      <c r="BH384" s="178">
        <f>IF(N384="sníž. přenesená",J384,0)</f>
        <v>0</v>
      </c>
      <c r="BI384" s="178">
        <f>IF(N384="nulová",J384,0)</f>
        <v>0</v>
      </c>
      <c r="BJ384" s="18" t="s">
        <v>23</v>
      </c>
      <c r="BK384" s="178">
        <f>ROUND(I384*H384,2)</f>
        <v>0</v>
      </c>
      <c r="BL384" s="18" t="s">
        <v>492</v>
      </c>
      <c r="BM384" s="18" t="s">
        <v>777</v>
      </c>
    </row>
    <row r="385" spans="2:65" s="1" customFormat="1" ht="22.5" customHeight="1">
      <c r="B385" s="166"/>
      <c r="C385" s="222" t="s">
        <v>778</v>
      </c>
      <c r="D385" s="222" t="s">
        <v>408</v>
      </c>
      <c r="E385" s="223" t="s">
        <v>779</v>
      </c>
      <c r="F385" s="224" t="s">
        <v>780</v>
      </c>
      <c r="G385" s="225" t="s">
        <v>152</v>
      </c>
      <c r="H385" s="226">
        <v>18</v>
      </c>
      <c r="I385" s="227"/>
      <c r="J385" s="228">
        <f>ROUND(I385*H385,2)</f>
        <v>0</v>
      </c>
      <c r="K385" s="224" t="s">
        <v>153</v>
      </c>
      <c r="L385" s="229"/>
      <c r="M385" s="230" t="s">
        <v>22</v>
      </c>
      <c r="N385" s="231" t="s">
        <v>47</v>
      </c>
      <c r="O385" s="37"/>
      <c r="P385" s="176">
        <f>O385*H385</f>
        <v>0</v>
      </c>
      <c r="Q385" s="176">
        <v>2.8E-05</v>
      </c>
      <c r="R385" s="176">
        <f>Q385*H385</f>
        <v>0.000504</v>
      </c>
      <c r="S385" s="176">
        <v>0</v>
      </c>
      <c r="T385" s="177">
        <f>S385*H385</f>
        <v>0</v>
      </c>
      <c r="AR385" s="18" t="s">
        <v>676</v>
      </c>
      <c r="AT385" s="18" t="s">
        <v>408</v>
      </c>
      <c r="AU385" s="18" t="s">
        <v>147</v>
      </c>
      <c r="AY385" s="18" t="s">
        <v>146</v>
      </c>
      <c r="BE385" s="178">
        <f>IF(N385="základní",J385,0)</f>
        <v>0</v>
      </c>
      <c r="BF385" s="178">
        <f>IF(N385="snížená",J385,0)</f>
        <v>0</v>
      </c>
      <c r="BG385" s="178">
        <f>IF(N385="zákl. přenesená",J385,0)</f>
        <v>0</v>
      </c>
      <c r="BH385" s="178">
        <f>IF(N385="sníž. přenesená",J385,0)</f>
        <v>0</v>
      </c>
      <c r="BI385" s="178">
        <f>IF(N385="nulová",J385,0)</f>
        <v>0</v>
      </c>
      <c r="BJ385" s="18" t="s">
        <v>23</v>
      </c>
      <c r="BK385" s="178">
        <f>ROUND(I385*H385,2)</f>
        <v>0</v>
      </c>
      <c r="BL385" s="18" t="s">
        <v>676</v>
      </c>
      <c r="BM385" s="18" t="s">
        <v>781</v>
      </c>
    </row>
    <row r="386" spans="2:47" s="1" customFormat="1" ht="30" customHeight="1">
      <c r="B386" s="36"/>
      <c r="D386" s="180" t="s">
        <v>355</v>
      </c>
      <c r="F386" s="221" t="s">
        <v>782</v>
      </c>
      <c r="I386" s="140"/>
      <c r="L386" s="36"/>
      <c r="M386" s="65"/>
      <c r="N386" s="37"/>
      <c r="O386" s="37"/>
      <c r="P386" s="37"/>
      <c r="Q386" s="37"/>
      <c r="R386" s="37"/>
      <c r="S386" s="37"/>
      <c r="T386" s="66"/>
      <c r="AT386" s="18" t="s">
        <v>355</v>
      </c>
      <c r="AU386" s="18" t="s">
        <v>147</v>
      </c>
    </row>
    <row r="387" spans="2:65" s="1" customFormat="1" ht="22.5" customHeight="1">
      <c r="B387" s="166"/>
      <c r="C387" s="167" t="s">
        <v>783</v>
      </c>
      <c r="D387" s="167" t="s">
        <v>149</v>
      </c>
      <c r="E387" s="168" t="s">
        <v>784</v>
      </c>
      <c r="F387" s="169" t="s">
        <v>709</v>
      </c>
      <c r="G387" s="170" t="s">
        <v>338</v>
      </c>
      <c r="H387" s="171">
        <v>1</v>
      </c>
      <c r="I387" s="172"/>
      <c r="J387" s="173">
        <f>ROUND(I387*H387,2)</f>
        <v>0</v>
      </c>
      <c r="K387" s="169" t="s">
        <v>153</v>
      </c>
      <c r="L387" s="36"/>
      <c r="M387" s="174" t="s">
        <v>22</v>
      </c>
      <c r="N387" s="175" t="s">
        <v>47</v>
      </c>
      <c r="O387" s="37"/>
      <c r="P387" s="176">
        <f>O387*H387</f>
        <v>0</v>
      </c>
      <c r="Q387" s="176">
        <v>0</v>
      </c>
      <c r="R387" s="176">
        <f>Q387*H387</f>
        <v>0</v>
      </c>
      <c r="S387" s="176">
        <v>0</v>
      </c>
      <c r="T387" s="177">
        <f>S387*H387</f>
        <v>0</v>
      </c>
      <c r="AR387" s="18" t="s">
        <v>492</v>
      </c>
      <c r="AT387" s="18" t="s">
        <v>149</v>
      </c>
      <c r="AU387" s="18" t="s">
        <v>147</v>
      </c>
      <c r="AY387" s="18" t="s">
        <v>146</v>
      </c>
      <c r="BE387" s="178">
        <f>IF(N387="základní",J387,0)</f>
        <v>0</v>
      </c>
      <c r="BF387" s="178">
        <f>IF(N387="snížená",J387,0)</f>
        <v>0</v>
      </c>
      <c r="BG387" s="178">
        <f>IF(N387="zákl. přenesená",J387,0)</f>
        <v>0</v>
      </c>
      <c r="BH387" s="178">
        <f>IF(N387="sníž. přenesená",J387,0)</f>
        <v>0</v>
      </c>
      <c r="BI387" s="178">
        <f>IF(N387="nulová",J387,0)</f>
        <v>0</v>
      </c>
      <c r="BJ387" s="18" t="s">
        <v>23</v>
      </c>
      <c r="BK387" s="178">
        <f>ROUND(I387*H387,2)</f>
        <v>0</v>
      </c>
      <c r="BL387" s="18" t="s">
        <v>492</v>
      </c>
      <c r="BM387" s="18" t="s">
        <v>785</v>
      </c>
    </row>
    <row r="388" spans="2:63" s="10" customFormat="1" ht="21.75" customHeight="1">
      <c r="B388" s="152"/>
      <c r="D388" s="163" t="s">
        <v>75</v>
      </c>
      <c r="E388" s="164" t="s">
        <v>786</v>
      </c>
      <c r="F388" s="164" t="s">
        <v>787</v>
      </c>
      <c r="I388" s="155"/>
      <c r="J388" s="165">
        <f>BK388</f>
        <v>0</v>
      </c>
      <c r="L388" s="152"/>
      <c r="M388" s="157"/>
      <c r="N388" s="158"/>
      <c r="O388" s="158"/>
      <c r="P388" s="159">
        <f>SUM(P389:P398)</f>
        <v>0</v>
      </c>
      <c r="Q388" s="158"/>
      <c r="R388" s="159">
        <f>SUM(R389:R398)</f>
        <v>0.00367</v>
      </c>
      <c r="S388" s="158"/>
      <c r="T388" s="160">
        <f>SUM(T389:T398)</f>
        <v>0</v>
      </c>
      <c r="AR388" s="153" t="s">
        <v>147</v>
      </c>
      <c r="AT388" s="161" t="s">
        <v>75</v>
      </c>
      <c r="AU388" s="161" t="s">
        <v>84</v>
      </c>
      <c r="AY388" s="153" t="s">
        <v>146</v>
      </c>
      <c r="BK388" s="162">
        <f>SUM(BK389:BK398)</f>
        <v>0</v>
      </c>
    </row>
    <row r="389" spans="2:65" s="1" customFormat="1" ht="22.5" customHeight="1">
      <c r="B389" s="166"/>
      <c r="C389" s="167" t="s">
        <v>788</v>
      </c>
      <c r="D389" s="167" t="s">
        <v>149</v>
      </c>
      <c r="E389" s="168" t="s">
        <v>789</v>
      </c>
      <c r="F389" s="169" t="s">
        <v>790</v>
      </c>
      <c r="G389" s="170" t="s">
        <v>152</v>
      </c>
      <c r="H389" s="171">
        <v>1</v>
      </c>
      <c r="I389" s="172"/>
      <c r="J389" s="173">
        <f>ROUND(I389*H389,2)</f>
        <v>0</v>
      </c>
      <c r="K389" s="169" t="s">
        <v>153</v>
      </c>
      <c r="L389" s="36"/>
      <c r="M389" s="174" t="s">
        <v>22</v>
      </c>
      <c r="N389" s="175" t="s">
        <v>47</v>
      </c>
      <c r="O389" s="37"/>
      <c r="P389" s="176">
        <f>O389*H389</f>
        <v>0</v>
      </c>
      <c r="Q389" s="176">
        <v>0</v>
      </c>
      <c r="R389" s="176">
        <f>Q389*H389</f>
        <v>0</v>
      </c>
      <c r="S389" s="176">
        <v>0</v>
      </c>
      <c r="T389" s="177">
        <f>S389*H389</f>
        <v>0</v>
      </c>
      <c r="AR389" s="18" t="s">
        <v>492</v>
      </c>
      <c r="AT389" s="18" t="s">
        <v>149</v>
      </c>
      <c r="AU389" s="18" t="s">
        <v>147</v>
      </c>
      <c r="AY389" s="18" t="s">
        <v>146</v>
      </c>
      <c r="BE389" s="178">
        <f>IF(N389="základní",J389,0)</f>
        <v>0</v>
      </c>
      <c r="BF389" s="178">
        <f>IF(N389="snížená",J389,0)</f>
        <v>0</v>
      </c>
      <c r="BG389" s="178">
        <f>IF(N389="zákl. přenesená",J389,0)</f>
        <v>0</v>
      </c>
      <c r="BH389" s="178">
        <f>IF(N389="sníž. přenesená",J389,0)</f>
        <v>0</v>
      </c>
      <c r="BI389" s="178">
        <f>IF(N389="nulová",J389,0)</f>
        <v>0</v>
      </c>
      <c r="BJ389" s="18" t="s">
        <v>23</v>
      </c>
      <c r="BK389" s="178">
        <f>ROUND(I389*H389,2)</f>
        <v>0</v>
      </c>
      <c r="BL389" s="18" t="s">
        <v>492</v>
      </c>
      <c r="BM389" s="18" t="s">
        <v>791</v>
      </c>
    </row>
    <row r="390" spans="2:65" s="1" customFormat="1" ht="22.5" customHeight="1">
      <c r="B390" s="166"/>
      <c r="C390" s="222" t="s">
        <v>792</v>
      </c>
      <c r="D390" s="222" t="s">
        <v>408</v>
      </c>
      <c r="E390" s="223" t="s">
        <v>793</v>
      </c>
      <c r="F390" s="224" t="s">
        <v>794</v>
      </c>
      <c r="G390" s="225" t="s">
        <v>152</v>
      </c>
      <c r="H390" s="226">
        <v>1</v>
      </c>
      <c r="I390" s="227"/>
      <c r="J390" s="228">
        <f>ROUND(I390*H390,2)</f>
        <v>0</v>
      </c>
      <c r="K390" s="224" t="s">
        <v>153</v>
      </c>
      <c r="L390" s="229"/>
      <c r="M390" s="230" t="s">
        <v>22</v>
      </c>
      <c r="N390" s="231" t="s">
        <v>47</v>
      </c>
      <c r="O390" s="37"/>
      <c r="P390" s="176">
        <f>O390*H390</f>
        <v>0</v>
      </c>
      <c r="Q390" s="176">
        <v>0.00047</v>
      </c>
      <c r="R390" s="176">
        <f>Q390*H390</f>
        <v>0.00047</v>
      </c>
      <c r="S390" s="176">
        <v>0</v>
      </c>
      <c r="T390" s="177">
        <f>S390*H390</f>
        <v>0</v>
      </c>
      <c r="AR390" s="18" t="s">
        <v>676</v>
      </c>
      <c r="AT390" s="18" t="s">
        <v>408</v>
      </c>
      <c r="AU390" s="18" t="s">
        <v>147</v>
      </c>
      <c r="AY390" s="18" t="s">
        <v>146</v>
      </c>
      <c r="BE390" s="178">
        <f>IF(N390="základní",J390,0)</f>
        <v>0</v>
      </c>
      <c r="BF390" s="178">
        <f>IF(N390="snížená",J390,0)</f>
        <v>0</v>
      </c>
      <c r="BG390" s="178">
        <f>IF(N390="zákl. přenesená",J390,0)</f>
        <v>0</v>
      </c>
      <c r="BH390" s="178">
        <f>IF(N390="sníž. přenesená",J390,0)</f>
        <v>0</v>
      </c>
      <c r="BI390" s="178">
        <f>IF(N390="nulová",J390,0)</f>
        <v>0</v>
      </c>
      <c r="BJ390" s="18" t="s">
        <v>23</v>
      </c>
      <c r="BK390" s="178">
        <f>ROUND(I390*H390,2)</f>
        <v>0</v>
      </c>
      <c r="BL390" s="18" t="s">
        <v>676</v>
      </c>
      <c r="BM390" s="18" t="s">
        <v>795</v>
      </c>
    </row>
    <row r="391" spans="2:47" s="1" customFormat="1" ht="30" customHeight="1">
      <c r="B391" s="36"/>
      <c r="D391" s="180" t="s">
        <v>355</v>
      </c>
      <c r="F391" s="221" t="s">
        <v>796</v>
      </c>
      <c r="I391" s="140"/>
      <c r="L391" s="36"/>
      <c r="M391" s="65"/>
      <c r="N391" s="37"/>
      <c r="O391" s="37"/>
      <c r="P391" s="37"/>
      <c r="Q391" s="37"/>
      <c r="R391" s="37"/>
      <c r="S391" s="37"/>
      <c r="T391" s="66"/>
      <c r="AT391" s="18" t="s">
        <v>355</v>
      </c>
      <c r="AU391" s="18" t="s">
        <v>147</v>
      </c>
    </row>
    <row r="392" spans="2:65" s="1" customFormat="1" ht="22.5" customHeight="1">
      <c r="B392" s="166"/>
      <c r="C392" s="167" t="s">
        <v>797</v>
      </c>
      <c r="D392" s="167" t="s">
        <v>149</v>
      </c>
      <c r="E392" s="168" t="s">
        <v>798</v>
      </c>
      <c r="F392" s="169" t="s">
        <v>799</v>
      </c>
      <c r="G392" s="170" t="s">
        <v>152</v>
      </c>
      <c r="H392" s="171">
        <v>7</v>
      </c>
      <c r="I392" s="172"/>
      <c r="J392" s="173">
        <f>ROUND(I392*H392,2)</f>
        <v>0</v>
      </c>
      <c r="K392" s="169" t="s">
        <v>153</v>
      </c>
      <c r="L392" s="36"/>
      <c r="M392" s="174" t="s">
        <v>22</v>
      </c>
      <c r="N392" s="175" t="s">
        <v>47</v>
      </c>
      <c r="O392" s="37"/>
      <c r="P392" s="176">
        <f>O392*H392</f>
        <v>0</v>
      </c>
      <c r="Q392" s="176">
        <v>0</v>
      </c>
      <c r="R392" s="176">
        <f>Q392*H392</f>
        <v>0</v>
      </c>
      <c r="S392" s="176">
        <v>0</v>
      </c>
      <c r="T392" s="177">
        <f>S392*H392</f>
        <v>0</v>
      </c>
      <c r="AR392" s="18" t="s">
        <v>492</v>
      </c>
      <c r="AT392" s="18" t="s">
        <v>149</v>
      </c>
      <c r="AU392" s="18" t="s">
        <v>147</v>
      </c>
      <c r="AY392" s="18" t="s">
        <v>146</v>
      </c>
      <c r="BE392" s="178">
        <f>IF(N392="základní",J392,0)</f>
        <v>0</v>
      </c>
      <c r="BF392" s="178">
        <f>IF(N392="snížená",J392,0)</f>
        <v>0</v>
      </c>
      <c r="BG392" s="178">
        <f>IF(N392="zákl. přenesená",J392,0)</f>
        <v>0</v>
      </c>
      <c r="BH392" s="178">
        <f>IF(N392="sníž. přenesená",J392,0)</f>
        <v>0</v>
      </c>
      <c r="BI392" s="178">
        <f>IF(N392="nulová",J392,0)</f>
        <v>0</v>
      </c>
      <c r="BJ392" s="18" t="s">
        <v>23</v>
      </c>
      <c r="BK392" s="178">
        <f>ROUND(I392*H392,2)</f>
        <v>0</v>
      </c>
      <c r="BL392" s="18" t="s">
        <v>492</v>
      </c>
      <c r="BM392" s="18" t="s">
        <v>800</v>
      </c>
    </row>
    <row r="393" spans="2:65" s="1" customFormat="1" ht="22.5" customHeight="1">
      <c r="B393" s="166"/>
      <c r="C393" s="222" t="s">
        <v>676</v>
      </c>
      <c r="D393" s="222" t="s">
        <v>408</v>
      </c>
      <c r="E393" s="223" t="s">
        <v>801</v>
      </c>
      <c r="F393" s="224" t="s">
        <v>802</v>
      </c>
      <c r="G393" s="225" t="s">
        <v>152</v>
      </c>
      <c r="H393" s="226">
        <v>7</v>
      </c>
      <c r="I393" s="227"/>
      <c r="J393" s="228">
        <f>ROUND(I393*H393,2)</f>
        <v>0</v>
      </c>
      <c r="K393" s="224" t="s">
        <v>153</v>
      </c>
      <c r="L393" s="229"/>
      <c r="M393" s="230" t="s">
        <v>22</v>
      </c>
      <c r="N393" s="231" t="s">
        <v>47</v>
      </c>
      <c r="O393" s="37"/>
      <c r="P393" s="176">
        <f>O393*H393</f>
        <v>0</v>
      </c>
      <c r="Q393" s="176">
        <v>0.0004</v>
      </c>
      <c r="R393" s="176">
        <f>Q393*H393</f>
        <v>0.0028</v>
      </c>
      <c r="S393" s="176">
        <v>0</v>
      </c>
      <c r="T393" s="177">
        <f>S393*H393</f>
        <v>0</v>
      </c>
      <c r="AR393" s="18" t="s">
        <v>676</v>
      </c>
      <c r="AT393" s="18" t="s">
        <v>408</v>
      </c>
      <c r="AU393" s="18" t="s">
        <v>147</v>
      </c>
      <c r="AY393" s="18" t="s">
        <v>146</v>
      </c>
      <c r="BE393" s="178">
        <f>IF(N393="základní",J393,0)</f>
        <v>0</v>
      </c>
      <c r="BF393" s="178">
        <f>IF(N393="snížená",J393,0)</f>
        <v>0</v>
      </c>
      <c r="BG393" s="178">
        <f>IF(N393="zákl. přenesená",J393,0)</f>
        <v>0</v>
      </c>
      <c r="BH393" s="178">
        <f>IF(N393="sníž. přenesená",J393,0)</f>
        <v>0</v>
      </c>
      <c r="BI393" s="178">
        <f>IF(N393="nulová",J393,0)</f>
        <v>0</v>
      </c>
      <c r="BJ393" s="18" t="s">
        <v>23</v>
      </c>
      <c r="BK393" s="178">
        <f>ROUND(I393*H393,2)</f>
        <v>0</v>
      </c>
      <c r="BL393" s="18" t="s">
        <v>676</v>
      </c>
      <c r="BM393" s="18" t="s">
        <v>803</v>
      </c>
    </row>
    <row r="394" spans="2:47" s="1" customFormat="1" ht="30" customHeight="1">
      <c r="B394" s="36"/>
      <c r="D394" s="180" t="s">
        <v>355</v>
      </c>
      <c r="F394" s="221" t="s">
        <v>804</v>
      </c>
      <c r="I394" s="140"/>
      <c r="L394" s="36"/>
      <c r="M394" s="65"/>
      <c r="N394" s="37"/>
      <c r="O394" s="37"/>
      <c r="P394" s="37"/>
      <c r="Q394" s="37"/>
      <c r="R394" s="37"/>
      <c r="S394" s="37"/>
      <c r="T394" s="66"/>
      <c r="AT394" s="18" t="s">
        <v>355</v>
      </c>
      <c r="AU394" s="18" t="s">
        <v>147</v>
      </c>
    </row>
    <row r="395" spans="2:65" s="1" customFormat="1" ht="22.5" customHeight="1">
      <c r="B395" s="166"/>
      <c r="C395" s="167" t="s">
        <v>805</v>
      </c>
      <c r="D395" s="167" t="s">
        <v>149</v>
      </c>
      <c r="E395" s="168" t="s">
        <v>798</v>
      </c>
      <c r="F395" s="169" t="s">
        <v>799</v>
      </c>
      <c r="G395" s="170" t="s">
        <v>152</v>
      </c>
      <c r="H395" s="171">
        <v>1</v>
      </c>
      <c r="I395" s="172"/>
      <c r="J395" s="173">
        <f>ROUND(I395*H395,2)</f>
        <v>0</v>
      </c>
      <c r="K395" s="169" t="s">
        <v>153</v>
      </c>
      <c r="L395" s="36"/>
      <c r="M395" s="174" t="s">
        <v>22</v>
      </c>
      <c r="N395" s="175" t="s">
        <v>47</v>
      </c>
      <c r="O395" s="37"/>
      <c r="P395" s="176">
        <f>O395*H395</f>
        <v>0</v>
      </c>
      <c r="Q395" s="176">
        <v>0</v>
      </c>
      <c r="R395" s="176">
        <f>Q395*H395</f>
        <v>0</v>
      </c>
      <c r="S395" s="176">
        <v>0</v>
      </c>
      <c r="T395" s="177">
        <f>S395*H395</f>
        <v>0</v>
      </c>
      <c r="AR395" s="18" t="s">
        <v>492</v>
      </c>
      <c r="AT395" s="18" t="s">
        <v>149</v>
      </c>
      <c r="AU395" s="18" t="s">
        <v>147</v>
      </c>
      <c r="AY395" s="18" t="s">
        <v>146</v>
      </c>
      <c r="BE395" s="178">
        <f>IF(N395="základní",J395,0)</f>
        <v>0</v>
      </c>
      <c r="BF395" s="178">
        <f>IF(N395="snížená",J395,0)</f>
        <v>0</v>
      </c>
      <c r="BG395" s="178">
        <f>IF(N395="zákl. přenesená",J395,0)</f>
        <v>0</v>
      </c>
      <c r="BH395" s="178">
        <f>IF(N395="sníž. přenesená",J395,0)</f>
        <v>0</v>
      </c>
      <c r="BI395" s="178">
        <f>IF(N395="nulová",J395,0)</f>
        <v>0</v>
      </c>
      <c r="BJ395" s="18" t="s">
        <v>23</v>
      </c>
      <c r="BK395" s="178">
        <f>ROUND(I395*H395,2)</f>
        <v>0</v>
      </c>
      <c r="BL395" s="18" t="s">
        <v>492</v>
      </c>
      <c r="BM395" s="18" t="s">
        <v>806</v>
      </c>
    </row>
    <row r="396" spans="2:65" s="1" customFormat="1" ht="22.5" customHeight="1">
      <c r="B396" s="166"/>
      <c r="C396" s="222" t="s">
        <v>807</v>
      </c>
      <c r="D396" s="222" t="s">
        <v>408</v>
      </c>
      <c r="E396" s="223" t="s">
        <v>808</v>
      </c>
      <c r="F396" s="224" t="s">
        <v>809</v>
      </c>
      <c r="G396" s="225" t="s">
        <v>152</v>
      </c>
      <c r="H396" s="226">
        <v>1</v>
      </c>
      <c r="I396" s="227"/>
      <c r="J396" s="228">
        <f>ROUND(I396*H396,2)</f>
        <v>0</v>
      </c>
      <c r="K396" s="224" t="s">
        <v>153</v>
      </c>
      <c r="L396" s="229"/>
      <c r="M396" s="230" t="s">
        <v>22</v>
      </c>
      <c r="N396" s="231" t="s">
        <v>47</v>
      </c>
      <c r="O396" s="37"/>
      <c r="P396" s="176">
        <f>O396*H396</f>
        <v>0</v>
      </c>
      <c r="Q396" s="176">
        <v>0.0004</v>
      </c>
      <c r="R396" s="176">
        <f>Q396*H396</f>
        <v>0.0004</v>
      </c>
      <c r="S396" s="176">
        <v>0</v>
      </c>
      <c r="T396" s="177">
        <f>S396*H396</f>
        <v>0</v>
      </c>
      <c r="AR396" s="18" t="s">
        <v>676</v>
      </c>
      <c r="AT396" s="18" t="s">
        <v>408</v>
      </c>
      <c r="AU396" s="18" t="s">
        <v>147</v>
      </c>
      <c r="AY396" s="18" t="s">
        <v>146</v>
      </c>
      <c r="BE396" s="178">
        <f>IF(N396="základní",J396,0)</f>
        <v>0</v>
      </c>
      <c r="BF396" s="178">
        <f>IF(N396="snížená",J396,0)</f>
        <v>0</v>
      </c>
      <c r="BG396" s="178">
        <f>IF(N396="zákl. přenesená",J396,0)</f>
        <v>0</v>
      </c>
      <c r="BH396" s="178">
        <f>IF(N396="sníž. přenesená",J396,0)</f>
        <v>0</v>
      </c>
      <c r="BI396" s="178">
        <f>IF(N396="nulová",J396,0)</f>
        <v>0</v>
      </c>
      <c r="BJ396" s="18" t="s">
        <v>23</v>
      </c>
      <c r="BK396" s="178">
        <f>ROUND(I396*H396,2)</f>
        <v>0</v>
      </c>
      <c r="BL396" s="18" t="s">
        <v>676</v>
      </c>
      <c r="BM396" s="18" t="s">
        <v>810</v>
      </c>
    </row>
    <row r="397" spans="2:47" s="1" customFormat="1" ht="30" customHeight="1">
      <c r="B397" s="36"/>
      <c r="D397" s="180" t="s">
        <v>355</v>
      </c>
      <c r="F397" s="221" t="s">
        <v>811</v>
      </c>
      <c r="I397" s="140"/>
      <c r="L397" s="36"/>
      <c r="M397" s="65"/>
      <c r="N397" s="37"/>
      <c r="O397" s="37"/>
      <c r="P397" s="37"/>
      <c r="Q397" s="37"/>
      <c r="R397" s="37"/>
      <c r="S397" s="37"/>
      <c r="T397" s="66"/>
      <c r="AT397" s="18" t="s">
        <v>355</v>
      </c>
      <c r="AU397" s="18" t="s">
        <v>147</v>
      </c>
    </row>
    <row r="398" spans="2:65" s="1" customFormat="1" ht="22.5" customHeight="1">
      <c r="B398" s="166"/>
      <c r="C398" s="167" t="s">
        <v>812</v>
      </c>
      <c r="D398" s="167" t="s">
        <v>149</v>
      </c>
      <c r="E398" s="168" t="s">
        <v>813</v>
      </c>
      <c r="F398" s="169" t="s">
        <v>814</v>
      </c>
      <c r="G398" s="170" t="s">
        <v>338</v>
      </c>
      <c r="H398" s="171">
        <v>1</v>
      </c>
      <c r="I398" s="172"/>
      <c r="J398" s="173">
        <f>ROUND(I398*H398,2)</f>
        <v>0</v>
      </c>
      <c r="K398" s="169" t="s">
        <v>153</v>
      </c>
      <c r="L398" s="36"/>
      <c r="M398" s="174" t="s">
        <v>22</v>
      </c>
      <c r="N398" s="175" t="s">
        <v>47</v>
      </c>
      <c r="O398" s="37"/>
      <c r="P398" s="176">
        <f>O398*H398</f>
        <v>0</v>
      </c>
      <c r="Q398" s="176">
        <v>0</v>
      </c>
      <c r="R398" s="176">
        <f>Q398*H398</f>
        <v>0</v>
      </c>
      <c r="S398" s="176">
        <v>0</v>
      </c>
      <c r="T398" s="177">
        <f>S398*H398</f>
        <v>0</v>
      </c>
      <c r="AR398" s="18" t="s">
        <v>492</v>
      </c>
      <c r="AT398" s="18" t="s">
        <v>149</v>
      </c>
      <c r="AU398" s="18" t="s">
        <v>147</v>
      </c>
      <c r="AY398" s="18" t="s">
        <v>146</v>
      </c>
      <c r="BE398" s="178">
        <f>IF(N398="základní",J398,0)</f>
        <v>0</v>
      </c>
      <c r="BF398" s="178">
        <f>IF(N398="snížená",J398,0)</f>
        <v>0</v>
      </c>
      <c r="BG398" s="178">
        <f>IF(N398="zákl. přenesená",J398,0)</f>
        <v>0</v>
      </c>
      <c r="BH398" s="178">
        <f>IF(N398="sníž. přenesená",J398,0)</f>
        <v>0</v>
      </c>
      <c r="BI398" s="178">
        <f>IF(N398="nulová",J398,0)</f>
        <v>0</v>
      </c>
      <c r="BJ398" s="18" t="s">
        <v>23</v>
      </c>
      <c r="BK398" s="178">
        <f>ROUND(I398*H398,2)</f>
        <v>0</v>
      </c>
      <c r="BL398" s="18" t="s">
        <v>492</v>
      </c>
      <c r="BM398" s="18" t="s">
        <v>815</v>
      </c>
    </row>
    <row r="399" spans="2:63" s="10" customFormat="1" ht="21.75" customHeight="1">
      <c r="B399" s="152"/>
      <c r="D399" s="163" t="s">
        <v>75</v>
      </c>
      <c r="E399" s="164" t="s">
        <v>816</v>
      </c>
      <c r="F399" s="164" t="s">
        <v>817</v>
      </c>
      <c r="I399" s="155"/>
      <c r="J399" s="165">
        <f>BK399</f>
        <v>0</v>
      </c>
      <c r="L399" s="152"/>
      <c r="M399" s="157"/>
      <c r="N399" s="158"/>
      <c r="O399" s="158"/>
      <c r="P399" s="159">
        <f>SUM(P400:P404)</f>
        <v>0</v>
      </c>
      <c r="Q399" s="158"/>
      <c r="R399" s="159">
        <f>SUM(R400:R404)</f>
        <v>0</v>
      </c>
      <c r="S399" s="158"/>
      <c r="T399" s="160">
        <f>SUM(T400:T404)</f>
        <v>0</v>
      </c>
      <c r="AR399" s="153" t="s">
        <v>147</v>
      </c>
      <c r="AT399" s="161" t="s">
        <v>75</v>
      </c>
      <c r="AU399" s="161" t="s">
        <v>84</v>
      </c>
      <c r="AY399" s="153" t="s">
        <v>146</v>
      </c>
      <c r="BK399" s="162">
        <f>SUM(BK400:BK404)</f>
        <v>0</v>
      </c>
    </row>
    <row r="400" spans="2:65" s="1" customFormat="1" ht="31.5" customHeight="1">
      <c r="B400" s="166"/>
      <c r="C400" s="167" t="s">
        <v>818</v>
      </c>
      <c r="D400" s="167" t="s">
        <v>149</v>
      </c>
      <c r="E400" s="168" t="s">
        <v>819</v>
      </c>
      <c r="F400" s="169" t="s">
        <v>820</v>
      </c>
      <c r="G400" s="170" t="s">
        <v>338</v>
      </c>
      <c r="H400" s="171">
        <v>1</v>
      </c>
      <c r="I400" s="172"/>
      <c r="J400" s="173">
        <f>ROUND(I400*H400,2)</f>
        <v>0</v>
      </c>
      <c r="K400" s="169" t="s">
        <v>153</v>
      </c>
      <c r="L400" s="36"/>
      <c r="M400" s="174" t="s">
        <v>22</v>
      </c>
      <c r="N400" s="175" t="s">
        <v>47</v>
      </c>
      <c r="O400" s="37"/>
      <c r="P400" s="176">
        <f>O400*H400</f>
        <v>0</v>
      </c>
      <c r="Q400" s="176">
        <v>0</v>
      </c>
      <c r="R400" s="176">
        <f>Q400*H400</f>
        <v>0</v>
      </c>
      <c r="S400" s="176">
        <v>0</v>
      </c>
      <c r="T400" s="177">
        <f>S400*H400</f>
        <v>0</v>
      </c>
      <c r="AR400" s="18" t="s">
        <v>492</v>
      </c>
      <c r="AT400" s="18" t="s">
        <v>149</v>
      </c>
      <c r="AU400" s="18" t="s">
        <v>147</v>
      </c>
      <c r="AY400" s="18" t="s">
        <v>146</v>
      </c>
      <c r="BE400" s="178">
        <f>IF(N400="základní",J400,0)</f>
        <v>0</v>
      </c>
      <c r="BF400" s="178">
        <f>IF(N400="snížená",J400,0)</f>
        <v>0</v>
      </c>
      <c r="BG400" s="178">
        <f>IF(N400="zákl. přenesená",J400,0)</f>
        <v>0</v>
      </c>
      <c r="BH400" s="178">
        <f>IF(N400="sníž. přenesená",J400,0)</f>
        <v>0</v>
      </c>
      <c r="BI400" s="178">
        <f>IF(N400="nulová",J400,0)</f>
        <v>0</v>
      </c>
      <c r="BJ400" s="18" t="s">
        <v>23</v>
      </c>
      <c r="BK400" s="178">
        <f>ROUND(I400*H400,2)</f>
        <v>0</v>
      </c>
      <c r="BL400" s="18" t="s">
        <v>492</v>
      </c>
      <c r="BM400" s="18" t="s">
        <v>821</v>
      </c>
    </row>
    <row r="401" spans="2:65" s="1" customFormat="1" ht="22.5" customHeight="1">
      <c r="B401" s="166"/>
      <c r="C401" s="167" t="s">
        <v>822</v>
      </c>
      <c r="D401" s="167" t="s">
        <v>149</v>
      </c>
      <c r="E401" s="168" t="s">
        <v>823</v>
      </c>
      <c r="F401" s="169" t="s">
        <v>824</v>
      </c>
      <c r="G401" s="170" t="s">
        <v>338</v>
      </c>
      <c r="H401" s="171">
        <v>1</v>
      </c>
      <c r="I401" s="172"/>
      <c r="J401" s="173">
        <f>ROUND(I401*H401,2)</f>
        <v>0</v>
      </c>
      <c r="K401" s="169" t="s">
        <v>153</v>
      </c>
      <c r="L401" s="36"/>
      <c r="M401" s="174" t="s">
        <v>22</v>
      </c>
      <c r="N401" s="175" t="s">
        <v>47</v>
      </c>
      <c r="O401" s="37"/>
      <c r="P401" s="176">
        <f>O401*H401</f>
        <v>0</v>
      </c>
      <c r="Q401" s="176">
        <v>0</v>
      </c>
      <c r="R401" s="176">
        <f>Q401*H401</f>
        <v>0</v>
      </c>
      <c r="S401" s="176">
        <v>0</v>
      </c>
      <c r="T401" s="177">
        <f>S401*H401</f>
        <v>0</v>
      </c>
      <c r="AR401" s="18" t="s">
        <v>492</v>
      </c>
      <c r="AT401" s="18" t="s">
        <v>149</v>
      </c>
      <c r="AU401" s="18" t="s">
        <v>147</v>
      </c>
      <c r="AY401" s="18" t="s">
        <v>146</v>
      </c>
      <c r="BE401" s="178">
        <f>IF(N401="základní",J401,0)</f>
        <v>0</v>
      </c>
      <c r="BF401" s="178">
        <f>IF(N401="snížená",J401,0)</f>
        <v>0</v>
      </c>
      <c r="BG401" s="178">
        <f>IF(N401="zákl. přenesená",J401,0)</f>
        <v>0</v>
      </c>
      <c r="BH401" s="178">
        <f>IF(N401="sníž. přenesená",J401,0)</f>
        <v>0</v>
      </c>
      <c r="BI401" s="178">
        <f>IF(N401="nulová",J401,0)</f>
        <v>0</v>
      </c>
      <c r="BJ401" s="18" t="s">
        <v>23</v>
      </c>
      <c r="BK401" s="178">
        <f>ROUND(I401*H401,2)</f>
        <v>0</v>
      </c>
      <c r="BL401" s="18" t="s">
        <v>492</v>
      </c>
      <c r="BM401" s="18" t="s">
        <v>825</v>
      </c>
    </row>
    <row r="402" spans="2:65" s="1" customFormat="1" ht="22.5" customHeight="1">
      <c r="B402" s="166"/>
      <c r="C402" s="167" t="s">
        <v>826</v>
      </c>
      <c r="D402" s="167" t="s">
        <v>149</v>
      </c>
      <c r="E402" s="168" t="s">
        <v>827</v>
      </c>
      <c r="F402" s="169" t="s">
        <v>828</v>
      </c>
      <c r="G402" s="170" t="s">
        <v>338</v>
      </c>
      <c r="H402" s="171">
        <v>1</v>
      </c>
      <c r="I402" s="172"/>
      <c r="J402" s="173">
        <f>ROUND(I402*H402,2)</f>
        <v>0</v>
      </c>
      <c r="K402" s="169" t="s">
        <v>153</v>
      </c>
      <c r="L402" s="36"/>
      <c r="M402" s="174" t="s">
        <v>22</v>
      </c>
      <c r="N402" s="175" t="s">
        <v>47</v>
      </c>
      <c r="O402" s="37"/>
      <c r="P402" s="176">
        <f>O402*H402</f>
        <v>0</v>
      </c>
      <c r="Q402" s="176">
        <v>0</v>
      </c>
      <c r="R402" s="176">
        <f>Q402*H402</f>
        <v>0</v>
      </c>
      <c r="S402" s="176">
        <v>0</v>
      </c>
      <c r="T402" s="177">
        <f>S402*H402</f>
        <v>0</v>
      </c>
      <c r="AR402" s="18" t="s">
        <v>492</v>
      </c>
      <c r="AT402" s="18" t="s">
        <v>149</v>
      </c>
      <c r="AU402" s="18" t="s">
        <v>147</v>
      </c>
      <c r="AY402" s="18" t="s">
        <v>146</v>
      </c>
      <c r="BE402" s="178">
        <f>IF(N402="základní",J402,0)</f>
        <v>0</v>
      </c>
      <c r="BF402" s="178">
        <f>IF(N402="snížená",J402,0)</f>
        <v>0</v>
      </c>
      <c r="BG402" s="178">
        <f>IF(N402="zákl. přenesená",J402,0)</f>
        <v>0</v>
      </c>
      <c r="BH402" s="178">
        <f>IF(N402="sníž. přenesená",J402,0)</f>
        <v>0</v>
      </c>
      <c r="BI402" s="178">
        <f>IF(N402="nulová",J402,0)</f>
        <v>0</v>
      </c>
      <c r="BJ402" s="18" t="s">
        <v>23</v>
      </c>
      <c r="BK402" s="178">
        <f>ROUND(I402*H402,2)</f>
        <v>0</v>
      </c>
      <c r="BL402" s="18" t="s">
        <v>492</v>
      </c>
      <c r="BM402" s="18" t="s">
        <v>829</v>
      </c>
    </row>
    <row r="403" spans="2:65" s="1" customFormat="1" ht="22.5" customHeight="1">
      <c r="B403" s="166"/>
      <c r="C403" s="167" t="s">
        <v>830</v>
      </c>
      <c r="D403" s="167" t="s">
        <v>149</v>
      </c>
      <c r="E403" s="168" t="s">
        <v>831</v>
      </c>
      <c r="F403" s="169" t="s">
        <v>832</v>
      </c>
      <c r="G403" s="170" t="s">
        <v>338</v>
      </c>
      <c r="H403" s="171">
        <v>1</v>
      </c>
      <c r="I403" s="172"/>
      <c r="J403" s="173">
        <f>ROUND(I403*H403,2)</f>
        <v>0</v>
      </c>
      <c r="K403" s="169" t="s">
        <v>22</v>
      </c>
      <c r="L403" s="36"/>
      <c r="M403" s="174" t="s">
        <v>22</v>
      </c>
      <c r="N403" s="175" t="s">
        <v>47</v>
      </c>
      <c r="O403" s="37"/>
      <c r="P403" s="176">
        <f>O403*H403</f>
        <v>0</v>
      </c>
      <c r="Q403" s="176">
        <v>0</v>
      </c>
      <c r="R403" s="176">
        <f>Q403*H403</f>
        <v>0</v>
      </c>
      <c r="S403" s="176">
        <v>0</v>
      </c>
      <c r="T403" s="177">
        <f>S403*H403</f>
        <v>0</v>
      </c>
      <c r="AR403" s="18" t="s">
        <v>492</v>
      </c>
      <c r="AT403" s="18" t="s">
        <v>149</v>
      </c>
      <c r="AU403" s="18" t="s">
        <v>147</v>
      </c>
      <c r="AY403" s="18" t="s">
        <v>146</v>
      </c>
      <c r="BE403" s="178">
        <f>IF(N403="základní",J403,0)</f>
        <v>0</v>
      </c>
      <c r="BF403" s="178">
        <f>IF(N403="snížená",J403,0)</f>
        <v>0</v>
      </c>
      <c r="BG403" s="178">
        <f>IF(N403="zákl. přenesená",J403,0)</f>
        <v>0</v>
      </c>
      <c r="BH403" s="178">
        <f>IF(N403="sníž. přenesená",J403,0)</f>
        <v>0</v>
      </c>
      <c r="BI403" s="178">
        <f>IF(N403="nulová",J403,0)</f>
        <v>0</v>
      </c>
      <c r="BJ403" s="18" t="s">
        <v>23</v>
      </c>
      <c r="BK403" s="178">
        <f>ROUND(I403*H403,2)</f>
        <v>0</v>
      </c>
      <c r="BL403" s="18" t="s">
        <v>492</v>
      </c>
      <c r="BM403" s="18" t="s">
        <v>833</v>
      </c>
    </row>
    <row r="404" spans="2:65" s="1" customFormat="1" ht="22.5" customHeight="1">
      <c r="B404" s="166"/>
      <c r="C404" s="167" t="s">
        <v>834</v>
      </c>
      <c r="D404" s="167" t="s">
        <v>149</v>
      </c>
      <c r="E404" s="168" t="s">
        <v>835</v>
      </c>
      <c r="F404" s="169" t="s">
        <v>836</v>
      </c>
      <c r="G404" s="170" t="s">
        <v>338</v>
      </c>
      <c r="H404" s="171">
        <v>1</v>
      </c>
      <c r="I404" s="172"/>
      <c r="J404" s="173">
        <f>ROUND(I404*H404,2)</f>
        <v>0</v>
      </c>
      <c r="K404" s="169" t="s">
        <v>22</v>
      </c>
      <c r="L404" s="36"/>
      <c r="M404" s="174" t="s">
        <v>22</v>
      </c>
      <c r="N404" s="175" t="s">
        <v>47</v>
      </c>
      <c r="O404" s="37"/>
      <c r="P404" s="176">
        <f>O404*H404</f>
        <v>0</v>
      </c>
      <c r="Q404" s="176">
        <v>0</v>
      </c>
      <c r="R404" s="176">
        <f>Q404*H404</f>
        <v>0</v>
      </c>
      <c r="S404" s="176">
        <v>0</v>
      </c>
      <c r="T404" s="177">
        <f>S404*H404</f>
        <v>0</v>
      </c>
      <c r="AR404" s="18" t="s">
        <v>492</v>
      </c>
      <c r="AT404" s="18" t="s">
        <v>149</v>
      </c>
      <c r="AU404" s="18" t="s">
        <v>147</v>
      </c>
      <c r="AY404" s="18" t="s">
        <v>146</v>
      </c>
      <c r="BE404" s="178">
        <f>IF(N404="základní",J404,0)</f>
        <v>0</v>
      </c>
      <c r="BF404" s="178">
        <f>IF(N404="snížená",J404,0)</f>
        <v>0</v>
      </c>
      <c r="BG404" s="178">
        <f>IF(N404="zákl. přenesená",J404,0)</f>
        <v>0</v>
      </c>
      <c r="BH404" s="178">
        <f>IF(N404="sníž. přenesená",J404,0)</f>
        <v>0</v>
      </c>
      <c r="BI404" s="178">
        <f>IF(N404="nulová",J404,0)</f>
        <v>0</v>
      </c>
      <c r="BJ404" s="18" t="s">
        <v>23</v>
      </c>
      <c r="BK404" s="178">
        <f>ROUND(I404*H404,2)</f>
        <v>0</v>
      </c>
      <c r="BL404" s="18" t="s">
        <v>492</v>
      </c>
      <c r="BM404" s="18" t="s">
        <v>837</v>
      </c>
    </row>
    <row r="405" spans="2:63" s="10" customFormat="1" ht="29.25" customHeight="1">
      <c r="B405" s="152"/>
      <c r="D405" s="163" t="s">
        <v>75</v>
      </c>
      <c r="E405" s="164" t="s">
        <v>838</v>
      </c>
      <c r="F405" s="164" t="s">
        <v>839</v>
      </c>
      <c r="I405" s="155"/>
      <c r="J405" s="165">
        <f>BK405</f>
        <v>0</v>
      </c>
      <c r="L405" s="152"/>
      <c r="M405" s="157"/>
      <c r="N405" s="158"/>
      <c r="O405" s="158"/>
      <c r="P405" s="159">
        <f>P406+P407+P408+P424</f>
        <v>0</v>
      </c>
      <c r="Q405" s="158"/>
      <c r="R405" s="159">
        <f>R406+R407+R408+R424</f>
        <v>0</v>
      </c>
      <c r="S405" s="158"/>
      <c r="T405" s="160">
        <f>T406+T407+T408+T424</f>
        <v>0</v>
      </c>
      <c r="AR405" s="153" t="s">
        <v>147</v>
      </c>
      <c r="AT405" s="161" t="s">
        <v>75</v>
      </c>
      <c r="AU405" s="161" t="s">
        <v>23</v>
      </c>
      <c r="AY405" s="153" t="s">
        <v>146</v>
      </c>
      <c r="BK405" s="162">
        <f>BK406+BK407+BK408+BK424</f>
        <v>0</v>
      </c>
    </row>
    <row r="406" spans="2:65" s="1" customFormat="1" ht="22.5" customHeight="1">
      <c r="B406" s="166"/>
      <c r="C406" s="167" t="s">
        <v>840</v>
      </c>
      <c r="D406" s="167" t="s">
        <v>149</v>
      </c>
      <c r="E406" s="168" t="s">
        <v>841</v>
      </c>
      <c r="F406" s="169" t="s">
        <v>842</v>
      </c>
      <c r="G406" s="170" t="s">
        <v>152</v>
      </c>
      <c r="H406" s="171">
        <v>1</v>
      </c>
      <c r="I406" s="172"/>
      <c r="J406" s="173">
        <f>ROUND(I406*H406,2)</f>
        <v>0</v>
      </c>
      <c r="K406" s="169" t="s">
        <v>153</v>
      </c>
      <c r="L406" s="36"/>
      <c r="M406" s="174" t="s">
        <v>22</v>
      </c>
      <c r="N406" s="175" t="s">
        <v>47</v>
      </c>
      <c r="O406" s="37"/>
      <c r="P406" s="176">
        <f>O406*H406</f>
        <v>0</v>
      </c>
      <c r="Q406" s="176">
        <v>0</v>
      </c>
      <c r="R406" s="176">
        <f>Q406*H406</f>
        <v>0</v>
      </c>
      <c r="S406" s="176">
        <v>0</v>
      </c>
      <c r="T406" s="177">
        <f>S406*H406</f>
        <v>0</v>
      </c>
      <c r="AR406" s="18" t="s">
        <v>492</v>
      </c>
      <c r="AT406" s="18" t="s">
        <v>149</v>
      </c>
      <c r="AU406" s="18" t="s">
        <v>84</v>
      </c>
      <c r="AY406" s="18" t="s">
        <v>146</v>
      </c>
      <c r="BE406" s="178">
        <f>IF(N406="základní",J406,0)</f>
        <v>0</v>
      </c>
      <c r="BF406" s="178">
        <f>IF(N406="snížená",J406,0)</f>
        <v>0</v>
      </c>
      <c r="BG406" s="178">
        <f>IF(N406="zákl. přenesená",J406,0)</f>
        <v>0</v>
      </c>
      <c r="BH406" s="178">
        <f>IF(N406="sníž. přenesená",J406,0)</f>
        <v>0</v>
      </c>
      <c r="BI406" s="178">
        <f>IF(N406="nulová",J406,0)</f>
        <v>0</v>
      </c>
      <c r="BJ406" s="18" t="s">
        <v>23</v>
      </c>
      <c r="BK406" s="178">
        <f>ROUND(I406*H406,2)</f>
        <v>0</v>
      </c>
      <c r="BL406" s="18" t="s">
        <v>492</v>
      </c>
      <c r="BM406" s="18" t="s">
        <v>843</v>
      </c>
    </row>
    <row r="407" spans="2:65" s="1" customFormat="1" ht="22.5" customHeight="1">
      <c r="B407" s="166"/>
      <c r="C407" s="167" t="s">
        <v>844</v>
      </c>
      <c r="D407" s="167" t="s">
        <v>149</v>
      </c>
      <c r="E407" s="168" t="s">
        <v>845</v>
      </c>
      <c r="F407" s="169" t="s">
        <v>846</v>
      </c>
      <c r="G407" s="170" t="s">
        <v>152</v>
      </c>
      <c r="H407" s="171">
        <v>1</v>
      </c>
      <c r="I407" s="172"/>
      <c r="J407" s="173">
        <f>ROUND(I407*H407,2)</f>
        <v>0</v>
      </c>
      <c r="K407" s="169" t="s">
        <v>153</v>
      </c>
      <c r="L407" s="36"/>
      <c r="M407" s="174" t="s">
        <v>22</v>
      </c>
      <c r="N407" s="175" t="s">
        <v>47</v>
      </c>
      <c r="O407" s="37"/>
      <c r="P407" s="176">
        <f>O407*H407</f>
        <v>0</v>
      </c>
      <c r="Q407" s="176">
        <v>0</v>
      </c>
      <c r="R407" s="176">
        <f>Q407*H407</f>
        <v>0</v>
      </c>
      <c r="S407" s="176">
        <v>0</v>
      </c>
      <c r="T407" s="177">
        <f>S407*H407</f>
        <v>0</v>
      </c>
      <c r="AR407" s="18" t="s">
        <v>492</v>
      </c>
      <c r="AT407" s="18" t="s">
        <v>149</v>
      </c>
      <c r="AU407" s="18" t="s">
        <v>84</v>
      </c>
      <c r="AY407" s="18" t="s">
        <v>146</v>
      </c>
      <c r="BE407" s="178">
        <f>IF(N407="základní",J407,0)</f>
        <v>0</v>
      </c>
      <c r="BF407" s="178">
        <f>IF(N407="snížená",J407,0)</f>
        <v>0</v>
      </c>
      <c r="BG407" s="178">
        <f>IF(N407="zákl. přenesená",J407,0)</f>
        <v>0</v>
      </c>
      <c r="BH407" s="178">
        <f>IF(N407="sníž. přenesená",J407,0)</f>
        <v>0</v>
      </c>
      <c r="BI407" s="178">
        <f>IF(N407="nulová",J407,0)</f>
        <v>0</v>
      </c>
      <c r="BJ407" s="18" t="s">
        <v>23</v>
      </c>
      <c r="BK407" s="178">
        <f>ROUND(I407*H407,2)</f>
        <v>0</v>
      </c>
      <c r="BL407" s="18" t="s">
        <v>492</v>
      </c>
      <c r="BM407" s="18" t="s">
        <v>847</v>
      </c>
    </row>
    <row r="408" spans="2:63" s="10" customFormat="1" ht="21.75" customHeight="1">
      <c r="B408" s="152"/>
      <c r="D408" s="163" t="s">
        <v>75</v>
      </c>
      <c r="E408" s="164" t="s">
        <v>848</v>
      </c>
      <c r="F408" s="164" t="s">
        <v>849</v>
      </c>
      <c r="I408" s="155"/>
      <c r="J408" s="165">
        <f>BK408</f>
        <v>0</v>
      </c>
      <c r="L408" s="152"/>
      <c r="M408" s="157"/>
      <c r="N408" s="158"/>
      <c r="O408" s="158"/>
      <c r="P408" s="159">
        <f>SUM(P409:P423)</f>
        <v>0</v>
      </c>
      <c r="Q408" s="158"/>
      <c r="R408" s="159">
        <f>SUM(R409:R423)</f>
        <v>0</v>
      </c>
      <c r="S408" s="158"/>
      <c r="T408" s="160">
        <f>SUM(T409:T423)</f>
        <v>0</v>
      </c>
      <c r="AR408" s="153" t="s">
        <v>147</v>
      </c>
      <c r="AT408" s="161" t="s">
        <v>75</v>
      </c>
      <c r="AU408" s="161" t="s">
        <v>84</v>
      </c>
      <c r="AY408" s="153" t="s">
        <v>146</v>
      </c>
      <c r="BK408" s="162">
        <f>SUM(BK409:BK423)</f>
        <v>0</v>
      </c>
    </row>
    <row r="409" spans="2:65" s="1" customFormat="1" ht="22.5" customHeight="1">
      <c r="B409" s="166"/>
      <c r="C409" s="167" t="s">
        <v>850</v>
      </c>
      <c r="D409" s="167" t="s">
        <v>149</v>
      </c>
      <c r="E409" s="168" t="s">
        <v>851</v>
      </c>
      <c r="F409" s="169" t="s">
        <v>852</v>
      </c>
      <c r="G409" s="170" t="s">
        <v>152</v>
      </c>
      <c r="H409" s="171">
        <v>1</v>
      </c>
      <c r="I409" s="172"/>
      <c r="J409" s="173">
        <f aca="true" t="shared" si="20" ref="J409:J423">ROUND(I409*H409,2)</f>
        <v>0</v>
      </c>
      <c r="K409" s="169" t="s">
        <v>22</v>
      </c>
      <c r="L409" s="36"/>
      <c r="M409" s="174" t="s">
        <v>22</v>
      </c>
      <c r="N409" s="175" t="s">
        <v>47</v>
      </c>
      <c r="O409" s="37"/>
      <c r="P409" s="176">
        <f aca="true" t="shared" si="21" ref="P409:P423">O409*H409</f>
        <v>0</v>
      </c>
      <c r="Q409" s="176">
        <v>0</v>
      </c>
      <c r="R409" s="176">
        <f aca="true" t="shared" si="22" ref="R409:R423">Q409*H409</f>
        <v>0</v>
      </c>
      <c r="S409" s="176">
        <v>0</v>
      </c>
      <c r="T409" s="177">
        <f aca="true" t="shared" si="23" ref="T409:T423">S409*H409</f>
        <v>0</v>
      </c>
      <c r="AR409" s="18" t="s">
        <v>492</v>
      </c>
      <c r="AT409" s="18" t="s">
        <v>149</v>
      </c>
      <c r="AU409" s="18" t="s">
        <v>147</v>
      </c>
      <c r="AY409" s="18" t="s">
        <v>146</v>
      </c>
      <c r="BE409" s="178">
        <f aca="true" t="shared" si="24" ref="BE409:BE423">IF(N409="základní",J409,0)</f>
        <v>0</v>
      </c>
      <c r="BF409" s="178">
        <f aca="true" t="shared" si="25" ref="BF409:BF423">IF(N409="snížená",J409,0)</f>
        <v>0</v>
      </c>
      <c r="BG409" s="178">
        <f aca="true" t="shared" si="26" ref="BG409:BG423">IF(N409="zákl. přenesená",J409,0)</f>
        <v>0</v>
      </c>
      <c r="BH409" s="178">
        <f aca="true" t="shared" si="27" ref="BH409:BH423">IF(N409="sníž. přenesená",J409,0)</f>
        <v>0</v>
      </c>
      <c r="BI409" s="178">
        <f aca="true" t="shared" si="28" ref="BI409:BI423">IF(N409="nulová",J409,0)</f>
        <v>0</v>
      </c>
      <c r="BJ409" s="18" t="s">
        <v>23</v>
      </c>
      <c r="BK409" s="178">
        <f aca="true" t="shared" si="29" ref="BK409:BK423">ROUND(I409*H409,2)</f>
        <v>0</v>
      </c>
      <c r="BL409" s="18" t="s">
        <v>492</v>
      </c>
      <c r="BM409" s="18" t="s">
        <v>853</v>
      </c>
    </row>
    <row r="410" spans="2:65" s="1" customFormat="1" ht="22.5" customHeight="1">
      <c r="B410" s="166"/>
      <c r="C410" s="167" t="s">
        <v>854</v>
      </c>
      <c r="D410" s="167" t="s">
        <v>149</v>
      </c>
      <c r="E410" s="168" t="s">
        <v>855</v>
      </c>
      <c r="F410" s="169" t="s">
        <v>856</v>
      </c>
      <c r="G410" s="170" t="s">
        <v>338</v>
      </c>
      <c r="H410" s="171">
        <v>1</v>
      </c>
      <c r="I410" s="172"/>
      <c r="J410" s="173">
        <f t="shared" si="20"/>
        <v>0</v>
      </c>
      <c r="K410" s="169" t="s">
        <v>22</v>
      </c>
      <c r="L410" s="36"/>
      <c r="M410" s="174" t="s">
        <v>22</v>
      </c>
      <c r="N410" s="175" t="s">
        <v>47</v>
      </c>
      <c r="O410" s="37"/>
      <c r="P410" s="176">
        <f t="shared" si="21"/>
        <v>0</v>
      </c>
      <c r="Q410" s="176">
        <v>0</v>
      </c>
      <c r="R410" s="176">
        <f t="shared" si="22"/>
        <v>0</v>
      </c>
      <c r="S410" s="176">
        <v>0</v>
      </c>
      <c r="T410" s="177">
        <f t="shared" si="23"/>
        <v>0</v>
      </c>
      <c r="AR410" s="18" t="s">
        <v>492</v>
      </c>
      <c r="AT410" s="18" t="s">
        <v>149</v>
      </c>
      <c r="AU410" s="18" t="s">
        <v>147</v>
      </c>
      <c r="AY410" s="18" t="s">
        <v>146</v>
      </c>
      <c r="BE410" s="178">
        <f t="shared" si="24"/>
        <v>0</v>
      </c>
      <c r="BF410" s="178">
        <f t="shared" si="25"/>
        <v>0</v>
      </c>
      <c r="BG410" s="178">
        <f t="shared" si="26"/>
        <v>0</v>
      </c>
      <c r="BH410" s="178">
        <f t="shared" si="27"/>
        <v>0</v>
      </c>
      <c r="BI410" s="178">
        <f t="shared" si="28"/>
        <v>0</v>
      </c>
      <c r="BJ410" s="18" t="s">
        <v>23</v>
      </c>
      <c r="BK410" s="178">
        <f t="shared" si="29"/>
        <v>0</v>
      </c>
      <c r="BL410" s="18" t="s">
        <v>492</v>
      </c>
      <c r="BM410" s="18" t="s">
        <v>857</v>
      </c>
    </row>
    <row r="411" spans="2:65" s="1" customFormat="1" ht="22.5" customHeight="1">
      <c r="B411" s="166"/>
      <c r="C411" s="167" t="s">
        <v>858</v>
      </c>
      <c r="D411" s="167" t="s">
        <v>149</v>
      </c>
      <c r="E411" s="168" t="s">
        <v>859</v>
      </c>
      <c r="F411" s="169" t="s">
        <v>860</v>
      </c>
      <c r="G411" s="170" t="s">
        <v>152</v>
      </c>
      <c r="H411" s="171">
        <v>1</v>
      </c>
      <c r="I411" s="172"/>
      <c r="J411" s="173">
        <f t="shared" si="20"/>
        <v>0</v>
      </c>
      <c r="K411" s="169" t="s">
        <v>22</v>
      </c>
      <c r="L411" s="36"/>
      <c r="M411" s="174" t="s">
        <v>22</v>
      </c>
      <c r="N411" s="175" t="s">
        <v>47</v>
      </c>
      <c r="O411" s="37"/>
      <c r="P411" s="176">
        <f t="shared" si="21"/>
        <v>0</v>
      </c>
      <c r="Q411" s="176">
        <v>0</v>
      </c>
      <c r="R411" s="176">
        <f t="shared" si="22"/>
        <v>0</v>
      </c>
      <c r="S411" s="176">
        <v>0</v>
      </c>
      <c r="T411" s="177">
        <f t="shared" si="23"/>
        <v>0</v>
      </c>
      <c r="AR411" s="18" t="s">
        <v>492</v>
      </c>
      <c r="AT411" s="18" t="s">
        <v>149</v>
      </c>
      <c r="AU411" s="18" t="s">
        <v>147</v>
      </c>
      <c r="AY411" s="18" t="s">
        <v>146</v>
      </c>
      <c r="BE411" s="178">
        <f t="shared" si="24"/>
        <v>0</v>
      </c>
      <c r="BF411" s="178">
        <f t="shared" si="25"/>
        <v>0</v>
      </c>
      <c r="BG411" s="178">
        <f t="shared" si="26"/>
        <v>0</v>
      </c>
      <c r="BH411" s="178">
        <f t="shared" si="27"/>
        <v>0</v>
      </c>
      <c r="BI411" s="178">
        <f t="shared" si="28"/>
        <v>0</v>
      </c>
      <c r="BJ411" s="18" t="s">
        <v>23</v>
      </c>
      <c r="BK411" s="178">
        <f t="shared" si="29"/>
        <v>0</v>
      </c>
      <c r="BL411" s="18" t="s">
        <v>492</v>
      </c>
      <c r="BM411" s="18" t="s">
        <v>861</v>
      </c>
    </row>
    <row r="412" spans="2:65" s="1" customFormat="1" ht="22.5" customHeight="1">
      <c r="B412" s="166"/>
      <c r="C412" s="167" t="s">
        <v>862</v>
      </c>
      <c r="D412" s="167" t="s">
        <v>149</v>
      </c>
      <c r="E412" s="168" t="s">
        <v>863</v>
      </c>
      <c r="F412" s="169" t="s">
        <v>864</v>
      </c>
      <c r="G412" s="170" t="s">
        <v>152</v>
      </c>
      <c r="H412" s="171">
        <v>1</v>
      </c>
      <c r="I412" s="172"/>
      <c r="J412" s="173">
        <f t="shared" si="20"/>
        <v>0</v>
      </c>
      <c r="K412" s="169" t="s">
        <v>22</v>
      </c>
      <c r="L412" s="36"/>
      <c r="M412" s="174" t="s">
        <v>22</v>
      </c>
      <c r="N412" s="175" t="s">
        <v>47</v>
      </c>
      <c r="O412" s="37"/>
      <c r="P412" s="176">
        <f t="shared" si="21"/>
        <v>0</v>
      </c>
      <c r="Q412" s="176">
        <v>0</v>
      </c>
      <c r="R412" s="176">
        <f t="shared" si="22"/>
        <v>0</v>
      </c>
      <c r="S412" s="176">
        <v>0</v>
      </c>
      <c r="T412" s="177">
        <f t="shared" si="23"/>
        <v>0</v>
      </c>
      <c r="AR412" s="18" t="s">
        <v>492</v>
      </c>
      <c r="AT412" s="18" t="s">
        <v>149</v>
      </c>
      <c r="AU412" s="18" t="s">
        <v>147</v>
      </c>
      <c r="AY412" s="18" t="s">
        <v>146</v>
      </c>
      <c r="BE412" s="178">
        <f t="shared" si="24"/>
        <v>0</v>
      </c>
      <c r="BF412" s="178">
        <f t="shared" si="25"/>
        <v>0</v>
      </c>
      <c r="BG412" s="178">
        <f t="shared" si="26"/>
        <v>0</v>
      </c>
      <c r="BH412" s="178">
        <f t="shared" si="27"/>
        <v>0</v>
      </c>
      <c r="BI412" s="178">
        <f t="shared" si="28"/>
        <v>0</v>
      </c>
      <c r="BJ412" s="18" t="s">
        <v>23</v>
      </c>
      <c r="BK412" s="178">
        <f t="shared" si="29"/>
        <v>0</v>
      </c>
      <c r="BL412" s="18" t="s">
        <v>492</v>
      </c>
      <c r="BM412" s="18" t="s">
        <v>865</v>
      </c>
    </row>
    <row r="413" spans="2:65" s="1" customFormat="1" ht="22.5" customHeight="1">
      <c r="B413" s="166"/>
      <c r="C413" s="167" t="s">
        <v>866</v>
      </c>
      <c r="D413" s="167" t="s">
        <v>149</v>
      </c>
      <c r="E413" s="168" t="s">
        <v>867</v>
      </c>
      <c r="F413" s="169" t="s">
        <v>868</v>
      </c>
      <c r="G413" s="170" t="s">
        <v>152</v>
      </c>
      <c r="H413" s="171">
        <v>3</v>
      </c>
      <c r="I413" s="172"/>
      <c r="J413" s="173">
        <f t="shared" si="20"/>
        <v>0</v>
      </c>
      <c r="K413" s="169" t="s">
        <v>22</v>
      </c>
      <c r="L413" s="36"/>
      <c r="M413" s="174" t="s">
        <v>22</v>
      </c>
      <c r="N413" s="175" t="s">
        <v>47</v>
      </c>
      <c r="O413" s="37"/>
      <c r="P413" s="176">
        <f t="shared" si="21"/>
        <v>0</v>
      </c>
      <c r="Q413" s="176">
        <v>0</v>
      </c>
      <c r="R413" s="176">
        <f t="shared" si="22"/>
        <v>0</v>
      </c>
      <c r="S413" s="176">
        <v>0</v>
      </c>
      <c r="T413" s="177">
        <f t="shared" si="23"/>
        <v>0</v>
      </c>
      <c r="AR413" s="18" t="s">
        <v>492</v>
      </c>
      <c r="AT413" s="18" t="s">
        <v>149</v>
      </c>
      <c r="AU413" s="18" t="s">
        <v>147</v>
      </c>
      <c r="AY413" s="18" t="s">
        <v>146</v>
      </c>
      <c r="BE413" s="178">
        <f t="shared" si="24"/>
        <v>0</v>
      </c>
      <c r="BF413" s="178">
        <f t="shared" si="25"/>
        <v>0</v>
      </c>
      <c r="BG413" s="178">
        <f t="shared" si="26"/>
        <v>0</v>
      </c>
      <c r="BH413" s="178">
        <f t="shared" si="27"/>
        <v>0</v>
      </c>
      <c r="BI413" s="178">
        <f t="shared" si="28"/>
        <v>0</v>
      </c>
      <c r="BJ413" s="18" t="s">
        <v>23</v>
      </c>
      <c r="BK413" s="178">
        <f t="shared" si="29"/>
        <v>0</v>
      </c>
      <c r="BL413" s="18" t="s">
        <v>492</v>
      </c>
      <c r="BM413" s="18" t="s">
        <v>869</v>
      </c>
    </row>
    <row r="414" spans="2:65" s="1" customFormat="1" ht="22.5" customHeight="1">
      <c r="B414" s="166"/>
      <c r="C414" s="167" t="s">
        <v>870</v>
      </c>
      <c r="D414" s="167" t="s">
        <v>149</v>
      </c>
      <c r="E414" s="168" t="s">
        <v>871</v>
      </c>
      <c r="F414" s="169" t="s">
        <v>872</v>
      </c>
      <c r="G414" s="170" t="s">
        <v>152</v>
      </c>
      <c r="H414" s="171">
        <v>3</v>
      </c>
      <c r="I414" s="172"/>
      <c r="J414" s="173">
        <f t="shared" si="20"/>
        <v>0</v>
      </c>
      <c r="K414" s="169" t="s">
        <v>22</v>
      </c>
      <c r="L414" s="36"/>
      <c r="M414" s="174" t="s">
        <v>22</v>
      </c>
      <c r="N414" s="175" t="s">
        <v>47</v>
      </c>
      <c r="O414" s="37"/>
      <c r="P414" s="176">
        <f t="shared" si="21"/>
        <v>0</v>
      </c>
      <c r="Q414" s="176">
        <v>0</v>
      </c>
      <c r="R414" s="176">
        <f t="shared" si="22"/>
        <v>0</v>
      </c>
      <c r="S414" s="176">
        <v>0</v>
      </c>
      <c r="T414" s="177">
        <f t="shared" si="23"/>
        <v>0</v>
      </c>
      <c r="AR414" s="18" t="s">
        <v>492</v>
      </c>
      <c r="AT414" s="18" t="s">
        <v>149</v>
      </c>
      <c r="AU414" s="18" t="s">
        <v>147</v>
      </c>
      <c r="AY414" s="18" t="s">
        <v>146</v>
      </c>
      <c r="BE414" s="178">
        <f t="shared" si="24"/>
        <v>0</v>
      </c>
      <c r="BF414" s="178">
        <f t="shared" si="25"/>
        <v>0</v>
      </c>
      <c r="BG414" s="178">
        <f t="shared" si="26"/>
        <v>0</v>
      </c>
      <c r="BH414" s="178">
        <f t="shared" si="27"/>
        <v>0</v>
      </c>
      <c r="BI414" s="178">
        <f t="shared" si="28"/>
        <v>0</v>
      </c>
      <c r="BJ414" s="18" t="s">
        <v>23</v>
      </c>
      <c r="BK414" s="178">
        <f t="shared" si="29"/>
        <v>0</v>
      </c>
      <c r="BL414" s="18" t="s">
        <v>492</v>
      </c>
      <c r="BM414" s="18" t="s">
        <v>873</v>
      </c>
    </row>
    <row r="415" spans="2:65" s="1" customFormat="1" ht="31.5" customHeight="1">
      <c r="B415" s="166"/>
      <c r="C415" s="167" t="s">
        <v>874</v>
      </c>
      <c r="D415" s="167" t="s">
        <v>149</v>
      </c>
      <c r="E415" s="168" t="s">
        <v>875</v>
      </c>
      <c r="F415" s="169" t="s">
        <v>876</v>
      </c>
      <c r="G415" s="170" t="s">
        <v>152</v>
      </c>
      <c r="H415" s="171">
        <v>1</v>
      </c>
      <c r="I415" s="172"/>
      <c r="J415" s="173">
        <f t="shared" si="20"/>
        <v>0</v>
      </c>
      <c r="K415" s="169" t="s">
        <v>22</v>
      </c>
      <c r="L415" s="36"/>
      <c r="M415" s="174" t="s">
        <v>22</v>
      </c>
      <c r="N415" s="175" t="s">
        <v>47</v>
      </c>
      <c r="O415" s="37"/>
      <c r="P415" s="176">
        <f t="shared" si="21"/>
        <v>0</v>
      </c>
      <c r="Q415" s="176">
        <v>0</v>
      </c>
      <c r="R415" s="176">
        <f t="shared" si="22"/>
        <v>0</v>
      </c>
      <c r="S415" s="176">
        <v>0</v>
      </c>
      <c r="T415" s="177">
        <f t="shared" si="23"/>
        <v>0</v>
      </c>
      <c r="AR415" s="18" t="s">
        <v>492</v>
      </c>
      <c r="AT415" s="18" t="s">
        <v>149</v>
      </c>
      <c r="AU415" s="18" t="s">
        <v>147</v>
      </c>
      <c r="AY415" s="18" t="s">
        <v>146</v>
      </c>
      <c r="BE415" s="178">
        <f t="shared" si="24"/>
        <v>0</v>
      </c>
      <c r="BF415" s="178">
        <f t="shared" si="25"/>
        <v>0</v>
      </c>
      <c r="BG415" s="178">
        <f t="shared" si="26"/>
        <v>0</v>
      </c>
      <c r="BH415" s="178">
        <f t="shared" si="27"/>
        <v>0</v>
      </c>
      <c r="BI415" s="178">
        <f t="shared" si="28"/>
        <v>0</v>
      </c>
      <c r="BJ415" s="18" t="s">
        <v>23</v>
      </c>
      <c r="BK415" s="178">
        <f t="shared" si="29"/>
        <v>0</v>
      </c>
      <c r="BL415" s="18" t="s">
        <v>492</v>
      </c>
      <c r="BM415" s="18" t="s">
        <v>877</v>
      </c>
    </row>
    <row r="416" spans="2:65" s="1" customFormat="1" ht="22.5" customHeight="1">
      <c r="B416" s="166"/>
      <c r="C416" s="167" t="s">
        <v>878</v>
      </c>
      <c r="D416" s="167" t="s">
        <v>149</v>
      </c>
      <c r="E416" s="168" t="s">
        <v>879</v>
      </c>
      <c r="F416" s="169" t="s">
        <v>880</v>
      </c>
      <c r="G416" s="170" t="s">
        <v>152</v>
      </c>
      <c r="H416" s="171">
        <v>3</v>
      </c>
      <c r="I416" s="172"/>
      <c r="J416" s="173">
        <f t="shared" si="20"/>
        <v>0</v>
      </c>
      <c r="K416" s="169" t="s">
        <v>22</v>
      </c>
      <c r="L416" s="36"/>
      <c r="M416" s="174" t="s">
        <v>22</v>
      </c>
      <c r="N416" s="175" t="s">
        <v>47</v>
      </c>
      <c r="O416" s="37"/>
      <c r="P416" s="176">
        <f t="shared" si="21"/>
        <v>0</v>
      </c>
      <c r="Q416" s="176">
        <v>0</v>
      </c>
      <c r="R416" s="176">
        <f t="shared" si="22"/>
        <v>0</v>
      </c>
      <c r="S416" s="176">
        <v>0</v>
      </c>
      <c r="T416" s="177">
        <f t="shared" si="23"/>
        <v>0</v>
      </c>
      <c r="AR416" s="18" t="s">
        <v>492</v>
      </c>
      <c r="AT416" s="18" t="s">
        <v>149</v>
      </c>
      <c r="AU416" s="18" t="s">
        <v>147</v>
      </c>
      <c r="AY416" s="18" t="s">
        <v>146</v>
      </c>
      <c r="BE416" s="178">
        <f t="shared" si="24"/>
        <v>0</v>
      </c>
      <c r="BF416" s="178">
        <f t="shared" si="25"/>
        <v>0</v>
      </c>
      <c r="BG416" s="178">
        <f t="shared" si="26"/>
        <v>0</v>
      </c>
      <c r="BH416" s="178">
        <f t="shared" si="27"/>
        <v>0</v>
      </c>
      <c r="BI416" s="178">
        <f t="shared" si="28"/>
        <v>0</v>
      </c>
      <c r="BJ416" s="18" t="s">
        <v>23</v>
      </c>
      <c r="BK416" s="178">
        <f t="shared" si="29"/>
        <v>0</v>
      </c>
      <c r="BL416" s="18" t="s">
        <v>492</v>
      </c>
      <c r="BM416" s="18" t="s">
        <v>881</v>
      </c>
    </row>
    <row r="417" spans="2:65" s="1" customFormat="1" ht="22.5" customHeight="1">
      <c r="B417" s="166"/>
      <c r="C417" s="167" t="s">
        <v>882</v>
      </c>
      <c r="D417" s="167" t="s">
        <v>149</v>
      </c>
      <c r="E417" s="168" t="s">
        <v>883</v>
      </c>
      <c r="F417" s="169" t="s">
        <v>884</v>
      </c>
      <c r="G417" s="170" t="s">
        <v>152</v>
      </c>
      <c r="H417" s="171">
        <v>1</v>
      </c>
      <c r="I417" s="172"/>
      <c r="J417" s="173">
        <f t="shared" si="20"/>
        <v>0</v>
      </c>
      <c r="K417" s="169" t="s">
        <v>22</v>
      </c>
      <c r="L417" s="36"/>
      <c r="M417" s="174" t="s">
        <v>22</v>
      </c>
      <c r="N417" s="175" t="s">
        <v>47</v>
      </c>
      <c r="O417" s="37"/>
      <c r="P417" s="176">
        <f t="shared" si="21"/>
        <v>0</v>
      </c>
      <c r="Q417" s="176">
        <v>0</v>
      </c>
      <c r="R417" s="176">
        <f t="shared" si="22"/>
        <v>0</v>
      </c>
      <c r="S417" s="176">
        <v>0</v>
      </c>
      <c r="T417" s="177">
        <f t="shared" si="23"/>
        <v>0</v>
      </c>
      <c r="AR417" s="18" t="s">
        <v>492</v>
      </c>
      <c r="AT417" s="18" t="s">
        <v>149</v>
      </c>
      <c r="AU417" s="18" t="s">
        <v>147</v>
      </c>
      <c r="AY417" s="18" t="s">
        <v>146</v>
      </c>
      <c r="BE417" s="178">
        <f t="shared" si="24"/>
        <v>0</v>
      </c>
      <c r="BF417" s="178">
        <f t="shared" si="25"/>
        <v>0</v>
      </c>
      <c r="BG417" s="178">
        <f t="shared" si="26"/>
        <v>0</v>
      </c>
      <c r="BH417" s="178">
        <f t="shared" si="27"/>
        <v>0</v>
      </c>
      <c r="BI417" s="178">
        <f t="shared" si="28"/>
        <v>0</v>
      </c>
      <c r="BJ417" s="18" t="s">
        <v>23</v>
      </c>
      <c r="BK417" s="178">
        <f t="shared" si="29"/>
        <v>0</v>
      </c>
      <c r="BL417" s="18" t="s">
        <v>492</v>
      </c>
      <c r="BM417" s="18" t="s">
        <v>885</v>
      </c>
    </row>
    <row r="418" spans="2:65" s="1" customFormat="1" ht="22.5" customHeight="1">
      <c r="B418" s="166"/>
      <c r="C418" s="167" t="s">
        <v>886</v>
      </c>
      <c r="D418" s="167" t="s">
        <v>149</v>
      </c>
      <c r="E418" s="168" t="s">
        <v>887</v>
      </c>
      <c r="F418" s="169" t="s">
        <v>888</v>
      </c>
      <c r="G418" s="170" t="s">
        <v>152</v>
      </c>
      <c r="H418" s="171">
        <v>40</v>
      </c>
      <c r="I418" s="172"/>
      <c r="J418" s="173">
        <f t="shared" si="20"/>
        <v>0</v>
      </c>
      <c r="K418" s="169" t="s">
        <v>22</v>
      </c>
      <c r="L418" s="36"/>
      <c r="M418" s="174" t="s">
        <v>22</v>
      </c>
      <c r="N418" s="175" t="s">
        <v>47</v>
      </c>
      <c r="O418" s="37"/>
      <c r="P418" s="176">
        <f t="shared" si="21"/>
        <v>0</v>
      </c>
      <c r="Q418" s="176">
        <v>0</v>
      </c>
      <c r="R418" s="176">
        <f t="shared" si="22"/>
        <v>0</v>
      </c>
      <c r="S418" s="176">
        <v>0</v>
      </c>
      <c r="T418" s="177">
        <f t="shared" si="23"/>
        <v>0</v>
      </c>
      <c r="AR418" s="18" t="s">
        <v>492</v>
      </c>
      <c r="AT418" s="18" t="s">
        <v>149</v>
      </c>
      <c r="AU418" s="18" t="s">
        <v>147</v>
      </c>
      <c r="AY418" s="18" t="s">
        <v>146</v>
      </c>
      <c r="BE418" s="178">
        <f t="shared" si="24"/>
        <v>0</v>
      </c>
      <c r="BF418" s="178">
        <f t="shared" si="25"/>
        <v>0</v>
      </c>
      <c r="BG418" s="178">
        <f t="shared" si="26"/>
        <v>0</v>
      </c>
      <c r="BH418" s="178">
        <f t="shared" si="27"/>
        <v>0</v>
      </c>
      <c r="BI418" s="178">
        <f t="shared" si="28"/>
        <v>0</v>
      </c>
      <c r="BJ418" s="18" t="s">
        <v>23</v>
      </c>
      <c r="BK418" s="178">
        <f t="shared" si="29"/>
        <v>0</v>
      </c>
      <c r="BL418" s="18" t="s">
        <v>492</v>
      </c>
      <c r="BM418" s="18" t="s">
        <v>889</v>
      </c>
    </row>
    <row r="419" spans="2:65" s="1" customFormat="1" ht="22.5" customHeight="1">
      <c r="B419" s="166"/>
      <c r="C419" s="167" t="s">
        <v>890</v>
      </c>
      <c r="D419" s="167" t="s">
        <v>149</v>
      </c>
      <c r="E419" s="168" t="s">
        <v>891</v>
      </c>
      <c r="F419" s="169" t="s">
        <v>892</v>
      </c>
      <c r="G419" s="170" t="s">
        <v>190</v>
      </c>
      <c r="H419" s="171">
        <v>650</v>
      </c>
      <c r="I419" s="172"/>
      <c r="J419" s="173">
        <f t="shared" si="20"/>
        <v>0</v>
      </c>
      <c r="K419" s="169" t="s">
        <v>22</v>
      </c>
      <c r="L419" s="36"/>
      <c r="M419" s="174" t="s">
        <v>22</v>
      </c>
      <c r="N419" s="175" t="s">
        <v>47</v>
      </c>
      <c r="O419" s="37"/>
      <c r="P419" s="176">
        <f t="shared" si="21"/>
        <v>0</v>
      </c>
      <c r="Q419" s="176">
        <v>0</v>
      </c>
      <c r="R419" s="176">
        <f t="shared" si="22"/>
        <v>0</v>
      </c>
      <c r="S419" s="176">
        <v>0</v>
      </c>
      <c r="T419" s="177">
        <f t="shared" si="23"/>
        <v>0</v>
      </c>
      <c r="AR419" s="18" t="s">
        <v>492</v>
      </c>
      <c r="AT419" s="18" t="s">
        <v>149</v>
      </c>
      <c r="AU419" s="18" t="s">
        <v>147</v>
      </c>
      <c r="AY419" s="18" t="s">
        <v>146</v>
      </c>
      <c r="BE419" s="178">
        <f t="shared" si="24"/>
        <v>0</v>
      </c>
      <c r="BF419" s="178">
        <f t="shared" si="25"/>
        <v>0</v>
      </c>
      <c r="BG419" s="178">
        <f t="shared" si="26"/>
        <v>0</v>
      </c>
      <c r="BH419" s="178">
        <f t="shared" si="27"/>
        <v>0</v>
      </c>
      <c r="BI419" s="178">
        <f t="shared" si="28"/>
        <v>0</v>
      </c>
      <c r="BJ419" s="18" t="s">
        <v>23</v>
      </c>
      <c r="BK419" s="178">
        <f t="shared" si="29"/>
        <v>0</v>
      </c>
      <c r="BL419" s="18" t="s">
        <v>492</v>
      </c>
      <c r="BM419" s="18" t="s">
        <v>893</v>
      </c>
    </row>
    <row r="420" spans="2:65" s="1" customFormat="1" ht="22.5" customHeight="1">
      <c r="B420" s="166"/>
      <c r="C420" s="167" t="s">
        <v>894</v>
      </c>
      <c r="D420" s="167" t="s">
        <v>149</v>
      </c>
      <c r="E420" s="168" t="s">
        <v>895</v>
      </c>
      <c r="F420" s="169" t="s">
        <v>896</v>
      </c>
      <c r="G420" s="170" t="s">
        <v>152</v>
      </c>
      <c r="H420" s="171">
        <v>5</v>
      </c>
      <c r="I420" s="172"/>
      <c r="J420" s="173">
        <f t="shared" si="20"/>
        <v>0</v>
      </c>
      <c r="K420" s="169" t="s">
        <v>22</v>
      </c>
      <c r="L420" s="36"/>
      <c r="M420" s="174" t="s">
        <v>22</v>
      </c>
      <c r="N420" s="175" t="s">
        <v>47</v>
      </c>
      <c r="O420" s="37"/>
      <c r="P420" s="176">
        <f t="shared" si="21"/>
        <v>0</v>
      </c>
      <c r="Q420" s="176">
        <v>0</v>
      </c>
      <c r="R420" s="176">
        <f t="shared" si="22"/>
        <v>0</v>
      </c>
      <c r="S420" s="176">
        <v>0</v>
      </c>
      <c r="T420" s="177">
        <f t="shared" si="23"/>
        <v>0</v>
      </c>
      <c r="AR420" s="18" t="s">
        <v>492</v>
      </c>
      <c r="AT420" s="18" t="s">
        <v>149</v>
      </c>
      <c r="AU420" s="18" t="s">
        <v>147</v>
      </c>
      <c r="AY420" s="18" t="s">
        <v>146</v>
      </c>
      <c r="BE420" s="178">
        <f t="shared" si="24"/>
        <v>0</v>
      </c>
      <c r="BF420" s="178">
        <f t="shared" si="25"/>
        <v>0</v>
      </c>
      <c r="BG420" s="178">
        <f t="shared" si="26"/>
        <v>0</v>
      </c>
      <c r="BH420" s="178">
        <f t="shared" si="27"/>
        <v>0</v>
      </c>
      <c r="BI420" s="178">
        <f t="shared" si="28"/>
        <v>0</v>
      </c>
      <c r="BJ420" s="18" t="s">
        <v>23</v>
      </c>
      <c r="BK420" s="178">
        <f t="shared" si="29"/>
        <v>0</v>
      </c>
      <c r="BL420" s="18" t="s">
        <v>492</v>
      </c>
      <c r="BM420" s="18" t="s">
        <v>897</v>
      </c>
    </row>
    <row r="421" spans="2:65" s="1" customFormat="1" ht="22.5" customHeight="1">
      <c r="B421" s="166"/>
      <c r="C421" s="167" t="s">
        <v>898</v>
      </c>
      <c r="D421" s="167" t="s">
        <v>149</v>
      </c>
      <c r="E421" s="168" t="s">
        <v>899</v>
      </c>
      <c r="F421" s="169" t="s">
        <v>900</v>
      </c>
      <c r="G421" s="170" t="s">
        <v>338</v>
      </c>
      <c r="H421" s="171">
        <v>1</v>
      </c>
      <c r="I421" s="172"/>
      <c r="J421" s="173">
        <f t="shared" si="20"/>
        <v>0</v>
      </c>
      <c r="K421" s="169" t="s">
        <v>153</v>
      </c>
      <c r="L421" s="36"/>
      <c r="M421" s="174" t="s">
        <v>22</v>
      </c>
      <c r="N421" s="175" t="s">
        <v>47</v>
      </c>
      <c r="O421" s="37"/>
      <c r="P421" s="176">
        <f t="shared" si="21"/>
        <v>0</v>
      </c>
      <c r="Q421" s="176">
        <v>0</v>
      </c>
      <c r="R421" s="176">
        <f t="shared" si="22"/>
        <v>0</v>
      </c>
      <c r="S421" s="176">
        <v>0</v>
      </c>
      <c r="T421" s="177">
        <f t="shared" si="23"/>
        <v>0</v>
      </c>
      <c r="AR421" s="18" t="s">
        <v>492</v>
      </c>
      <c r="AT421" s="18" t="s">
        <v>149</v>
      </c>
      <c r="AU421" s="18" t="s">
        <v>147</v>
      </c>
      <c r="AY421" s="18" t="s">
        <v>146</v>
      </c>
      <c r="BE421" s="178">
        <f t="shared" si="24"/>
        <v>0</v>
      </c>
      <c r="BF421" s="178">
        <f t="shared" si="25"/>
        <v>0</v>
      </c>
      <c r="BG421" s="178">
        <f t="shared" si="26"/>
        <v>0</v>
      </c>
      <c r="BH421" s="178">
        <f t="shared" si="27"/>
        <v>0</v>
      </c>
      <c r="BI421" s="178">
        <f t="shared" si="28"/>
        <v>0</v>
      </c>
      <c r="BJ421" s="18" t="s">
        <v>23</v>
      </c>
      <c r="BK421" s="178">
        <f t="shared" si="29"/>
        <v>0</v>
      </c>
      <c r="BL421" s="18" t="s">
        <v>492</v>
      </c>
      <c r="BM421" s="18" t="s">
        <v>901</v>
      </c>
    </row>
    <row r="422" spans="2:65" s="1" customFormat="1" ht="22.5" customHeight="1">
      <c r="B422" s="166"/>
      <c r="C422" s="167" t="s">
        <v>902</v>
      </c>
      <c r="D422" s="167" t="s">
        <v>149</v>
      </c>
      <c r="E422" s="168" t="s">
        <v>903</v>
      </c>
      <c r="F422" s="169" t="s">
        <v>904</v>
      </c>
      <c r="G422" s="170" t="s">
        <v>338</v>
      </c>
      <c r="H422" s="171">
        <v>1</v>
      </c>
      <c r="I422" s="172"/>
      <c r="J422" s="173">
        <f t="shared" si="20"/>
        <v>0</v>
      </c>
      <c r="K422" s="169" t="s">
        <v>22</v>
      </c>
      <c r="L422" s="36"/>
      <c r="M422" s="174" t="s">
        <v>22</v>
      </c>
      <c r="N422" s="175" t="s">
        <v>47</v>
      </c>
      <c r="O422" s="37"/>
      <c r="P422" s="176">
        <f t="shared" si="21"/>
        <v>0</v>
      </c>
      <c r="Q422" s="176">
        <v>0</v>
      </c>
      <c r="R422" s="176">
        <f t="shared" si="22"/>
        <v>0</v>
      </c>
      <c r="S422" s="176">
        <v>0</v>
      </c>
      <c r="T422" s="177">
        <f t="shared" si="23"/>
        <v>0</v>
      </c>
      <c r="AR422" s="18" t="s">
        <v>492</v>
      </c>
      <c r="AT422" s="18" t="s">
        <v>149</v>
      </c>
      <c r="AU422" s="18" t="s">
        <v>147</v>
      </c>
      <c r="AY422" s="18" t="s">
        <v>146</v>
      </c>
      <c r="BE422" s="178">
        <f t="shared" si="24"/>
        <v>0</v>
      </c>
      <c r="BF422" s="178">
        <f t="shared" si="25"/>
        <v>0</v>
      </c>
      <c r="BG422" s="178">
        <f t="shared" si="26"/>
        <v>0</v>
      </c>
      <c r="BH422" s="178">
        <f t="shared" si="27"/>
        <v>0</v>
      </c>
      <c r="BI422" s="178">
        <f t="shared" si="28"/>
        <v>0</v>
      </c>
      <c r="BJ422" s="18" t="s">
        <v>23</v>
      </c>
      <c r="BK422" s="178">
        <f t="shared" si="29"/>
        <v>0</v>
      </c>
      <c r="BL422" s="18" t="s">
        <v>492</v>
      </c>
      <c r="BM422" s="18" t="s">
        <v>905</v>
      </c>
    </row>
    <row r="423" spans="2:65" s="1" customFormat="1" ht="22.5" customHeight="1">
      <c r="B423" s="166"/>
      <c r="C423" s="167" t="s">
        <v>906</v>
      </c>
      <c r="D423" s="167" t="s">
        <v>149</v>
      </c>
      <c r="E423" s="168" t="s">
        <v>907</v>
      </c>
      <c r="F423" s="169" t="s">
        <v>908</v>
      </c>
      <c r="G423" s="170" t="s">
        <v>152</v>
      </c>
      <c r="H423" s="171">
        <v>1</v>
      </c>
      <c r="I423" s="172"/>
      <c r="J423" s="173">
        <f t="shared" si="20"/>
        <v>0</v>
      </c>
      <c r="K423" s="169" t="s">
        <v>153</v>
      </c>
      <c r="L423" s="36"/>
      <c r="M423" s="174" t="s">
        <v>22</v>
      </c>
      <c r="N423" s="175" t="s">
        <v>47</v>
      </c>
      <c r="O423" s="37"/>
      <c r="P423" s="176">
        <f t="shared" si="21"/>
        <v>0</v>
      </c>
      <c r="Q423" s="176">
        <v>0</v>
      </c>
      <c r="R423" s="176">
        <f t="shared" si="22"/>
        <v>0</v>
      </c>
      <c r="S423" s="176">
        <v>0</v>
      </c>
      <c r="T423" s="177">
        <f t="shared" si="23"/>
        <v>0</v>
      </c>
      <c r="AR423" s="18" t="s">
        <v>492</v>
      </c>
      <c r="AT423" s="18" t="s">
        <v>149</v>
      </c>
      <c r="AU423" s="18" t="s">
        <v>147</v>
      </c>
      <c r="AY423" s="18" t="s">
        <v>146</v>
      </c>
      <c r="BE423" s="178">
        <f t="shared" si="24"/>
        <v>0</v>
      </c>
      <c r="BF423" s="178">
        <f t="shared" si="25"/>
        <v>0</v>
      </c>
      <c r="BG423" s="178">
        <f t="shared" si="26"/>
        <v>0</v>
      </c>
      <c r="BH423" s="178">
        <f t="shared" si="27"/>
        <v>0</v>
      </c>
      <c r="BI423" s="178">
        <f t="shared" si="28"/>
        <v>0</v>
      </c>
      <c r="BJ423" s="18" t="s">
        <v>23</v>
      </c>
      <c r="BK423" s="178">
        <f t="shared" si="29"/>
        <v>0</v>
      </c>
      <c r="BL423" s="18" t="s">
        <v>492</v>
      </c>
      <c r="BM423" s="18" t="s">
        <v>909</v>
      </c>
    </row>
    <row r="424" spans="2:63" s="10" customFormat="1" ht="21.75" customHeight="1">
      <c r="B424" s="152"/>
      <c r="D424" s="163" t="s">
        <v>75</v>
      </c>
      <c r="E424" s="164" t="s">
        <v>910</v>
      </c>
      <c r="F424" s="164" t="s">
        <v>911</v>
      </c>
      <c r="I424" s="155"/>
      <c r="J424" s="165">
        <f>BK424</f>
        <v>0</v>
      </c>
      <c r="L424" s="152"/>
      <c r="M424" s="157"/>
      <c r="N424" s="158"/>
      <c r="O424" s="158"/>
      <c r="P424" s="159">
        <f>SUM(P425:P429)</f>
        <v>0</v>
      </c>
      <c r="Q424" s="158"/>
      <c r="R424" s="159">
        <f>SUM(R425:R429)</f>
        <v>0</v>
      </c>
      <c r="S424" s="158"/>
      <c r="T424" s="160">
        <f>SUM(T425:T429)</f>
        <v>0</v>
      </c>
      <c r="AR424" s="153" t="s">
        <v>147</v>
      </c>
      <c r="AT424" s="161" t="s">
        <v>75</v>
      </c>
      <c r="AU424" s="161" t="s">
        <v>84</v>
      </c>
      <c r="AY424" s="153" t="s">
        <v>146</v>
      </c>
      <c r="BK424" s="162">
        <f>SUM(BK425:BK429)</f>
        <v>0</v>
      </c>
    </row>
    <row r="425" spans="2:65" s="1" customFormat="1" ht="31.5" customHeight="1">
      <c r="B425" s="166"/>
      <c r="C425" s="167" t="s">
        <v>912</v>
      </c>
      <c r="D425" s="167" t="s">
        <v>149</v>
      </c>
      <c r="E425" s="168" t="s">
        <v>913</v>
      </c>
      <c r="F425" s="169" t="s">
        <v>914</v>
      </c>
      <c r="G425" s="170" t="s">
        <v>338</v>
      </c>
      <c r="H425" s="171">
        <v>1</v>
      </c>
      <c r="I425" s="172"/>
      <c r="J425" s="173">
        <f>ROUND(I425*H425,2)</f>
        <v>0</v>
      </c>
      <c r="K425" s="169" t="s">
        <v>22</v>
      </c>
      <c r="L425" s="36"/>
      <c r="M425" s="174" t="s">
        <v>22</v>
      </c>
      <c r="N425" s="175" t="s">
        <v>47</v>
      </c>
      <c r="O425" s="37"/>
      <c r="P425" s="176">
        <f>O425*H425</f>
        <v>0</v>
      </c>
      <c r="Q425" s="176">
        <v>0</v>
      </c>
      <c r="R425" s="176">
        <f>Q425*H425</f>
        <v>0</v>
      </c>
      <c r="S425" s="176">
        <v>0</v>
      </c>
      <c r="T425" s="177">
        <f>S425*H425</f>
        <v>0</v>
      </c>
      <c r="AR425" s="18" t="s">
        <v>492</v>
      </c>
      <c r="AT425" s="18" t="s">
        <v>149</v>
      </c>
      <c r="AU425" s="18" t="s">
        <v>147</v>
      </c>
      <c r="AY425" s="18" t="s">
        <v>146</v>
      </c>
      <c r="BE425" s="178">
        <f>IF(N425="základní",J425,0)</f>
        <v>0</v>
      </c>
      <c r="BF425" s="178">
        <f>IF(N425="snížená",J425,0)</f>
        <v>0</v>
      </c>
      <c r="BG425" s="178">
        <f>IF(N425="zákl. přenesená",J425,0)</f>
        <v>0</v>
      </c>
      <c r="BH425" s="178">
        <f>IF(N425="sníž. přenesená",J425,0)</f>
        <v>0</v>
      </c>
      <c r="BI425" s="178">
        <f>IF(N425="nulová",J425,0)</f>
        <v>0</v>
      </c>
      <c r="BJ425" s="18" t="s">
        <v>23</v>
      </c>
      <c r="BK425" s="178">
        <f>ROUND(I425*H425,2)</f>
        <v>0</v>
      </c>
      <c r="BL425" s="18" t="s">
        <v>492</v>
      </c>
      <c r="BM425" s="18" t="s">
        <v>915</v>
      </c>
    </row>
    <row r="426" spans="2:65" s="1" customFormat="1" ht="31.5" customHeight="1">
      <c r="B426" s="166"/>
      <c r="C426" s="167" t="s">
        <v>916</v>
      </c>
      <c r="D426" s="167" t="s">
        <v>149</v>
      </c>
      <c r="E426" s="168" t="s">
        <v>917</v>
      </c>
      <c r="F426" s="169" t="s">
        <v>918</v>
      </c>
      <c r="G426" s="170" t="s">
        <v>152</v>
      </c>
      <c r="H426" s="171">
        <v>1</v>
      </c>
      <c r="I426" s="172"/>
      <c r="J426" s="173">
        <f>ROUND(I426*H426,2)</f>
        <v>0</v>
      </c>
      <c r="K426" s="169" t="s">
        <v>22</v>
      </c>
      <c r="L426" s="36"/>
      <c r="M426" s="174" t="s">
        <v>22</v>
      </c>
      <c r="N426" s="175" t="s">
        <v>47</v>
      </c>
      <c r="O426" s="37"/>
      <c r="P426" s="176">
        <f>O426*H426</f>
        <v>0</v>
      </c>
      <c r="Q426" s="176">
        <v>0</v>
      </c>
      <c r="R426" s="176">
        <f>Q426*H426</f>
        <v>0</v>
      </c>
      <c r="S426" s="176">
        <v>0</v>
      </c>
      <c r="T426" s="177">
        <f>S426*H426</f>
        <v>0</v>
      </c>
      <c r="AR426" s="18" t="s">
        <v>492</v>
      </c>
      <c r="AT426" s="18" t="s">
        <v>149</v>
      </c>
      <c r="AU426" s="18" t="s">
        <v>147</v>
      </c>
      <c r="AY426" s="18" t="s">
        <v>146</v>
      </c>
      <c r="BE426" s="178">
        <f>IF(N426="základní",J426,0)</f>
        <v>0</v>
      </c>
      <c r="BF426" s="178">
        <f>IF(N426="snížená",J426,0)</f>
        <v>0</v>
      </c>
      <c r="BG426" s="178">
        <f>IF(N426="zákl. přenesená",J426,0)</f>
        <v>0</v>
      </c>
      <c r="BH426" s="178">
        <f>IF(N426="sníž. přenesená",J426,0)</f>
        <v>0</v>
      </c>
      <c r="BI426" s="178">
        <f>IF(N426="nulová",J426,0)</f>
        <v>0</v>
      </c>
      <c r="BJ426" s="18" t="s">
        <v>23</v>
      </c>
      <c r="BK426" s="178">
        <f>ROUND(I426*H426,2)</f>
        <v>0</v>
      </c>
      <c r="BL426" s="18" t="s">
        <v>492</v>
      </c>
      <c r="BM426" s="18" t="s">
        <v>919</v>
      </c>
    </row>
    <row r="427" spans="2:65" s="1" customFormat="1" ht="31.5" customHeight="1">
      <c r="B427" s="166"/>
      <c r="C427" s="167" t="s">
        <v>920</v>
      </c>
      <c r="D427" s="167" t="s">
        <v>149</v>
      </c>
      <c r="E427" s="168" t="s">
        <v>921</v>
      </c>
      <c r="F427" s="169" t="s">
        <v>922</v>
      </c>
      <c r="G427" s="170" t="s">
        <v>152</v>
      </c>
      <c r="H427" s="171">
        <v>1</v>
      </c>
      <c r="I427" s="172"/>
      <c r="J427" s="173">
        <f>ROUND(I427*H427,2)</f>
        <v>0</v>
      </c>
      <c r="K427" s="169" t="s">
        <v>22</v>
      </c>
      <c r="L427" s="36"/>
      <c r="M427" s="174" t="s">
        <v>22</v>
      </c>
      <c r="N427" s="175" t="s">
        <v>47</v>
      </c>
      <c r="O427" s="37"/>
      <c r="P427" s="176">
        <f>O427*H427</f>
        <v>0</v>
      </c>
      <c r="Q427" s="176">
        <v>0</v>
      </c>
      <c r="R427" s="176">
        <f>Q427*H427</f>
        <v>0</v>
      </c>
      <c r="S427" s="176">
        <v>0</v>
      </c>
      <c r="T427" s="177">
        <f>S427*H427</f>
        <v>0</v>
      </c>
      <c r="AR427" s="18" t="s">
        <v>492</v>
      </c>
      <c r="AT427" s="18" t="s">
        <v>149</v>
      </c>
      <c r="AU427" s="18" t="s">
        <v>147</v>
      </c>
      <c r="AY427" s="18" t="s">
        <v>146</v>
      </c>
      <c r="BE427" s="178">
        <f>IF(N427="základní",J427,0)</f>
        <v>0</v>
      </c>
      <c r="BF427" s="178">
        <f>IF(N427="snížená",J427,0)</f>
        <v>0</v>
      </c>
      <c r="BG427" s="178">
        <f>IF(N427="zákl. přenesená",J427,0)</f>
        <v>0</v>
      </c>
      <c r="BH427" s="178">
        <f>IF(N427="sníž. přenesená",J427,0)</f>
        <v>0</v>
      </c>
      <c r="BI427" s="178">
        <f>IF(N427="nulová",J427,0)</f>
        <v>0</v>
      </c>
      <c r="BJ427" s="18" t="s">
        <v>23</v>
      </c>
      <c r="BK427" s="178">
        <f>ROUND(I427*H427,2)</f>
        <v>0</v>
      </c>
      <c r="BL427" s="18" t="s">
        <v>492</v>
      </c>
      <c r="BM427" s="18" t="s">
        <v>923</v>
      </c>
    </row>
    <row r="428" spans="2:65" s="1" customFormat="1" ht="22.5" customHeight="1">
      <c r="B428" s="166"/>
      <c r="C428" s="167" t="s">
        <v>924</v>
      </c>
      <c r="D428" s="167" t="s">
        <v>149</v>
      </c>
      <c r="E428" s="168" t="s">
        <v>925</v>
      </c>
      <c r="F428" s="169" t="s">
        <v>926</v>
      </c>
      <c r="G428" s="170" t="s">
        <v>152</v>
      </c>
      <c r="H428" s="171">
        <v>1</v>
      </c>
      <c r="I428" s="172"/>
      <c r="J428" s="173">
        <f>ROUND(I428*H428,2)</f>
        <v>0</v>
      </c>
      <c r="K428" s="169" t="s">
        <v>22</v>
      </c>
      <c r="L428" s="36"/>
      <c r="M428" s="174" t="s">
        <v>22</v>
      </c>
      <c r="N428" s="175" t="s">
        <v>47</v>
      </c>
      <c r="O428" s="37"/>
      <c r="P428" s="176">
        <f>O428*H428</f>
        <v>0</v>
      </c>
      <c r="Q428" s="176">
        <v>0</v>
      </c>
      <c r="R428" s="176">
        <f>Q428*H428</f>
        <v>0</v>
      </c>
      <c r="S428" s="176">
        <v>0</v>
      </c>
      <c r="T428" s="177">
        <f>S428*H428</f>
        <v>0</v>
      </c>
      <c r="AR428" s="18" t="s">
        <v>492</v>
      </c>
      <c r="AT428" s="18" t="s">
        <v>149</v>
      </c>
      <c r="AU428" s="18" t="s">
        <v>147</v>
      </c>
      <c r="AY428" s="18" t="s">
        <v>146</v>
      </c>
      <c r="BE428" s="178">
        <f>IF(N428="základní",J428,0)</f>
        <v>0</v>
      </c>
      <c r="BF428" s="178">
        <f>IF(N428="snížená",J428,0)</f>
        <v>0</v>
      </c>
      <c r="BG428" s="178">
        <f>IF(N428="zákl. přenesená",J428,0)</f>
        <v>0</v>
      </c>
      <c r="BH428" s="178">
        <f>IF(N428="sníž. přenesená",J428,0)</f>
        <v>0</v>
      </c>
      <c r="BI428" s="178">
        <f>IF(N428="nulová",J428,0)</f>
        <v>0</v>
      </c>
      <c r="BJ428" s="18" t="s">
        <v>23</v>
      </c>
      <c r="BK428" s="178">
        <f>ROUND(I428*H428,2)</f>
        <v>0</v>
      </c>
      <c r="BL428" s="18" t="s">
        <v>492</v>
      </c>
      <c r="BM428" s="18" t="s">
        <v>927</v>
      </c>
    </row>
    <row r="429" spans="2:65" s="1" customFormat="1" ht="31.5" customHeight="1">
      <c r="B429" s="166"/>
      <c r="C429" s="167" t="s">
        <v>928</v>
      </c>
      <c r="D429" s="167" t="s">
        <v>149</v>
      </c>
      <c r="E429" s="168" t="s">
        <v>929</v>
      </c>
      <c r="F429" s="169" t="s">
        <v>930</v>
      </c>
      <c r="G429" s="170" t="s">
        <v>338</v>
      </c>
      <c r="H429" s="171">
        <v>1</v>
      </c>
      <c r="I429" s="172"/>
      <c r="J429" s="173">
        <f>ROUND(I429*H429,2)</f>
        <v>0</v>
      </c>
      <c r="K429" s="169" t="s">
        <v>22</v>
      </c>
      <c r="L429" s="36"/>
      <c r="M429" s="174" t="s">
        <v>22</v>
      </c>
      <c r="N429" s="175" t="s">
        <v>47</v>
      </c>
      <c r="O429" s="37"/>
      <c r="P429" s="176">
        <f>O429*H429</f>
        <v>0</v>
      </c>
      <c r="Q429" s="176">
        <v>0</v>
      </c>
      <c r="R429" s="176">
        <f>Q429*H429</f>
        <v>0</v>
      </c>
      <c r="S429" s="176">
        <v>0</v>
      </c>
      <c r="T429" s="177">
        <f>S429*H429</f>
        <v>0</v>
      </c>
      <c r="AR429" s="18" t="s">
        <v>492</v>
      </c>
      <c r="AT429" s="18" t="s">
        <v>149</v>
      </c>
      <c r="AU429" s="18" t="s">
        <v>147</v>
      </c>
      <c r="AY429" s="18" t="s">
        <v>146</v>
      </c>
      <c r="BE429" s="178">
        <f>IF(N429="základní",J429,0)</f>
        <v>0</v>
      </c>
      <c r="BF429" s="178">
        <f>IF(N429="snížená",J429,0)</f>
        <v>0</v>
      </c>
      <c r="BG429" s="178">
        <f>IF(N429="zákl. přenesená",J429,0)</f>
        <v>0</v>
      </c>
      <c r="BH429" s="178">
        <f>IF(N429="sníž. přenesená",J429,0)</f>
        <v>0</v>
      </c>
      <c r="BI429" s="178">
        <f>IF(N429="nulová",J429,0)</f>
        <v>0</v>
      </c>
      <c r="BJ429" s="18" t="s">
        <v>23</v>
      </c>
      <c r="BK429" s="178">
        <f>ROUND(I429*H429,2)</f>
        <v>0</v>
      </c>
      <c r="BL429" s="18" t="s">
        <v>492</v>
      </c>
      <c r="BM429" s="18" t="s">
        <v>931</v>
      </c>
    </row>
    <row r="430" spans="2:63" s="10" customFormat="1" ht="29.25" customHeight="1">
      <c r="B430" s="152"/>
      <c r="D430" s="163" t="s">
        <v>75</v>
      </c>
      <c r="E430" s="164" t="s">
        <v>932</v>
      </c>
      <c r="F430" s="164" t="s">
        <v>933</v>
      </c>
      <c r="I430" s="155"/>
      <c r="J430" s="165">
        <f>BK430</f>
        <v>0</v>
      </c>
      <c r="L430" s="152"/>
      <c r="M430" s="157"/>
      <c r="N430" s="158"/>
      <c r="O430" s="158"/>
      <c r="P430" s="159">
        <f>SUM(P431:P441)</f>
        <v>0</v>
      </c>
      <c r="Q430" s="158"/>
      <c r="R430" s="159">
        <f>SUM(R431:R441)</f>
        <v>0.038799999999999994</v>
      </c>
      <c r="S430" s="158"/>
      <c r="T430" s="160">
        <f>SUM(T431:T441)</f>
        <v>0</v>
      </c>
      <c r="AR430" s="153" t="s">
        <v>147</v>
      </c>
      <c r="AT430" s="161" t="s">
        <v>75</v>
      </c>
      <c r="AU430" s="161" t="s">
        <v>23</v>
      </c>
      <c r="AY430" s="153" t="s">
        <v>146</v>
      </c>
      <c r="BK430" s="162">
        <f>SUM(BK431:BK441)</f>
        <v>0</v>
      </c>
    </row>
    <row r="431" spans="2:65" s="1" customFormat="1" ht="31.5" customHeight="1">
      <c r="B431" s="166"/>
      <c r="C431" s="167" t="s">
        <v>934</v>
      </c>
      <c r="D431" s="167" t="s">
        <v>149</v>
      </c>
      <c r="E431" s="168" t="s">
        <v>935</v>
      </c>
      <c r="F431" s="169" t="s">
        <v>936</v>
      </c>
      <c r="G431" s="170" t="s">
        <v>190</v>
      </c>
      <c r="H431" s="171">
        <v>50</v>
      </c>
      <c r="I431" s="172"/>
      <c r="J431" s="173">
        <f>ROUND(I431*H431,2)</f>
        <v>0</v>
      </c>
      <c r="K431" s="169" t="s">
        <v>153</v>
      </c>
      <c r="L431" s="36"/>
      <c r="M431" s="174" t="s">
        <v>22</v>
      </c>
      <c r="N431" s="175" t="s">
        <v>47</v>
      </c>
      <c r="O431" s="37"/>
      <c r="P431" s="176">
        <f>O431*H431</f>
        <v>0</v>
      </c>
      <c r="Q431" s="176">
        <v>0</v>
      </c>
      <c r="R431" s="176">
        <f>Q431*H431</f>
        <v>0</v>
      </c>
      <c r="S431" s="176">
        <v>0</v>
      </c>
      <c r="T431" s="177">
        <f>S431*H431</f>
        <v>0</v>
      </c>
      <c r="AR431" s="18" t="s">
        <v>492</v>
      </c>
      <c r="AT431" s="18" t="s">
        <v>149</v>
      </c>
      <c r="AU431" s="18" t="s">
        <v>84</v>
      </c>
      <c r="AY431" s="18" t="s">
        <v>146</v>
      </c>
      <c r="BE431" s="178">
        <f>IF(N431="základní",J431,0)</f>
        <v>0</v>
      </c>
      <c r="BF431" s="178">
        <f>IF(N431="snížená",J431,0)</f>
        <v>0</v>
      </c>
      <c r="BG431" s="178">
        <f>IF(N431="zákl. přenesená",J431,0)</f>
        <v>0</v>
      </c>
      <c r="BH431" s="178">
        <f>IF(N431="sníž. přenesená",J431,0)</f>
        <v>0</v>
      </c>
      <c r="BI431" s="178">
        <f>IF(N431="nulová",J431,0)</f>
        <v>0</v>
      </c>
      <c r="BJ431" s="18" t="s">
        <v>23</v>
      </c>
      <c r="BK431" s="178">
        <f>ROUND(I431*H431,2)</f>
        <v>0</v>
      </c>
      <c r="BL431" s="18" t="s">
        <v>492</v>
      </c>
      <c r="BM431" s="18" t="s">
        <v>937</v>
      </c>
    </row>
    <row r="432" spans="2:51" s="11" customFormat="1" ht="22.5" customHeight="1">
      <c r="B432" s="179"/>
      <c r="D432" s="180" t="s">
        <v>156</v>
      </c>
      <c r="E432" s="181" t="s">
        <v>22</v>
      </c>
      <c r="F432" s="182" t="s">
        <v>938</v>
      </c>
      <c r="H432" s="183">
        <v>50</v>
      </c>
      <c r="I432" s="184"/>
      <c r="L432" s="179"/>
      <c r="M432" s="185"/>
      <c r="N432" s="186"/>
      <c r="O432" s="186"/>
      <c r="P432" s="186"/>
      <c r="Q432" s="186"/>
      <c r="R432" s="186"/>
      <c r="S432" s="186"/>
      <c r="T432" s="187"/>
      <c r="AT432" s="188" t="s">
        <v>156</v>
      </c>
      <c r="AU432" s="188" t="s">
        <v>84</v>
      </c>
      <c r="AV432" s="11" t="s">
        <v>84</v>
      </c>
      <c r="AW432" s="11" t="s">
        <v>40</v>
      </c>
      <c r="AX432" s="11" t="s">
        <v>23</v>
      </c>
      <c r="AY432" s="188" t="s">
        <v>146</v>
      </c>
    </row>
    <row r="433" spans="2:65" s="1" customFormat="1" ht="31.5" customHeight="1">
      <c r="B433" s="166"/>
      <c r="C433" s="167" t="s">
        <v>939</v>
      </c>
      <c r="D433" s="167" t="s">
        <v>149</v>
      </c>
      <c r="E433" s="168" t="s">
        <v>940</v>
      </c>
      <c r="F433" s="169" t="s">
        <v>941</v>
      </c>
      <c r="G433" s="170" t="s">
        <v>190</v>
      </c>
      <c r="H433" s="171">
        <v>30</v>
      </c>
      <c r="I433" s="172"/>
      <c r="J433" s="173">
        <f>ROUND(I433*H433,2)</f>
        <v>0</v>
      </c>
      <c r="K433" s="169" t="s">
        <v>153</v>
      </c>
      <c r="L433" s="36"/>
      <c r="M433" s="174" t="s">
        <v>22</v>
      </c>
      <c r="N433" s="175" t="s">
        <v>47</v>
      </c>
      <c r="O433" s="37"/>
      <c r="P433" s="176">
        <f>O433*H433</f>
        <v>0</v>
      </c>
      <c r="Q433" s="176">
        <v>0</v>
      </c>
      <c r="R433" s="176">
        <f>Q433*H433</f>
        <v>0</v>
      </c>
      <c r="S433" s="176">
        <v>0</v>
      </c>
      <c r="T433" s="177">
        <f>S433*H433</f>
        <v>0</v>
      </c>
      <c r="AR433" s="18" t="s">
        <v>492</v>
      </c>
      <c r="AT433" s="18" t="s">
        <v>149</v>
      </c>
      <c r="AU433" s="18" t="s">
        <v>84</v>
      </c>
      <c r="AY433" s="18" t="s">
        <v>146</v>
      </c>
      <c r="BE433" s="178">
        <f>IF(N433="základní",J433,0)</f>
        <v>0</v>
      </c>
      <c r="BF433" s="178">
        <f>IF(N433="snížená",J433,0)</f>
        <v>0</v>
      </c>
      <c r="BG433" s="178">
        <f>IF(N433="zákl. přenesená",J433,0)</f>
        <v>0</v>
      </c>
      <c r="BH433" s="178">
        <f>IF(N433="sníž. přenesená",J433,0)</f>
        <v>0</v>
      </c>
      <c r="BI433" s="178">
        <f>IF(N433="nulová",J433,0)</f>
        <v>0</v>
      </c>
      <c r="BJ433" s="18" t="s">
        <v>23</v>
      </c>
      <c r="BK433" s="178">
        <f>ROUND(I433*H433,2)</f>
        <v>0</v>
      </c>
      <c r="BL433" s="18" t="s">
        <v>492</v>
      </c>
      <c r="BM433" s="18" t="s">
        <v>942</v>
      </c>
    </row>
    <row r="434" spans="2:51" s="11" customFormat="1" ht="22.5" customHeight="1">
      <c r="B434" s="179"/>
      <c r="D434" s="180" t="s">
        <v>156</v>
      </c>
      <c r="E434" s="181" t="s">
        <v>22</v>
      </c>
      <c r="F434" s="182" t="s">
        <v>943</v>
      </c>
      <c r="H434" s="183">
        <v>30</v>
      </c>
      <c r="I434" s="184"/>
      <c r="L434" s="179"/>
      <c r="M434" s="185"/>
      <c r="N434" s="186"/>
      <c r="O434" s="186"/>
      <c r="P434" s="186"/>
      <c r="Q434" s="186"/>
      <c r="R434" s="186"/>
      <c r="S434" s="186"/>
      <c r="T434" s="187"/>
      <c r="AT434" s="188" t="s">
        <v>156</v>
      </c>
      <c r="AU434" s="188" t="s">
        <v>84</v>
      </c>
      <c r="AV434" s="11" t="s">
        <v>84</v>
      </c>
      <c r="AW434" s="11" t="s">
        <v>40</v>
      </c>
      <c r="AX434" s="11" t="s">
        <v>23</v>
      </c>
      <c r="AY434" s="188" t="s">
        <v>146</v>
      </c>
    </row>
    <row r="435" spans="2:65" s="1" customFormat="1" ht="31.5" customHeight="1">
      <c r="B435" s="166"/>
      <c r="C435" s="167" t="s">
        <v>944</v>
      </c>
      <c r="D435" s="167" t="s">
        <v>149</v>
      </c>
      <c r="E435" s="168" t="s">
        <v>945</v>
      </c>
      <c r="F435" s="169" t="s">
        <v>946</v>
      </c>
      <c r="G435" s="170" t="s">
        <v>190</v>
      </c>
      <c r="H435" s="171">
        <v>12.1</v>
      </c>
      <c r="I435" s="172"/>
      <c r="J435" s="173">
        <f>ROUND(I435*H435,2)</f>
        <v>0</v>
      </c>
      <c r="K435" s="169" t="s">
        <v>22</v>
      </c>
      <c r="L435" s="36"/>
      <c r="M435" s="174" t="s">
        <v>22</v>
      </c>
      <c r="N435" s="175" t="s">
        <v>47</v>
      </c>
      <c r="O435" s="37"/>
      <c r="P435" s="176">
        <f>O435*H435</f>
        <v>0</v>
      </c>
      <c r="Q435" s="176">
        <v>0</v>
      </c>
      <c r="R435" s="176">
        <f>Q435*H435</f>
        <v>0</v>
      </c>
      <c r="S435" s="176">
        <v>0</v>
      </c>
      <c r="T435" s="177">
        <f>S435*H435</f>
        <v>0</v>
      </c>
      <c r="AR435" s="18" t="s">
        <v>492</v>
      </c>
      <c r="AT435" s="18" t="s">
        <v>149</v>
      </c>
      <c r="AU435" s="18" t="s">
        <v>84</v>
      </c>
      <c r="AY435" s="18" t="s">
        <v>146</v>
      </c>
      <c r="BE435" s="178">
        <f>IF(N435="základní",J435,0)</f>
        <v>0</v>
      </c>
      <c r="BF435" s="178">
        <f>IF(N435="snížená",J435,0)</f>
        <v>0</v>
      </c>
      <c r="BG435" s="178">
        <f>IF(N435="zákl. přenesená",J435,0)</f>
        <v>0</v>
      </c>
      <c r="BH435" s="178">
        <f>IF(N435="sníž. přenesená",J435,0)</f>
        <v>0</v>
      </c>
      <c r="BI435" s="178">
        <f>IF(N435="nulová",J435,0)</f>
        <v>0</v>
      </c>
      <c r="BJ435" s="18" t="s">
        <v>23</v>
      </c>
      <c r="BK435" s="178">
        <f>ROUND(I435*H435,2)</f>
        <v>0</v>
      </c>
      <c r="BL435" s="18" t="s">
        <v>492</v>
      </c>
      <c r="BM435" s="18" t="s">
        <v>947</v>
      </c>
    </row>
    <row r="436" spans="2:65" s="1" customFormat="1" ht="22.5" customHeight="1">
      <c r="B436" s="166"/>
      <c r="C436" s="222" t="s">
        <v>948</v>
      </c>
      <c r="D436" s="222" t="s">
        <v>408</v>
      </c>
      <c r="E436" s="223" t="s">
        <v>949</v>
      </c>
      <c r="F436" s="224" t="s">
        <v>950</v>
      </c>
      <c r="G436" s="225" t="s">
        <v>306</v>
      </c>
      <c r="H436" s="226">
        <v>0.018</v>
      </c>
      <c r="I436" s="227"/>
      <c r="J436" s="228">
        <f>ROUND(I436*H436,2)</f>
        <v>0</v>
      </c>
      <c r="K436" s="224" t="s">
        <v>22</v>
      </c>
      <c r="L436" s="229"/>
      <c r="M436" s="230" t="s">
        <v>22</v>
      </c>
      <c r="N436" s="231" t="s">
        <v>47</v>
      </c>
      <c r="O436" s="37"/>
      <c r="P436" s="176">
        <f>O436*H436</f>
        <v>0</v>
      </c>
      <c r="Q436" s="176">
        <v>1</v>
      </c>
      <c r="R436" s="176">
        <f>Q436*H436</f>
        <v>0.018</v>
      </c>
      <c r="S436" s="176">
        <v>0</v>
      </c>
      <c r="T436" s="177">
        <f>S436*H436</f>
        <v>0</v>
      </c>
      <c r="AR436" s="18" t="s">
        <v>676</v>
      </c>
      <c r="AT436" s="18" t="s">
        <v>408</v>
      </c>
      <c r="AU436" s="18" t="s">
        <v>84</v>
      </c>
      <c r="AY436" s="18" t="s">
        <v>146</v>
      </c>
      <c r="BE436" s="178">
        <f>IF(N436="základní",J436,0)</f>
        <v>0</v>
      </c>
      <c r="BF436" s="178">
        <f>IF(N436="snížená",J436,0)</f>
        <v>0</v>
      </c>
      <c r="BG436" s="178">
        <f>IF(N436="zákl. přenesená",J436,0)</f>
        <v>0</v>
      </c>
      <c r="BH436" s="178">
        <f>IF(N436="sníž. přenesená",J436,0)</f>
        <v>0</v>
      </c>
      <c r="BI436" s="178">
        <f>IF(N436="nulová",J436,0)</f>
        <v>0</v>
      </c>
      <c r="BJ436" s="18" t="s">
        <v>23</v>
      </c>
      <c r="BK436" s="178">
        <f>ROUND(I436*H436,2)</f>
        <v>0</v>
      </c>
      <c r="BL436" s="18" t="s">
        <v>676</v>
      </c>
      <c r="BM436" s="18" t="s">
        <v>951</v>
      </c>
    </row>
    <row r="437" spans="2:47" s="1" customFormat="1" ht="30" customHeight="1">
      <c r="B437" s="36"/>
      <c r="D437" s="189" t="s">
        <v>355</v>
      </c>
      <c r="F437" s="234" t="s">
        <v>952</v>
      </c>
      <c r="I437" s="140"/>
      <c r="L437" s="36"/>
      <c r="M437" s="65"/>
      <c r="N437" s="37"/>
      <c r="O437" s="37"/>
      <c r="P437" s="37"/>
      <c r="Q437" s="37"/>
      <c r="R437" s="37"/>
      <c r="S437" s="37"/>
      <c r="T437" s="66"/>
      <c r="AT437" s="18" t="s">
        <v>355</v>
      </c>
      <c r="AU437" s="18" t="s">
        <v>84</v>
      </c>
    </row>
    <row r="438" spans="2:51" s="11" customFormat="1" ht="22.5" customHeight="1">
      <c r="B438" s="179"/>
      <c r="D438" s="180" t="s">
        <v>156</v>
      </c>
      <c r="E438" s="181" t="s">
        <v>22</v>
      </c>
      <c r="F438" s="182" t="s">
        <v>953</v>
      </c>
      <c r="H438" s="183">
        <v>0.018</v>
      </c>
      <c r="I438" s="184"/>
      <c r="L438" s="179"/>
      <c r="M438" s="185"/>
      <c r="N438" s="186"/>
      <c r="O438" s="186"/>
      <c r="P438" s="186"/>
      <c r="Q438" s="186"/>
      <c r="R438" s="186"/>
      <c r="S438" s="186"/>
      <c r="T438" s="187"/>
      <c r="AT438" s="188" t="s">
        <v>156</v>
      </c>
      <c r="AU438" s="188" t="s">
        <v>84</v>
      </c>
      <c r="AV438" s="11" t="s">
        <v>84</v>
      </c>
      <c r="AW438" s="11" t="s">
        <v>40</v>
      </c>
      <c r="AX438" s="11" t="s">
        <v>23</v>
      </c>
      <c r="AY438" s="188" t="s">
        <v>146</v>
      </c>
    </row>
    <row r="439" spans="2:65" s="1" customFormat="1" ht="31.5" customHeight="1">
      <c r="B439" s="166"/>
      <c r="C439" s="167" t="s">
        <v>954</v>
      </c>
      <c r="D439" s="167" t="s">
        <v>149</v>
      </c>
      <c r="E439" s="168" t="s">
        <v>955</v>
      </c>
      <c r="F439" s="169" t="s">
        <v>956</v>
      </c>
      <c r="G439" s="170" t="s">
        <v>152</v>
      </c>
      <c r="H439" s="171">
        <v>27</v>
      </c>
      <c r="I439" s="172"/>
      <c r="J439" s="173">
        <f>ROUND(I439*H439,2)</f>
        <v>0</v>
      </c>
      <c r="K439" s="169" t="s">
        <v>22</v>
      </c>
      <c r="L439" s="36"/>
      <c r="M439" s="174" t="s">
        <v>22</v>
      </c>
      <c r="N439" s="175" t="s">
        <v>47</v>
      </c>
      <c r="O439" s="37"/>
      <c r="P439" s="176">
        <f>O439*H439</f>
        <v>0</v>
      </c>
      <c r="Q439" s="176">
        <v>0</v>
      </c>
      <c r="R439" s="176">
        <f>Q439*H439</f>
        <v>0</v>
      </c>
      <c r="S439" s="176">
        <v>0</v>
      </c>
      <c r="T439" s="177">
        <f>S439*H439</f>
        <v>0</v>
      </c>
      <c r="AR439" s="18" t="s">
        <v>492</v>
      </c>
      <c r="AT439" s="18" t="s">
        <v>149</v>
      </c>
      <c r="AU439" s="18" t="s">
        <v>84</v>
      </c>
      <c r="AY439" s="18" t="s">
        <v>146</v>
      </c>
      <c r="BE439" s="178">
        <f>IF(N439="základní",J439,0)</f>
        <v>0</v>
      </c>
      <c r="BF439" s="178">
        <f>IF(N439="snížená",J439,0)</f>
        <v>0</v>
      </c>
      <c r="BG439" s="178">
        <f>IF(N439="zákl. přenesená",J439,0)</f>
        <v>0</v>
      </c>
      <c r="BH439" s="178">
        <f>IF(N439="sníž. přenesená",J439,0)</f>
        <v>0</v>
      </c>
      <c r="BI439" s="178">
        <f>IF(N439="nulová",J439,0)</f>
        <v>0</v>
      </c>
      <c r="BJ439" s="18" t="s">
        <v>23</v>
      </c>
      <c r="BK439" s="178">
        <f>ROUND(I439*H439,2)</f>
        <v>0</v>
      </c>
      <c r="BL439" s="18" t="s">
        <v>492</v>
      </c>
      <c r="BM439" s="18" t="s">
        <v>957</v>
      </c>
    </row>
    <row r="440" spans="2:65" s="1" customFormat="1" ht="22.5" customHeight="1">
      <c r="B440" s="166"/>
      <c r="C440" s="167" t="s">
        <v>958</v>
      </c>
      <c r="D440" s="167" t="s">
        <v>149</v>
      </c>
      <c r="E440" s="168" t="s">
        <v>959</v>
      </c>
      <c r="F440" s="169" t="s">
        <v>960</v>
      </c>
      <c r="G440" s="170" t="s">
        <v>190</v>
      </c>
      <c r="H440" s="171">
        <v>30</v>
      </c>
      <c r="I440" s="172"/>
      <c r="J440" s="173">
        <f>ROUND(I440*H440,2)</f>
        <v>0</v>
      </c>
      <c r="K440" s="169" t="s">
        <v>153</v>
      </c>
      <c r="L440" s="36"/>
      <c r="M440" s="174" t="s">
        <v>22</v>
      </c>
      <c r="N440" s="175" t="s">
        <v>47</v>
      </c>
      <c r="O440" s="37"/>
      <c r="P440" s="176">
        <f>O440*H440</f>
        <v>0</v>
      </c>
      <c r="Q440" s="176">
        <v>0.00026</v>
      </c>
      <c r="R440" s="176">
        <f>Q440*H440</f>
        <v>0.0078</v>
      </c>
      <c r="S440" s="176">
        <v>0</v>
      </c>
      <c r="T440" s="177">
        <f>S440*H440</f>
        <v>0</v>
      </c>
      <c r="AR440" s="18" t="s">
        <v>492</v>
      </c>
      <c r="AT440" s="18" t="s">
        <v>149</v>
      </c>
      <c r="AU440" s="18" t="s">
        <v>84</v>
      </c>
      <c r="AY440" s="18" t="s">
        <v>146</v>
      </c>
      <c r="BE440" s="178">
        <f>IF(N440="základní",J440,0)</f>
        <v>0</v>
      </c>
      <c r="BF440" s="178">
        <f>IF(N440="snížená",J440,0)</f>
        <v>0</v>
      </c>
      <c r="BG440" s="178">
        <f>IF(N440="zákl. přenesená",J440,0)</f>
        <v>0</v>
      </c>
      <c r="BH440" s="178">
        <f>IF(N440="sníž. přenesená",J440,0)</f>
        <v>0</v>
      </c>
      <c r="BI440" s="178">
        <f>IF(N440="nulová",J440,0)</f>
        <v>0</v>
      </c>
      <c r="BJ440" s="18" t="s">
        <v>23</v>
      </c>
      <c r="BK440" s="178">
        <f>ROUND(I440*H440,2)</f>
        <v>0</v>
      </c>
      <c r="BL440" s="18" t="s">
        <v>492</v>
      </c>
      <c r="BM440" s="18" t="s">
        <v>961</v>
      </c>
    </row>
    <row r="441" spans="2:65" s="1" customFormat="1" ht="22.5" customHeight="1">
      <c r="B441" s="166"/>
      <c r="C441" s="167" t="s">
        <v>962</v>
      </c>
      <c r="D441" s="167" t="s">
        <v>149</v>
      </c>
      <c r="E441" s="168" t="s">
        <v>963</v>
      </c>
      <c r="F441" s="169" t="s">
        <v>964</v>
      </c>
      <c r="G441" s="170" t="s">
        <v>190</v>
      </c>
      <c r="H441" s="171">
        <v>50</v>
      </c>
      <c r="I441" s="172"/>
      <c r="J441" s="173">
        <f>ROUND(I441*H441,2)</f>
        <v>0</v>
      </c>
      <c r="K441" s="169" t="s">
        <v>153</v>
      </c>
      <c r="L441" s="36"/>
      <c r="M441" s="174" t="s">
        <v>22</v>
      </c>
      <c r="N441" s="175" t="s">
        <v>47</v>
      </c>
      <c r="O441" s="37"/>
      <c r="P441" s="176">
        <f>O441*H441</f>
        <v>0</v>
      </c>
      <c r="Q441" s="176">
        <v>0.00026</v>
      </c>
      <c r="R441" s="176">
        <f>Q441*H441</f>
        <v>0.013</v>
      </c>
      <c r="S441" s="176">
        <v>0</v>
      </c>
      <c r="T441" s="177">
        <f>S441*H441</f>
        <v>0</v>
      </c>
      <c r="AR441" s="18" t="s">
        <v>492</v>
      </c>
      <c r="AT441" s="18" t="s">
        <v>149</v>
      </c>
      <c r="AU441" s="18" t="s">
        <v>84</v>
      </c>
      <c r="AY441" s="18" t="s">
        <v>146</v>
      </c>
      <c r="BE441" s="178">
        <f>IF(N441="základní",J441,0)</f>
        <v>0</v>
      </c>
      <c r="BF441" s="178">
        <f>IF(N441="snížená",J441,0)</f>
        <v>0</v>
      </c>
      <c r="BG441" s="178">
        <f>IF(N441="zákl. přenesená",J441,0)</f>
        <v>0</v>
      </c>
      <c r="BH441" s="178">
        <f>IF(N441="sníž. přenesená",J441,0)</f>
        <v>0</v>
      </c>
      <c r="BI441" s="178">
        <f>IF(N441="nulová",J441,0)</f>
        <v>0</v>
      </c>
      <c r="BJ441" s="18" t="s">
        <v>23</v>
      </c>
      <c r="BK441" s="178">
        <f>ROUND(I441*H441,2)</f>
        <v>0</v>
      </c>
      <c r="BL441" s="18" t="s">
        <v>492</v>
      </c>
      <c r="BM441" s="18" t="s">
        <v>965</v>
      </c>
    </row>
    <row r="442" spans="2:63" s="10" customFormat="1" ht="36.75" customHeight="1">
      <c r="B442" s="152"/>
      <c r="D442" s="163" t="s">
        <v>75</v>
      </c>
      <c r="E442" s="235" t="s">
        <v>966</v>
      </c>
      <c r="F442" s="235" t="s">
        <v>967</v>
      </c>
      <c r="I442" s="155"/>
      <c r="J442" s="236">
        <f>BK442</f>
        <v>0</v>
      </c>
      <c r="L442" s="152"/>
      <c r="M442" s="157"/>
      <c r="N442" s="158"/>
      <c r="O442" s="158"/>
      <c r="P442" s="159">
        <f>P443</f>
        <v>0</v>
      </c>
      <c r="Q442" s="158"/>
      <c r="R442" s="159">
        <f>R443</f>
        <v>0</v>
      </c>
      <c r="S442" s="158"/>
      <c r="T442" s="160">
        <f>T443</f>
        <v>0</v>
      </c>
      <c r="AR442" s="153" t="s">
        <v>154</v>
      </c>
      <c r="AT442" s="161" t="s">
        <v>75</v>
      </c>
      <c r="AU442" s="161" t="s">
        <v>76</v>
      </c>
      <c r="AY442" s="153" t="s">
        <v>146</v>
      </c>
      <c r="BK442" s="162">
        <f>BK443</f>
        <v>0</v>
      </c>
    </row>
    <row r="443" spans="2:65" s="1" customFormat="1" ht="22.5" customHeight="1">
      <c r="B443" s="166"/>
      <c r="C443" s="167" t="s">
        <v>968</v>
      </c>
      <c r="D443" s="167" t="s">
        <v>149</v>
      </c>
      <c r="E443" s="168" t="s">
        <v>969</v>
      </c>
      <c r="F443" s="169" t="s">
        <v>970</v>
      </c>
      <c r="G443" s="170" t="s">
        <v>971</v>
      </c>
      <c r="H443" s="171">
        <v>100</v>
      </c>
      <c r="I443" s="172"/>
      <c r="J443" s="173">
        <f>ROUND(I443*H443,2)</f>
        <v>0</v>
      </c>
      <c r="K443" s="169" t="s">
        <v>22</v>
      </c>
      <c r="L443" s="36"/>
      <c r="M443" s="174" t="s">
        <v>22</v>
      </c>
      <c r="N443" s="237" t="s">
        <v>47</v>
      </c>
      <c r="O443" s="238"/>
      <c r="P443" s="239">
        <f>O443*H443</f>
        <v>0</v>
      </c>
      <c r="Q443" s="239">
        <v>0</v>
      </c>
      <c r="R443" s="239">
        <f>Q443*H443</f>
        <v>0</v>
      </c>
      <c r="S443" s="239">
        <v>0</v>
      </c>
      <c r="T443" s="240">
        <f>S443*H443</f>
        <v>0</v>
      </c>
      <c r="AR443" s="18" t="s">
        <v>972</v>
      </c>
      <c r="AT443" s="18" t="s">
        <v>149</v>
      </c>
      <c r="AU443" s="18" t="s">
        <v>23</v>
      </c>
      <c r="AY443" s="18" t="s">
        <v>146</v>
      </c>
      <c r="BE443" s="178">
        <f>IF(N443="základní",J443,0)</f>
        <v>0</v>
      </c>
      <c r="BF443" s="178">
        <f>IF(N443="snížená",J443,0)</f>
        <v>0</v>
      </c>
      <c r="BG443" s="178">
        <f>IF(N443="zákl. přenesená",J443,0)</f>
        <v>0</v>
      </c>
      <c r="BH443" s="178">
        <f>IF(N443="sníž. přenesená",J443,0)</f>
        <v>0</v>
      </c>
      <c r="BI443" s="178">
        <f>IF(N443="nulová",J443,0)</f>
        <v>0</v>
      </c>
      <c r="BJ443" s="18" t="s">
        <v>23</v>
      </c>
      <c r="BK443" s="178">
        <f>ROUND(I443*H443,2)</f>
        <v>0</v>
      </c>
      <c r="BL443" s="18" t="s">
        <v>972</v>
      </c>
      <c r="BM443" s="18" t="s">
        <v>973</v>
      </c>
    </row>
    <row r="444" spans="2:12" s="1" customFormat="1" ht="6.75" customHeight="1">
      <c r="B444" s="51"/>
      <c r="C444" s="52"/>
      <c r="D444" s="52"/>
      <c r="E444" s="52"/>
      <c r="F444" s="52"/>
      <c r="G444" s="52"/>
      <c r="H444" s="52"/>
      <c r="I444" s="118"/>
      <c r="J444" s="52"/>
      <c r="K444" s="52"/>
      <c r="L444" s="36"/>
    </row>
    <row r="445" ht="13.5">
      <c r="AT445" s="241"/>
    </row>
  </sheetData>
  <sheetProtection password="CC35" sheet="1" objects="1" scenarios="1" formatColumns="0" formatRows="0" sort="0" autoFilter="0"/>
  <autoFilter ref="C104:K104"/>
  <mergeCells count="9">
    <mergeCell ref="E97:H97"/>
    <mergeCell ref="G1:H1"/>
    <mergeCell ref="L2:V2"/>
    <mergeCell ref="E7:H7"/>
    <mergeCell ref="E9:H9"/>
    <mergeCell ref="E24:H24"/>
    <mergeCell ref="E45:H45"/>
    <mergeCell ref="E47:H47"/>
    <mergeCell ref="E95:H95"/>
  </mergeCells>
  <hyperlinks>
    <hyperlink ref="F1:G1" location="C2" tooltip="Krycí list soupisu" display="1) Krycí list soupisu"/>
    <hyperlink ref="G1:H1" location="C54" tooltip="Rekapitulace" display="2) Rekapitulace"/>
    <hyperlink ref="J1" location="C10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4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9"/>
      <c r="C1" s="289"/>
      <c r="D1" s="288" t="s">
        <v>1</v>
      </c>
      <c r="E1" s="289"/>
      <c r="F1" s="290" t="s">
        <v>1214</v>
      </c>
      <c r="G1" s="295" t="s">
        <v>1215</v>
      </c>
      <c r="H1" s="295"/>
      <c r="I1" s="296"/>
      <c r="J1" s="290" t="s">
        <v>1216</v>
      </c>
      <c r="K1" s="288" t="s">
        <v>92</v>
      </c>
      <c r="L1" s="290" t="s">
        <v>1217</v>
      </c>
      <c r="M1" s="290"/>
      <c r="N1" s="290"/>
      <c r="O1" s="290"/>
      <c r="P1" s="290"/>
      <c r="Q1" s="290"/>
      <c r="R1" s="290"/>
      <c r="S1" s="290"/>
      <c r="T1" s="290"/>
      <c r="U1" s="286"/>
      <c r="V1" s="28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8" t="s">
        <v>86</v>
      </c>
    </row>
    <row r="3" spans="2:46" ht="6.75" customHeight="1">
      <c r="B3" s="19"/>
      <c r="C3" s="20"/>
      <c r="D3" s="20"/>
      <c r="E3" s="20"/>
      <c r="F3" s="20"/>
      <c r="G3" s="20"/>
      <c r="H3" s="20"/>
      <c r="I3" s="95"/>
      <c r="J3" s="20"/>
      <c r="K3" s="21"/>
      <c r="AT3" s="18" t="s">
        <v>84</v>
      </c>
    </row>
    <row r="4" spans="2:46" ht="36.75" customHeight="1">
      <c r="B4" s="22"/>
      <c r="C4" s="23"/>
      <c r="D4" s="24" t="s">
        <v>93</v>
      </c>
      <c r="E4" s="23"/>
      <c r="F4" s="23"/>
      <c r="G4" s="23"/>
      <c r="H4" s="23"/>
      <c r="I4" s="96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6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6"/>
      <c r="J6" s="23"/>
      <c r="K6" s="25"/>
    </row>
    <row r="7" spans="2:11" ht="22.5" customHeight="1">
      <c r="B7" s="22"/>
      <c r="C7" s="23"/>
      <c r="D7" s="23"/>
      <c r="E7" s="282" t="str">
        <f>'Rekapitulace stavby'!K6</f>
        <v>Vybavení pracoviště krizového řízení Středočeského kraje audiovizuálními a komunikačními prostředky</v>
      </c>
      <c r="F7" s="251"/>
      <c r="G7" s="251"/>
      <c r="H7" s="251"/>
      <c r="I7" s="96"/>
      <c r="J7" s="23"/>
      <c r="K7" s="25"/>
    </row>
    <row r="8" spans="2:11" s="1" customFormat="1" ht="15">
      <c r="B8" s="36"/>
      <c r="C8" s="37"/>
      <c r="D8" s="31" t="s">
        <v>94</v>
      </c>
      <c r="E8" s="37"/>
      <c r="F8" s="37"/>
      <c r="G8" s="37"/>
      <c r="H8" s="37"/>
      <c r="I8" s="97"/>
      <c r="J8" s="37"/>
      <c r="K8" s="40"/>
    </row>
    <row r="9" spans="2:11" s="1" customFormat="1" ht="36.75" customHeight="1">
      <c r="B9" s="36"/>
      <c r="C9" s="37"/>
      <c r="D9" s="37"/>
      <c r="E9" s="283" t="s">
        <v>974</v>
      </c>
      <c r="F9" s="258"/>
      <c r="G9" s="258"/>
      <c r="H9" s="258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25" customHeight="1">
      <c r="B11" s="36"/>
      <c r="C11" s="37"/>
      <c r="D11" s="31" t="s">
        <v>19</v>
      </c>
      <c r="E11" s="37"/>
      <c r="F11" s="29" t="s">
        <v>20</v>
      </c>
      <c r="G11" s="37"/>
      <c r="H11" s="37"/>
      <c r="I11" s="98" t="s">
        <v>21</v>
      </c>
      <c r="J11" s="29" t="s">
        <v>22</v>
      </c>
      <c r="K11" s="40"/>
    </row>
    <row r="12" spans="2:11" s="1" customFormat="1" ht="14.25" customHeight="1">
      <c r="B12" s="36"/>
      <c r="C12" s="37"/>
      <c r="D12" s="31" t="s">
        <v>24</v>
      </c>
      <c r="E12" s="37"/>
      <c r="F12" s="29" t="s">
        <v>25</v>
      </c>
      <c r="G12" s="37"/>
      <c r="H12" s="37"/>
      <c r="I12" s="98" t="s">
        <v>26</v>
      </c>
      <c r="J12" s="99" t="str">
        <f>'Rekapitulace stavby'!AN8</f>
        <v>22.07.2016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7"/>
      <c r="J13" s="37"/>
      <c r="K13" s="40"/>
    </row>
    <row r="14" spans="2:11" s="1" customFormat="1" ht="14.25" customHeight="1">
      <c r="B14" s="36"/>
      <c r="C14" s="37"/>
      <c r="D14" s="31" t="s">
        <v>32</v>
      </c>
      <c r="E14" s="37"/>
      <c r="F14" s="37"/>
      <c r="G14" s="37"/>
      <c r="H14" s="37"/>
      <c r="I14" s="98" t="s">
        <v>33</v>
      </c>
      <c r="J14" s="29" t="s">
        <v>22</v>
      </c>
      <c r="K14" s="40"/>
    </row>
    <row r="15" spans="2:11" s="1" customFormat="1" ht="18" customHeight="1">
      <c r="B15" s="36"/>
      <c r="C15" s="37"/>
      <c r="D15" s="37"/>
      <c r="E15" s="29" t="s">
        <v>34</v>
      </c>
      <c r="F15" s="37"/>
      <c r="G15" s="37"/>
      <c r="H15" s="37"/>
      <c r="I15" s="98" t="s">
        <v>35</v>
      </c>
      <c r="J15" s="29" t="s">
        <v>22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25" customHeight="1">
      <c r="B17" s="36"/>
      <c r="C17" s="37"/>
      <c r="D17" s="31" t="s">
        <v>36</v>
      </c>
      <c r="E17" s="37"/>
      <c r="F17" s="37"/>
      <c r="G17" s="37"/>
      <c r="H17" s="37"/>
      <c r="I17" s="98" t="s">
        <v>33</v>
      </c>
      <c r="J17" s="29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29">
        <f>IF('Rekapitulace stavby'!E14="Vyplň údaj","",IF('Rekapitulace stavby'!E14="","",'Rekapitulace stavby'!E14))</f>
      </c>
      <c r="F18" s="37"/>
      <c r="G18" s="37"/>
      <c r="H18" s="37"/>
      <c r="I18" s="98" t="s">
        <v>35</v>
      </c>
      <c r="J18" s="29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25" customHeight="1">
      <c r="B20" s="36"/>
      <c r="C20" s="37"/>
      <c r="D20" s="31" t="s">
        <v>38</v>
      </c>
      <c r="E20" s="37"/>
      <c r="F20" s="37"/>
      <c r="G20" s="37"/>
      <c r="H20" s="37"/>
      <c r="I20" s="98" t="s">
        <v>33</v>
      </c>
      <c r="J20" s="29">
        <f>IF('Rekapitulace stavby'!AN16="","",'Rekapitulace stavby'!AN16)</f>
      </c>
      <c r="K20" s="40"/>
    </row>
    <row r="21" spans="2:11" s="1" customFormat="1" ht="18" customHeight="1">
      <c r="B21" s="36"/>
      <c r="C21" s="37"/>
      <c r="D21" s="37"/>
      <c r="E21" s="29" t="str">
        <f>IF('Rekapitulace stavby'!E17="","",'Rekapitulace stavby'!E17)</f>
        <v> </v>
      </c>
      <c r="F21" s="37"/>
      <c r="G21" s="37"/>
      <c r="H21" s="37"/>
      <c r="I21" s="98" t="s">
        <v>35</v>
      </c>
      <c r="J21" s="29">
        <f>IF('Rekapitulace stavby'!AN17="","",'Rekapitulace stavby'!AN17)</f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25" customHeight="1">
      <c r="B23" s="36"/>
      <c r="C23" s="37"/>
      <c r="D23" s="31" t="s">
        <v>41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0"/>
      <c r="C24" s="101"/>
      <c r="D24" s="101"/>
      <c r="E24" s="254" t="s">
        <v>22</v>
      </c>
      <c r="F24" s="284"/>
      <c r="G24" s="284"/>
      <c r="H24" s="284"/>
      <c r="I24" s="102"/>
      <c r="J24" s="101"/>
      <c r="K24" s="103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4"/>
      <c r="J26" s="63"/>
      <c r="K26" s="105"/>
    </row>
    <row r="27" spans="2:11" s="1" customFormat="1" ht="24.75" customHeight="1">
      <c r="B27" s="36"/>
      <c r="C27" s="37"/>
      <c r="D27" s="106" t="s">
        <v>42</v>
      </c>
      <c r="E27" s="37"/>
      <c r="F27" s="37"/>
      <c r="G27" s="37"/>
      <c r="H27" s="37"/>
      <c r="I27" s="97"/>
      <c r="J27" s="107">
        <f>ROUND(J85,2)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4"/>
      <c r="J28" s="63"/>
      <c r="K28" s="105"/>
    </row>
    <row r="29" spans="2:11" s="1" customFormat="1" ht="14.25" customHeight="1">
      <c r="B29" s="36"/>
      <c r="C29" s="37"/>
      <c r="D29" s="37"/>
      <c r="E29" s="37"/>
      <c r="F29" s="41" t="s">
        <v>44</v>
      </c>
      <c r="G29" s="37"/>
      <c r="H29" s="37"/>
      <c r="I29" s="108" t="s">
        <v>43</v>
      </c>
      <c r="J29" s="41" t="s">
        <v>45</v>
      </c>
      <c r="K29" s="40"/>
    </row>
    <row r="30" spans="2:11" s="1" customFormat="1" ht="14.25" customHeight="1">
      <c r="B30" s="36"/>
      <c r="C30" s="37"/>
      <c r="D30" s="44" t="s">
        <v>46</v>
      </c>
      <c r="E30" s="44" t="s">
        <v>47</v>
      </c>
      <c r="F30" s="109">
        <f>ROUND(SUM(BE85:BE130),2)</f>
        <v>0</v>
      </c>
      <c r="G30" s="37"/>
      <c r="H30" s="37"/>
      <c r="I30" s="110">
        <v>0.21</v>
      </c>
      <c r="J30" s="109">
        <f>ROUND(ROUND((SUM(BE85:BE130)),2)*I30,2)</f>
        <v>0</v>
      </c>
      <c r="K30" s="40"/>
    </row>
    <row r="31" spans="2:11" s="1" customFormat="1" ht="14.25" customHeight="1">
      <c r="B31" s="36"/>
      <c r="C31" s="37"/>
      <c r="D31" s="37"/>
      <c r="E31" s="44" t="s">
        <v>48</v>
      </c>
      <c r="F31" s="109">
        <f>ROUND(SUM(BF85:BF130),2)</f>
        <v>0</v>
      </c>
      <c r="G31" s="37"/>
      <c r="H31" s="37"/>
      <c r="I31" s="110">
        <v>0.15</v>
      </c>
      <c r="J31" s="109">
        <f>ROUND(ROUND((SUM(BF85:BF130)),2)*I31,2)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49</v>
      </c>
      <c r="F32" s="109">
        <f>ROUND(SUM(BG85:BG130),2)</f>
        <v>0</v>
      </c>
      <c r="G32" s="37"/>
      <c r="H32" s="37"/>
      <c r="I32" s="110">
        <v>0.21</v>
      </c>
      <c r="J32" s="109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50</v>
      </c>
      <c r="F33" s="109">
        <f>ROUND(SUM(BH85:BH130),2)</f>
        <v>0</v>
      </c>
      <c r="G33" s="37"/>
      <c r="H33" s="37"/>
      <c r="I33" s="110">
        <v>0.15</v>
      </c>
      <c r="J33" s="109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51</v>
      </c>
      <c r="F34" s="109">
        <f>ROUND(SUM(BI85:BI130),2)</f>
        <v>0</v>
      </c>
      <c r="G34" s="37"/>
      <c r="H34" s="37"/>
      <c r="I34" s="110">
        <v>0</v>
      </c>
      <c r="J34" s="109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4.75" customHeight="1">
      <c r="B36" s="36"/>
      <c r="C36" s="111"/>
      <c r="D36" s="112" t="s">
        <v>52</v>
      </c>
      <c r="E36" s="67"/>
      <c r="F36" s="67"/>
      <c r="G36" s="113" t="s">
        <v>53</v>
      </c>
      <c r="H36" s="114" t="s">
        <v>54</v>
      </c>
      <c r="I36" s="115"/>
      <c r="J36" s="116">
        <f>SUM(J27:J34)</f>
        <v>0</v>
      </c>
      <c r="K36" s="117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8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9"/>
      <c r="J41" s="55"/>
      <c r="K41" s="120"/>
    </row>
    <row r="42" spans="2:11" s="1" customFormat="1" ht="36.75" customHeight="1">
      <c r="B42" s="36"/>
      <c r="C42" s="24" t="s">
        <v>96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25" customHeight="1">
      <c r="B44" s="36"/>
      <c r="C44" s="31" t="s">
        <v>16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282" t="str">
        <f>E7</f>
        <v>Vybavení pracoviště krizového řízení Středočeského kraje audiovizuálními a komunikačními prostředky</v>
      </c>
      <c r="F45" s="258"/>
      <c r="G45" s="258"/>
      <c r="H45" s="258"/>
      <c r="I45" s="97"/>
      <c r="J45" s="37"/>
      <c r="K45" s="40"/>
    </row>
    <row r="46" spans="2:11" s="1" customFormat="1" ht="14.25" customHeight="1">
      <c r="B46" s="36"/>
      <c r="C46" s="31" t="s">
        <v>94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283" t="str">
        <f>E9</f>
        <v>Systém audio video - Vybavení pracoviště krizového řízení Středočeského kraje</v>
      </c>
      <c r="F47" s="258"/>
      <c r="G47" s="258"/>
      <c r="H47" s="258"/>
      <c r="I47" s="97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1" t="s">
        <v>24</v>
      </c>
      <c r="D49" s="37"/>
      <c r="E49" s="37"/>
      <c r="F49" s="29" t="str">
        <f>F12</f>
        <v>Zborovská 11,Praha 5</v>
      </c>
      <c r="G49" s="37"/>
      <c r="H49" s="37"/>
      <c r="I49" s="98" t="s">
        <v>26</v>
      </c>
      <c r="J49" s="99" t="str">
        <f>IF(J12="","",J12)</f>
        <v>22.07.2016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1" t="s">
        <v>32</v>
      </c>
      <c r="D51" s="37"/>
      <c r="E51" s="37"/>
      <c r="F51" s="29" t="str">
        <f>E15</f>
        <v>Středočeský kraj,Krajský úřad, Zborovská 11,Praha </v>
      </c>
      <c r="G51" s="37"/>
      <c r="H51" s="37"/>
      <c r="I51" s="98" t="s">
        <v>38</v>
      </c>
      <c r="J51" s="29" t="str">
        <f>E21</f>
        <v> </v>
      </c>
      <c r="K51" s="40"/>
    </row>
    <row r="52" spans="2:11" s="1" customFormat="1" ht="14.25" customHeight="1">
      <c r="B52" s="36"/>
      <c r="C52" s="31" t="s">
        <v>36</v>
      </c>
      <c r="D52" s="37"/>
      <c r="E52" s="37"/>
      <c r="F52" s="29">
        <f>IF(E18="","",E18)</f>
      </c>
      <c r="G52" s="37"/>
      <c r="H52" s="37"/>
      <c r="I52" s="97"/>
      <c r="J52" s="37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1" t="s">
        <v>97</v>
      </c>
      <c r="D54" s="111"/>
      <c r="E54" s="111"/>
      <c r="F54" s="111"/>
      <c r="G54" s="111"/>
      <c r="H54" s="111"/>
      <c r="I54" s="122"/>
      <c r="J54" s="123" t="s">
        <v>98</v>
      </c>
      <c r="K54" s="124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5" t="s">
        <v>99</v>
      </c>
      <c r="D56" s="37"/>
      <c r="E56" s="37"/>
      <c r="F56" s="37"/>
      <c r="G56" s="37"/>
      <c r="H56" s="37"/>
      <c r="I56" s="97"/>
      <c r="J56" s="107">
        <f>J85</f>
        <v>0</v>
      </c>
      <c r="K56" s="40"/>
      <c r="AU56" s="18" t="s">
        <v>100</v>
      </c>
    </row>
    <row r="57" spans="2:11" s="7" customFormat="1" ht="24.75" customHeight="1">
      <c r="B57" s="126"/>
      <c r="C57" s="127"/>
      <c r="D57" s="128" t="s">
        <v>118</v>
      </c>
      <c r="E57" s="129"/>
      <c r="F57" s="129"/>
      <c r="G57" s="129"/>
      <c r="H57" s="129"/>
      <c r="I57" s="130"/>
      <c r="J57" s="131">
        <f>J86</f>
        <v>0</v>
      </c>
      <c r="K57" s="132"/>
    </row>
    <row r="58" spans="2:11" s="8" customFormat="1" ht="19.5" customHeight="1">
      <c r="B58" s="133"/>
      <c r="C58" s="134"/>
      <c r="D58" s="135" t="s">
        <v>975</v>
      </c>
      <c r="E58" s="136"/>
      <c r="F58" s="136"/>
      <c r="G58" s="136"/>
      <c r="H58" s="136"/>
      <c r="I58" s="137"/>
      <c r="J58" s="138">
        <f>J87</f>
        <v>0</v>
      </c>
      <c r="K58" s="139"/>
    </row>
    <row r="59" spans="2:11" s="8" customFormat="1" ht="14.25" customHeight="1">
      <c r="B59" s="133"/>
      <c r="C59" s="134"/>
      <c r="D59" s="135" t="s">
        <v>976</v>
      </c>
      <c r="E59" s="136"/>
      <c r="F59" s="136"/>
      <c r="G59" s="136"/>
      <c r="H59" s="136"/>
      <c r="I59" s="137"/>
      <c r="J59" s="138">
        <f>J88</f>
        <v>0</v>
      </c>
      <c r="K59" s="139"/>
    </row>
    <row r="60" spans="2:11" s="8" customFormat="1" ht="14.25" customHeight="1">
      <c r="B60" s="133"/>
      <c r="C60" s="134"/>
      <c r="D60" s="135" t="s">
        <v>977</v>
      </c>
      <c r="E60" s="136"/>
      <c r="F60" s="136"/>
      <c r="G60" s="136"/>
      <c r="H60" s="136"/>
      <c r="I60" s="137"/>
      <c r="J60" s="138">
        <f>J97</f>
        <v>0</v>
      </c>
      <c r="K60" s="139"/>
    </row>
    <row r="61" spans="2:11" s="8" customFormat="1" ht="14.25" customHeight="1">
      <c r="B61" s="133"/>
      <c r="C61" s="134"/>
      <c r="D61" s="135" t="s">
        <v>978</v>
      </c>
      <c r="E61" s="136"/>
      <c r="F61" s="136"/>
      <c r="G61" s="136"/>
      <c r="H61" s="136"/>
      <c r="I61" s="137"/>
      <c r="J61" s="138">
        <f>J106</f>
        <v>0</v>
      </c>
      <c r="K61" s="139"/>
    </row>
    <row r="62" spans="2:11" s="8" customFormat="1" ht="14.25" customHeight="1">
      <c r="B62" s="133"/>
      <c r="C62" s="134"/>
      <c r="D62" s="135" t="s">
        <v>979</v>
      </c>
      <c r="E62" s="136"/>
      <c r="F62" s="136"/>
      <c r="G62" s="136"/>
      <c r="H62" s="136"/>
      <c r="I62" s="137"/>
      <c r="J62" s="138">
        <f>J111</f>
        <v>0</v>
      </c>
      <c r="K62" s="139"/>
    </row>
    <row r="63" spans="2:11" s="8" customFormat="1" ht="14.25" customHeight="1">
      <c r="B63" s="133"/>
      <c r="C63" s="134"/>
      <c r="D63" s="135" t="s">
        <v>980</v>
      </c>
      <c r="E63" s="136"/>
      <c r="F63" s="136"/>
      <c r="G63" s="136"/>
      <c r="H63" s="136"/>
      <c r="I63" s="137"/>
      <c r="J63" s="138">
        <f>J114</f>
        <v>0</v>
      </c>
      <c r="K63" s="139"/>
    </row>
    <row r="64" spans="2:11" s="8" customFormat="1" ht="14.25" customHeight="1">
      <c r="B64" s="133"/>
      <c r="C64" s="134"/>
      <c r="D64" s="135" t="s">
        <v>981</v>
      </c>
      <c r="E64" s="136"/>
      <c r="F64" s="136"/>
      <c r="G64" s="136"/>
      <c r="H64" s="136"/>
      <c r="I64" s="137"/>
      <c r="J64" s="138">
        <f>J119</f>
        <v>0</v>
      </c>
      <c r="K64" s="139"/>
    </row>
    <row r="65" spans="2:11" s="8" customFormat="1" ht="14.25" customHeight="1">
      <c r="B65" s="133"/>
      <c r="C65" s="134"/>
      <c r="D65" s="135" t="s">
        <v>982</v>
      </c>
      <c r="E65" s="136"/>
      <c r="F65" s="136"/>
      <c r="G65" s="136"/>
      <c r="H65" s="136"/>
      <c r="I65" s="137"/>
      <c r="J65" s="138">
        <f>J124</f>
        <v>0</v>
      </c>
      <c r="K65" s="139"/>
    </row>
    <row r="66" spans="2:11" s="1" customFormat="1" ht="21.75" customHeight="1">
      <c r="B66" s="36"/>
      <c r="C66" s="37"/>
      <c r="D66" s="37"/>
      <c r="E66" s="37"/>
      <c r="F66" s="37"/>
      <c r="G66" s="37"/>
      <c r="H66" s="37"/>
      <c r="I66" s="97"/>
      <c r="J66" s="37"/>
      <c r="K66" s="40"/>
    </row>
    <row r="67" spans="2:11" s="1" customFormat="1" ht="6.75" customHeight="1">
      <c r="B67" s="51"/>
      <c r="C67" s="52"/>
      <c r="D67" s="52"/>
      <c r="E67" s="52"/>
      <c r="F67" s="52"/>
      <c r="G67" s="52"/>
      <c r="H67" s="52"/>
      <c r="I67" s="118"/>
      <c r="J67" s="52"/>
      <c r="K67" s="53"/>
    </row>
    <row r="71" spans="2:12" s="1" customFormat="1" ht="6.75" customHeight="1">
      <c r="B71" s="54"/>
      <c r="C71" s="55"/>
      <c r="D71" s="55"/>
      <c r="E71" s="55"/>
      <c r="F71" s="55"/>
      <c r="G71" s="55"/>
      <c r="H71" s="55"/>
      <c r="I71" s="119"/>
      <c r="J71" s="55"/>
      <c r="K71" s="55"/>
      <c r="L71" s="36"/>
    </row>
    <row r="72" spans="2:12" s="1" customFormat="1" ht="36.75" customHeight="1">
      <c r="B72" s="36"/>
      <c r="C72" s="56" t="s">
        <v>130</v>
      </c>
      <c r="I72" s="140"/>
      <c r="L72" s="36"/>
    </row>
    <row r="73" spans="2:12" s="1" customFormat="1" ht="6.75" customHeight="1">
      <c r="B73" s="36"/>
      <c r="I73" s="140"/>
      <c r="L73" s="36"/>
    </row>
    <row r="74" spans="2:12" s="1" customFormat="1" ht="14.25" customHeight="1">
      <c r="B74" s="36"/>
      <c r="C74" s="58" t="s">
        <v>16</v>
      </c>
      <c r="I74" s="140"/>
      <c r="L74" s="36"/>
    </row>
    <row r="75" spans="2:12" s="1" customFormat="1" ht="22.5" customHeight="1">
      <c r="B75" s="36"/>
      <c r="E75" s="285" t="str">
        <f>E7</f>
        <v>Vybavení pracoviště krizového řízení Středočeského kraje audiovizuálními a komunikačními prostředky</v>
      </c>
      <c r="F75" s="248"/>
      <c r="G75" s="248"/>
      <c r="H75" s="248"/>
      <c r="I75" s="140"/>
      <c r="L75" s="36"/>
    </row>
    <row r="76" spans="2:12" s="1" customFormat="1" ht="14.25" customHeight="1">
      <c r="B76" s="36"/>
      <c r="C76" s="58" t="s">
        <v>94</v>
      </c>
      <c r="I76" s="140"/>
      <c r="L76" s="36"/>
    </row>
    <row r="77" spans="2:12" s="1" customFormat="1" ht="23.25" customHeight="1">
      <c r="B77" s="36"/>
      <c r="E77" s="266" t="str">
        <f>E9</f>
        <v>Systém audio video - Vybavení pracoviště krizového řízení Středočeského kraje</v>
      </c>
      <c r="F77" s="248"/>
      <c r="G77" s="248"/>
      <c r="H77" s="248"/>
      <c r="I77" s="140"/>
      <c r="L77" s="36"/>
    </row>
    <row r="78" spans="2:12" s="1" customFormat="1" ht="6.75" customHeight="1">
      <c r="B78" s="36"/>
      <c r="I78" s="140"/>
      <c r="L78" s="36"/>
    </row>
    <row r="79" spans="2:12" s="1" customFormat="1" ht="18" customHeight="1">
      <c r="B79" s="36"/>
      <c r="C79" s="58" t="s">
        <v>24</v>
      </c>
      <c r="F79" s="141" t="str">
        <f>F12</f>
        <v>Zborovská 11,Praha 5</v>
      </c>
      <c r="I79" s="142" t="s">
        <v>26</v>
      </c>
      <c r="J79" s="62" t="str">
        <f>IF(J12="","",J12)</f>
        <v>22.07.2016</v>
      </c>
      <c r="L79" s="36"/>
    </row>
    <row r="80" spans="2:12" s="1" customFormat="1" ht="6.75" customHeight="1">
      <c r="B80" s="36"/>
      <c r="I80" s="140"/>
      <c r="L80" s="36"/>
    </row>
    <row r="81" spans="2:12" s="1" customFormat="1" ht="15">
      <c r="B81" s="36"/>
      <c r="C81" s="58" t="s">
        <v>32</v>
      </c>
      <c r="F81" s="141" t="str">
        <f>E15</f>
        <v>Středočeský kraj,Krajský úřad, Zborovská 11,Praha </v>
      </c>
      <c r="I81" s="142" t="s">
        <v>38</v>
      </c>
      <c r="J81" s="141" t="str">
        <f>E21</f>
        <v> </v>
      </c>
      <c r="L81" s="36"/>
    </row>
    <row r="82" spans="2:12" s="1" customFormat="1" ht="14.25" customHeight="1">
      <c r="B82" s="36"/>
      <c r="C82" s="58" t="s">
        <v>36</v>
      </c>
      <c r="F82" s="141">
        <f>IF(E18="","",E18)</f>
      </c>
      <c r="I82" s="140"/>
      <c r="L82" s="36"/>
    </row>
    <row r="83" spans="2:12" s="1" customFormat="1" ht="9.75" customHeight="1">
      <c r="B83" s="36"/>
      <c r="I83" s="140"/>
      <c r="L83" s="36"/>
    </row>
    <row r="84" spans="2:20" s="9" customFormat="1" ht="29.25" customHeight="1">
      <c r="B84" s="143"/>
      <c r="C84" s="144" t="s">
        <v>131</v>
      </c>
      <c r="D84" s="145" t="s">
        <v>61</v>
      </c>
      <c r="E84" s="145" t="s">
        <v>57</v>
      </c>
      <c r="F84" s="145" t="s">
        <v>132</v>
      </c>
      <c r="G84" s="145" t="s">
        <v>133</v>
      </c>
      <c r="H84" s="145" t="s">
        <v>134</v>
      </c>
      <c r="I84" s="146" t="s">
        <v>135</v>
      </c>
      <c r="J84" s="145" t="s">
        <v>98</v>
      </c>
      <c r="K84" s="147" t="s">
        <v>136</v>
      </c>
      <c r="L84" s="143"/>
      <c r="M84" s="69" t="s">
        <v>137</v>
      </c>
      <c r="N84" s="70" t="s">
        <v>46</v>
      </c>
      <c r="O84" s="70" t="s">
        <v>138</v>
      </c>
      <c r="P84" s="70" t="s">
        <v>139</v>
      </c>
      <c r="Q84" s="70" t="s">
        <v>140</v>
      </c>
      <c r="R84" s="70" t="s">
        <v>141</v>
      </c>
      <c r="S84" s="70" t="s">
        <v>142</v>
      </c>
      <c r="T84" s="71" t="s">
        <v>143</v>
      </c>
    </row>
    <row r="85" spans="2:63" s="1" customFormat="1" ht="29.25" customHeight="1">
      <c r="B85" s="36"/>
      <c r="C85" s="73" t="s">
        <v>99</v>
      </c>
      <c r="I85" s="140"/>
      <c r="J85" s="148">
        <f>BK85</f>
        <v>0</v>
      </c>
      <c r="L85" s="36"/>
      <c r="M85" s="72"/>
      <c r="N85" s="63"/>
      <c r="O85" s="63"/>
      <c r="P85" s="149">
        <f>P86</f>
        <v>0</v>
      </c>
      <c r="Q85" s="63"/>
      <c r="R85" s="149">
        <f>R86</f>
        <v>0</v>
      </c>
      <c r="S85" s="63"/>
      <c r="T85" s="150">
        <f>T86</f>
        <v>0</v>
      </c>
      <c r="AT85" s="18" t="s">
        <v>75</v>
      </c>
      <c r="AU85" s="18" t="s">
        <v>100</v>
      </c>
      <c r="BK85" s="151">
        <f>BK86</f>
        <v>0</v>
      </c>
    </row>
    <row r="86" spans="2:63" s="10" customFormat="1" ht="36.75" customHeight="1">
      <c r="B86" s="152"/>
      <c r="D86" s="153" t="s">
        <v>75</v>
      </c>
      <c r="E86" s="154" t="s">
        <v>408</v>
      </c>
      <c r="F86" s="154" t="s">
        <v>650</v>
      </c>
      <c r="I86" s="155"/>
      <c r="J86" s="156">
        <f>BK86</f>
        <v>0</v>
      </c>
      <c r="L86" s="152"/>
      <c r="M86" s="157"/>
      <c r="N86" s="158"/>
      <c r="O86" s="158"/>
      <c r="P86" s="159">
        <f>P87</f>
        <v>0</v>
      </c>
      <c r="Q86" s="158"/>
      <c r="R86" s="159">
        <f>R87</f>
        <v>0</v>
      </c>
      <c r="S86" s="158"/>
      <c r="T86" s="160">
        <f>T87</f>
        <v>0</v>
      </c>
      <c r="AR86" s="153" t="s">
        <v>147</v>
      </c>
      <c r="AT86" s="161" t="s">
        <v>75</v>
      </c>
      <c r="AU86" s="161" t="s">
        <v>76</v>
      </c>
      <c r="AY86" s="153" t="s">
        <v>146</v>
      </c>
      <c r="BK86" s="162">
        <f>BK87</f>
        <v>0</v>
      </c>
    </row>
    <row r="87" spans="2:63" s="10" customFormat="1" ht="19.5" customHeight="1">
      <c r="B87" s="152"/>
      <c r="D87" s="153" t="s">
        <v>75</v>
      </c>
      <c r="E87" s="232" t="s">
        <v>983</v>
      </c>
      <c r="F87" s="232" t="s">
        <v>984</v>
      </c>
      <c r="I87" s="155"/>
      <c r="J87" s="233">
        <f>BK87</f>
        <v>0</v>
      </c>
      <c r="L87" s="152"/>
      <c r="M87" s="157"/>
      <c r="N87" s="158"/>
      <c r="O87" s="158"/>
      <c r="P87" s="159">
        <f>P88+P97+P106+P111+P114+P119+P124</f>
        <v>0</v>
      </c>
      <c r="Q87" s="158"/>
      <c r="R87" s="159">
        <f>R88+R97+R106+R111+R114+R119+R124</f>
        <v>0</v>
      </c>
      <c r="S87" s="158"/>
      <c r="T87" s="160">
        <f>T88+T97+T106+T111+T114+T119+T124</f>
        <v>0</v>
      </c>
      <c r="AR87" s="153" t="s">
        <v>147</v>
      </c>
      <c r="AT87" s="161" t="s">
        <v>75</v>
      </c>
      <c r="AU87" s="161" t="s">
        <v>23</v>
      </c>
      <c r="AY87" s="153" t="s">
        <v>146</v>
      </c>
      <c r="BK87" s="162">
        <f>BK88+BK97+BK106+BK111+BK114+BK119+BK124</f>
        <v>0</v>
      </c>
    </row>
    <row r="88" spans="2:63" s="10" customFormat="1" ht="14.25" customHeight="1">
      <c r="B88" s="152"/>
      <c r="D88" s="163" t="s">
        <v>75</v>
      </c>
      <c r="E88" s="164" t="s">
        <v>985</v>
      </c>
      <c r="F88" s="164" t="s">
        <v>986</v>
      </c>
      <c r="I88" s="155"/>
      <c r="J88" s="165">
        <f>BK88</f>
        <v>0</v>
      </c>
      <c r="L88" s="152"/>
      <c r="M88" s="157"/>
      <c r="N88" s="158"/>
      <c r="O88" s="158"/>
      <c r="P88" s="159">
        <f>SUM(P89:P96)</f>
        <v>0</v>
      </c>
      <c r="Q88" s="158"/>
      <c r="R88" s="159">
        <f>SUM(R89:R96)</f>
        <v>0</v>
      </c>
      <c r="S88" s="158"/>
      <c r="T88" s="160">
        <f>SUM(T89:T96)</f>
        <v>0</v>
      </c>
      <c r="AR88" s="153" t="s">
        <v>147</v>
      </c>
      <c r="AT88" s="161" t="s">
        <v>75</v>
      </c>
      <c r="AU88" s="161" t="s">
        <v>84</v>
      </c>
      <c r="AY88" s="153" t="s">
        <v>146</v>
      </c>
      <c r="BK88" s="162">
        <f>SUM(BK89:BK96)</f>
        <v>0</v>
      </c>
    </row>
    <row r="89" spans="2:65" s="1" customFormat="1" ht="22.5" customHeight="1">
      <c r="B89" s="166"/>
      <c r="C89" s="167" t="s">
        <v>23</v>
      </c>
      <c r="D89" s="167" t="s">
        <v>149</v>
      </c>
      <c r="E89" s="168" t="s">
        <v>987</v>
      </c>
      <c r="F89" s="169" t="s">
        <v>988</v>
      </c>
      <c r="G89" s="170" t="s">
        <v>152</v>
      </c>
      <c r="H89" s="171">
        <v>4</v>
      </c>
      <c r="I89" s="172"/>
      <c r="J89" s="173">
        <f>ROUND(I89*H89,2)</f>
        <v>0</v>
      </c>
      <c r="K89" s="169" t="s">
        <v>22</v>
      </c>
      <c r="L89" s="36"/>
      <c r="M89" s="174" t="s">
        <v>22</v>
      </c>
      <c r="N89" s="175" t="s">
        <v>47</v>
      </c>
      <c r="O89" s="37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AR89" s="18" t="s">
        <v>492</v>
      </c>
      <c r="AT89" s="18" t="s">
        <v>149</v>
      </c>
      <c r="AU89" s="18" t="s">
        <v>147</v>
      </c>
      <c r="AY89" s="18" t="s">
        <v>146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18" t="s">
        <v>23</v>
      </c>
      <c r="BK89" s="178">
        <f>ROUND(I89*H89,2)</f>
        <v>0</v>
      </c>
      <c r="BL89" s="18" t="s">
        <v>492</v>
      </c>
      <c r="BM89" s="18" t="s">
        <v>989</v>
      </c>
    </row>
    <row r="90" spans="2:47" s="1" customFormat="1" ht="162" customHeight="1">
      <c r="B90" s="36"/>
      <c r="D90" s="180" t="s">
        <v>355</v>
      </c>
      <c r="F90" s="221" t="s">
        <v>990</v>
      </c>
      <c r="I90" s="140"/>
      <c r="L90" s="36"/>
      <c r="M90" s="65"/>
      <c r="N90" s="37"/>
      <c r="O90" s="37"/>
      <c r="P90" s="37"/>
      <c r="Q90" s="37"/>
      <c r="R90" s="37"/>
      <c r="S90" s="37"/>
      <c r="T90" s="66"/>
      <c r="AT90" s="18" t="s">
        <v>355</v>
      </c>
      <c r="AU90" s="18" t="s">
        <v>147</v>
      </c>
    </row>
    <row r="91" spans="2:65" s="1" customFormat="1" ht="22.5" customHeight="1">
      <c r="B91" s="166"/>
      <c r="C91" s="167" t="s">
        <v>84</v>
      </c>
      <c r="D91" s="167" t="s">
        <v>149</v>
      </c>
      <c r="E91" s="168" t="s">
        <v>991</v>
      </c>
      <c r="F91" s="169" t="s">
        <v>992</v>
      </c>
      <c r="G91" s="170" t="s">
        <v>152</v>
      </c>
      <c r="H91" s="171">
        <v>1</v>
      </c>
      <c r="I91" s="172"/>
      <c r="J91" s="173">
        <f>ROUND(I91*H91,2)</f>
        <v>0</v>
      </c>
      <c r="K91" s="169" t="s">
        <v>22</v>
      </c>
      <c r="L91" s="36"/>
      <c r="M91" s="174" t="s">
        <v>22</v>
      </c>
      <c r="N91" s="175" t="s">
        <v>47</v>
      </c>
      <c r="O91" s="37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AR91" s="18" t="s">
        <v>492</v>
      </c>
      <c r="AT91" s="18" t="s">
        <v>149</v>
      </c>
      <c r="AU91" s="18" t="s">
        <v>147</v>
      </c>
      <c r="AY91" s="18" t="s">
        <v>146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8" t="s">
        <v>23</v>
      </c>
      <c r="BK91" s="178">
        <f>ROUND(I91*H91,2)</f>
        <v>0</v>
      </c>
      <c r="BL91" s="18" t="s">
        <v>492</v>
      </c>
      <c r="BM91" s="18" t="s">
        <v>993</v>
      </c>
    </row>
    <row r="92" spans="2:47" s="1" customFormat="1" ht="210" customHeight="1">
      <c r="B92" s="36"/>
      <c r="D92" s="180" t="s">
        <v>355</v>
      </c>
      <c r="F92" s="221" t="s">
        <v>994</v>
      </c>
      <c r="I92" s="140"/>
      <c r="L92" s="36"/>
      <c r="M92" s="65"/>
      <c r="N92" s="37"/>
      <c r="O92" s="37"/>
      <c r="P92" s="37"/>
      <c r="Q92" s="37"/>
      <c r="R92" s="37"/>
      <c r="S92" s="37"/>
      <c r="T92" s="66"/>
      <c r="AT92" s="18" t="s">
        <v>355</v>
      </c>
      <c r="AU92" s="18" t="s">
        <v>147</v>
      </c>
    </row>
    <row r="93" spans="2:65" s="1" customFormat="1" ht="22.5" customHeight="1">
      <c r="B93" s="166"/>
      <c r="C93" s="167" t="s">
        <v>147</v>
      </c>
      <c r="D93" s="167" t="s">
        <v>149</v>
      </c>
      <c r="E93" s="168" t="s">
        <v>995</v>
      </c>
      <c r="F93" s="169" t="s">
        <v>996</v>
      </c>
      <c r="G93" s="170" t="s">
        <v>152</v>
      </c>
      <c r="H93" s="171">
        <v>1</v>
      </c>
      <c r="I93" s="172"/>
      <c r="J93" s="173">
        <f>ROUND(I93*H93,2)</f>
        <v>0</v>
      </c>
      <c r="K93" s="169" t="s">
        <v>22</v>
      </c>
      <c r="L93" s="36"/>
      <c r="M93" s="174" t="s">
        <v>22</v>
      </c>
      <c r="N93" s="175" t="s">
        <v>47</v>
      </c>
      <c r="O93" s="37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AR93" s="18" t="s">
        <v>492</v>
      </c>
      <c r="AT93" s="18" t="s">
        <v>149</v>
      </c>
      <c r="AU93" s="18" t="s">
        <v>147</v>
      </c>
      <c r="AY93" s="18" t="s">
        <v>146</v>
      </c>
      <c r="BE93" s="178">
        <f>IF(N93="základní",J93,0)</f>
        <v>0</v>
      </c>
      <c r="BF93" s="178">
        <f>IF(N93="snížená",J93,0)</f>
        <v>0</v>
      </c>
      <c r="BG93" s="178">
        <f>IF(N93="zákl. přenesená",J93,0)</f>
        <v>0</v>
      </c>
      <c r="BH93" s="178">
        <f>IF(N93="sníž. přenesená",J93,0)</f>
        <v>0</v>
      </c>
      <c r="BI93" s="178">
        <f>IF(N93="nulová",J93,0)</f>
        <v>0</v>
      </c>
      <c r="BJ93" s="18" t="s">
        <v>23</v>
      </c>
      <c r="BK93" s="178">
        <f>ROUND(I93*H93,2)</f>
        <v>0</v>
      </c>
      <c r="BL93" s="18" t="s">
        <v>492</v>
      </c>
      <c r="BM93" s="18" t="s">
        <v>997</v>
      </c>
    </row>
    <row r="94" spans="2:47" s="1" customFormat="1" ht="174" customHeight="1">
      <c r="B94" s="36"/>
      <c r="D94" s="180" t="s">
        <v>355</v>
      </c>
      <c r="F94" s="221" t="s">
        <v>998</v>
      </c>
      <c r="I94" s="140"/>
      <c r="L94" s="36"/>
      <c r="M94" s="65"/>
      <c r="N94" s="37"/>
      <c r="O94" s="37"/>
      <c r="P94" s="37"/>
      <c r="Q94" s="37"/>
      <c r="R94" s="37"/>
      <c r="S94" s="37"/>
      <c r="T94" s="66"/>
      <c r="AT94" s="18" t="s">
        <v>355</v>
      </c>
      <c r="AU94" s="18" t="s">
        <v>147</v>
      </c>
    </row>
    <row r="95" spans="2:65" s="1" customFormat="1" ht="22.5" customHeight="1">
      <c r="B95" s="166"/>
      <c r="C95" s="167" t="s">
        <v>154</v>
      </c>
      <c r="D95" s="167" t="s">
        <v>149</v>
      </c>
      <c r="E95" s="168" t="s">
        <v>999</v>
      </c>
      <c r="F95" s="169" t="s">
        <v>1000</v>
      </c>
      <c r="G95" s="170" t="s">
        <v>152</v>
      </c>
      <c r="H95" s="171">
        <v>1</v>
      </c>
      <c r="I95" s="172"/>
      <c r="J95" s="173">
        <f>ROUND(I95*H95,2)</f>
        <v>0</v>
      </c>
      <c r="K95" s="169" t="s">
        <v>22</v>
      </c>
      <c r="L95" s="36"/>
      <c r="M95" s="174" t="s">
        <v>22</v>
      </c>
      <c r="N95" s="175" t="s">
        <v>47</v>
      </c>
      <c r="O95" s="37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AR95" s="18" t="s">
        <v>492</v>
      </c>
      <c r="AT95" s="18" t="s">
        <v>149</v>
      </c>
      <c r="AU95" s="18" t="s">
        <v>147</v>
      </c>
      <c r="AY95" s="18" t="s">
        <v>146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18" t="s">
        <v>23</v>
      </c>
      <c r="BK95" s="178">
        <f>ROUND(I95*H95,2)</f>
        <v>0</v>
      </c>
      <c r="BL95" s="18" t="s">
        <v>492</v>
      </c>
      <c r="BM95" s="18" t="s">
        <v>1001</v>
      </c>
    </row>
    <row r="96" spans="2:47" s="1" customFormat="1" ht="66" customHeight="1">
      <c r="B96" s="36"/>
      <c r="D96" s="189" t="s">
        <v>355</v>
      </c>
      <c r="F96" s="234" t="s">
        <v>1002</v>
      </c>
      <c r="I96" s="140"/>
      <c r="L96" s="36"/>
      <c r="M96" s="65"/>
      <c r="N96" s="37"/>
      <c r="O96" s="37"/>
      <c r="P96" s="37"/>
      <c r="Q96" s="37"/>
      <c r="R96" s="37"/>
      <c r="S96" s="37"/>
      <c r="T96" s="66"/>
      <c r="AT96" s="18" t="s">
        <v>355</v>
      </c>
      <c r="AU96" s="18" t="s">
        <v>147</v>
      </c>
    </row>
    <row r="97" spans="2:63" s="10" customFormat="1" ht="21.75" customHeight="1">
      <c r="B97" s="152"/>
      <c r="D97" s="163" t="s">
        <v>75</v>
      </c>
      <c r="E97" s="164" t="s">
        <v>1003</v>
      </c>
      <c r="F97" s="164" t="s">
        <v>1004</v>
      </c>
      <c r="I97" s="155"/>
      <c r="J97" s="165">
        <f>BK97</f>
        <v>0</v>
      </c>
      <c r="L97" s="152"/>
      <c r="M97" s="157"/>
      <c r="N97" s="158"/>
      <c r="O97" s="158"/>
      <c r="P97" s="159">
        <f>SUM(P98:P105)</f>
        <v>0</v>
      </c>
      <c r="Q97" s="158"/>
      <c r="R97" s="159">
        <f>SUM(R98:R105)</f>
        <v>0</v>
      </c>
      <c r="S97" s="158"/>
      <c r="T97" s="160">
        <f>SUM(T98:T105)</f>
        <v>0</v>
      </c>
      <c r="AR97" s="153" t="s">
        <v>147</v>
      </c>
      <c r="AT97" s="161" t="s">
        <v>75</v>
      </c>
      <c r="AU97" s="161" t="s">
        <v>84</v>
      </c>
      <c r="AY97" s="153" t="s">
        <v>146</v>
      </c>
      <c r="BK97" s="162">
        <f>SUM(BK98:BK105)</f>
        <v>0</v>
      </c>
    </row>
    <row r="98" spans="2:65" s="1" customFormat="1" ht="22.5" customHeight="1">
      <c r="B98" s="166"/>
      <c r="C98" s="167" t="s">
        <v>173</v>
      </c>
      <c r="D98" s="167" t="s">
        <v>149</v>
      </c>
      <c r="E98" s="168" t="s">
        <v>1005</v>
      </c>
      <c r="F98" s="169" t="s">
        <v>1006</v>
      </c>
      <c r="G98" s="170" t="s">
        <v>152</v>
      </c>
      <c r="H98" s="171">
        <v>1</v>
      </c>
      <c r="I98" s="172"/>
      <c r="J98" s="173">
        <f>ROUND(I98*H98,2)</f>
        <v>0</v>
      </c>
      <c r="K98" s="169" t="s">
        <v>22</v>
      </c>
      <c r="L98" s="36"/>
      <c r="M98" s="174" t="s">
        <v>22</v>
      </c>
      <c r="N98" s="175" t="s">
        <v>47</v>
      </c>
      <c r="O98" s="37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AR98" s="18" t="s">
        <v>492</v>
      </c>
      <c r="AT98" s="18" t="s">
        <v>149</v>
      </c>
      <c r="AU98" s="18" t="s">
        <v>147</v>
      </c>
      <c r="AY98" s="18" t="s">
        <v>146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8" t="s">
        <v>23</v>
      </c>
      <c r="BK98" s="178">
        <f>ROUND(I98*H98,2)</f>
        <v>0</v>
      </c>
      <c r="BL98" s="18" t="s">
        <v>492</v>
      </c>
      <c r="BM98" s="18" t="s">
        <v>1007</v>
      </c>
    </row>
    <row r="99" spans="2:47" s="1" customFormat="1" ht="408.75" customHeight="1">
      <c r="B99" s="36"/>
      <c r="D99" s="180" t="s">
        <v>355</v>
      </c>
      <c r="F99" s="242" t="s">
        <v>1008</v>
      </c>
      <c r="I99" s="140"/>
      <c r="L99" s="36"/>
      <c r="M99" s="65"/>
      <c r="N99" s="37"/>
      <c r="O99" s="37"/>
      <c r="P99" s="37"/>
      <c r="Q99" s="37"/>
      <c r="R99" s="37"/>
      <c r="S99" s="37"/>
      <c r="T99" s="66"/>
      <c r="AT99" s="18" t="s">
        <v>355</v>
      </c>
      <c r="AU99" s="18" t="s">
        <v>147</v>
      </c>
    </row>
    <row r="100" spans="2:65" s="1" customFormat="1" ht="31.5" customHeight="1">
      <c r="B100" s="166"/>
      <c r="C100" s="167" t="s">
        <v>166</v>
      </c>
      <c r="D100" s="167" t="s">
        <v>149</v>
      </c>
      <c r="E100" s="168" t="s">
        <v>1009</v>
      </c>
      <c r="F100" s="169" t="s">
        <v>1010</v>
      </c>
      <c r="G100" s="170" t="s">
        <v>1011</v>
      </c>
      <c r="H100" s="171">
        <v>1</v>
      </c>
      <c r="I100" s="172"/>
      <c r="J100" s="173">
        <f>ROUND(I100*H100,2)</f>
        <v>0</v>
      </c>
      <c r="K100" s="169" t="s">
        <v>22</v>
      </c>
      <c r="L100" s="36"/>
      <c r="M100" s="174" t="s">
        <v>22</v>
      </c>
      <c r="N100" s="175" t="s">
        <v>47</v>
      </c>
      <c r="O100" s="37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AR100" s="18" t="s">
        <v>492</v>
      </c>
      <c r="AT100" s="18" t="s">
        <v>149</v>
      </c>
      <c r="AU100" s="18" t="s">
        <v>147</v>
      </c>
      <c r="AY100" s="18" t="s">
        <v>146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18" t="s">
        <v>23</v>
      </c>
      <c r="BK100" s="178">
        <f>ROUND(I100*H100,2)</f>
        <v>0</v>
      </c>
      <c r="BL100" s="18" t="s">
        <v>492</v>
      </c>
      <c r="BM100" s="18" t="s">
        <v>1012</v>
      </c>
    </row>
    <row r="101" spans="2:65" s="1" customFormat="1" ht="22.5" customHeight="1">
      <c r="B101" s="166"/>
      <c r="C101" s="167" t="s">
        <v>187</v>
      </c>
      <c r="D101" s="167" t="s">
        <v>149</v>
      </c>
      <c r="E101" s="168" t="s">
        <v>1013</v>
      </c>
      <c r="F101" s="169" t="s">
        <v>1014</v>
      </c>
      <c r="G101" s="170" t="s">
        <v>152</v>
      </c>
      <c r="H101" s="171">
        <v>1</v>
      </c>
      <c r="I101" s="172"/>
      <c r="J101" s="173">
        <f>ROUND(I101*H101,2)</f>
        <v>0</v>
      </c>
      <c r="K101" s="169" t="s">
        <v>22</v>
      </c>
      <c r="L101" s="36"/>
      <c r="M101" s="174" t="s">
        <v>22</v>
      </c>
      <c r="N101" s="175" t="s">
        <v>47</v>
      </c>
      <c r="O101" s="37"/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AR101" s="18" t="s">
        <v>492</v>
      </c>
      <c r="AT101" s="18" t="s">
        <v>149</v>
      </c>
      <c r="AU101" s="18" t="s">
        <v>147</v>
      </c>
      <c r="AY101" s="18" t="s">
        <v>146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18" t="s">
        <v>23</v>
      </c>
      <c r="BK101" s="178">
        <f>ROUND(I101*H101,2)</f>
        <v>0</v>
      </c>
      <c r="BL101" s="18" t="s">
        <v>492</v>
      </c>
      <c r="BM101" s="18" t="s">
        <v>1015</v>
      </c>
    </row>
    <row r="102" spans="2:65" s="1" customFormat="1" ht="22.5" customHeight="1">
      <c r="B102" s="166"/>
      <c r="C102" s="167" t="s">
        <v>193</v>
      </c>
      <c r="D102" s="167" t="s">
        <v>149</v>
      </c>
      <c r="E102" s="168" t="s">
        <v>1016</v>
      </c>
      <c r="F102" s="169" t="s">
        <v>1017</v>
      </c>
      <c r="G102" s="170" t="s">
        <v>152</v>
      </c>
      <c r="H102" s="171">
        <v>1</v>
      </c>
      <c r="I102" s="172"/>
      <c r="J102" s="173">
        <f>ROUND(I102*H102,2)</f>
        <v>0</v>
      </c>
      <c r="K102" s="169" t="s">
        <v>22</v>
      </c>
      <c r="L102" s="36"/>
      <c r="M102" s="174" t="s">
        <v>22</v>
      </c>
      <c r="N102" s="175" t="s">
        <v>47</v>
      </c>
      <c r="O102" s="37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AR102" s="18" t="s">
        <v>492</v>
      </c>
      <c r="AT102" s="18" t="s">
        <v>149</v>
      </c>
      <c r="AU102" s="18" t="s">
        <v>147</v>
      </c>
      <c r="AY102" s="18" t="s">
        <v>146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8" t="s">
        <v>23</v>
      </c>
      <c r="BK102" s="178">
        <f>ROUND(I102*H102,2)</f>
        <v>0</v>
      </c>
      <c r="BL102" s="18" t="s">
        <v>492</v>
      </c>
      <c r="BM102" s="18" t="s">
        <v>1018</v>
      </c>
    </row>
    <row r="103" spans="2:65" s="1" customFormat="1" ht="22.5" customHeight="1">
      <c r="B103" s="166"/>
      <c r="C103" s="167" t="s">
        <v>199</v>
      </c>
      <c r="D103" s="167" t="s">
        <v>149</v>
      </c>
      <c r="E103" s="168" t="s">
        <v>1019</v>
      </c>
      <c r="F103" s="169" t="s">
        <v>1020</v>
      </c>
      <c r="G103" s="170" t="s">
        <v>152</v>
      </c>
      <c r="H103" s="171">
        <v>1</v>
      </c>
      <c r="I103" s="172"/>
      <c r="J103" s="173">
        <f>ROUND(I103*H103,2)</f>
        <v>0</v>
      </c>
      <c r="K103" s="169" t="s">
        <v>22</v>
      </c>
      <c r="L103" s="36"/>
      <c r="M103" s="174" t="s">
        <v>22</v>
      </c>
      <c r="N103" s="175" t="s">
        <v>47</v>
      </c>
      <c r="O103" s="37"/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AR103" s="18" t="s">
        <v>492</v>
      </c>
      <c r="AT103" s="18" t="s">
        <v>149</v>
      </c>
      <c r="AU103" s="18" t="s">
        <v>147</v>
      </c>
      <c r="AY103" s="18" t="s">
        <v>146</v>
      </c>
      <c r="BE103" s="178">
        <f>IF(N103="základní",J103,0)</f>
        <v>0</v>
      </c>
      <c r="BF103" s="178">
        <f>IF(N103="snížená",J103,0)</f>
        <v>0</v>
      </c>
      <c r="BG103" s="178">
        <f>IF(N103="zákl. přenesená",J103,0)</f>
        <v>0</v>
      </c>
      <c r="BH103" s="178">
        <f>IF(N103="sníž. přenesená",J103,0)</f>
        <v>0</v>
      </c>
      <c r="BI103" s="178">
        <f>IF(N103="nulová",J103,0)</f>
        <v>0</v>
      </c>
      <c r="BJ103" s="18" t="s">
        <v>23</v>
      </c>
      <c r="BK103" s="178">
        <f>ROUND(I103*H103,2)</f>
        <v>0</v>
      </c>
      <c r="BL103" s="18" t="s">
        <v>492</v>
      </c>
      <c r="BM103" s="18" t="s">
        <v>1021</v>
      </c>
    </row>
    <row r="104" spans="2:65" s="1" customFormat="1" ht="22.5" customHeight="1">
      <c r="B104" s="166"/>
      <c r="C104" s="167" t="s">
        <v>28</v>
      </c>
      <c r="D104" s="167" t="s">
        <v>149</v>
      </c>
      <c r="E104" s="168" t="s">
        <v>1022</v>
      </c>
      <c r="F104" s="169" t="s">
        <v>1023</v>
      </c>
      <c r="G104" s="170" t="s">
        <v>152</v>
      </c>
      <c r="H104" s="171">
        <v>1</v>
      </c>
      <c r="I104" s="172"/>
      <c r="J104" s="173">
        <f>ROUND(I104*H104,2)</f>
        <v>0</v>
      </c>
      <c r="K104" s="169" t="s">
        <v>22</v>
      </c>
      <c r="L104" s="36"/>
      <c r="M104" s="174" t="s">
        <v>22</v>
      </c>
      <c r="N104" s="175" t="s">
        <v>47</v>
      </c>
      <c r="O104" s="37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AR104" s="18" t="s">
        <v>492</v>
      </c>
      <c r="AT104" s="18" t="s">
        <v>149</v>
      </c>
      <c r="AU104" s="18" t="s">
        <v>147</v>
      </c>
      <c r="AY104" s="18" t="s">
        <v>146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8" t="s">
        <v>23</v>
      </c>
      <c r="BK104" s="178">
        <f>ROUND(I104*H104,2)</f>
        <v>0</v>
      </c>
      <c r="BL104" s="18" t="s">
        <v>492</v>
      </c>
      <c r="BM104" s="18" t="s">
        <v>1024</v>
      </c>
    </row>
    <row r="105" spans="2:47" s="1" customFormat="1" ht="408.75" customHeight="1">
      <c r="B105" s="36"/>
      <c r="D105" s="189" t="s">
        <v>355</v>
      </c>
      <c r="F105" s="243" t="s">
        <v>1025</v>
      </c>
      <c r="I105" s="140"/>
      <c r="L105" s="36"/>
      <c r="M105" s="65"/>
      <c r="N105" s="37"/>
      <c r="O105" s="37"/>
      <c r="P105" s="37"/>
      <c r="Q105" s="37"/>
      <c r="R105" s="37"/>
      <c r="S105" s="37"/>
      <c r="T105" s="66"/>
      <c r="AT105" s="18" t="s">
        <v>355</v>
      </c>
      <c r="AU105" s="18" t="s">
        <v>147</v>
      </c>
    </row>
    <row r="106" spans="2:63" s="10" customFormat="1" ht="21.75" customHeight="1">
      <c r="B106" s="152"/>
      <c r="D106" s="163" t="s">
        <v>75</v>
      </c>
      <c r="E106" s="164" t="s">
        <v>1026</v>
      </c>
      <c r="F106" s="164" t="s">
        <v>1027</v>
      </c>
      <c r="I106" s="155"/>
      <c r="J106" s="165">
        <f>BK106</f>
        <v>0</v>
      </c>
      <c r="L106" s="152"/>
      <c r="M106" s="157"/>
      <c r="N106" s="158"/>
      <c r="O106" s="158"/>
      <c r="P106" s="159">
        <f>SUM(P107:P110)</f>
        <v>0</v>
      </c>
      <c r="Q106" s="158"/>
      <c r="R106" s="159">
        <f>SUM(R107:R110)</f>
        <v>0</v>
      </c>
      <c r="S106" s="158"/>
      <c r="T106" s="160">
        <f>SUM(T107:T110)</f>
        <v>0</v>
      </c>
      <c r="AR106" s="153" t="s">
        <v>147</v>
      </c>
      <c r="AT106" s="161" t="s">
        <v>75</v>
      </c>
      <c r="AU106" s="161" t="s">
        <v>84</v>
      </c>
      <c r="AY106" s="153" t="s">
        <v>146</v>
      </c>
      <c r="BK106" s="162">
        <f>SUM(BK107:BK110)</f>
        <v>0</v>
      </c>
    </row>
    <row r="107" spans="2:65" s="1" customFormat="1" ht="22.5" customHeight="1">
      <c r="B107" s="166"/>
      <c r="C107" s="167" t="s">
        <v>214</v>
      </c>
      <c r="D107" s="167" t="s">
        <v>149</v>
      </c>
      <c r="E107" s="168" t="s">
        <v>1028</v>
      </c>
      <c r="F107" s="169" t="s">
        <v>1029</v>
      </c>
      <c r="G107" s="170" t="s">
        <v>152</v>
      </c>
      <c r="H107" s="171">
        <v>1</v>
      </c>
      <c r="I107" s="172"/>
      <c r="J107" s="173">
        <f>ROUND(I107*H107,2)</f>
        <v>0</v>
      </c>
      <c r="K107" s="169" t="s">
        <v>22</v>
      </c>
      <c r="L107" s="36"/>
      <c r="M107" s="174" t="s">
        <v>22</v>
      </c>
      <c r="N107" s="175" t="s">
        <v>47</v>
      </c>
      <c r="O107" s="37"/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AR107" s="18" t="s">
        <v>492</v>
      </c>
      <c r="AT107" s="18" t="s">
        <v>149</v>
      </c>
      <c r="AU107" s="18" t="s">
        <v>147</v>
      </c>
      <c r="AY107" s="18" t="s">
        <v>146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18" t="s">
        <v>23</v>
      </c>
      <c r="BK107" s="178">
        <f>ROUND(I107*H107,2)</f>
        <v>0</v>
      </c>
      <c r="BL107" s="18" t="s">
        <v>492</v>
      </c>
      <c r="BM107" s="18" t="s">
        <v>1030</v>
      </c>
    </row>
    <row r="108" spans="2:47" s="1" customFormat="1" ht="66" customHeight="1">
      <c r="B108" s="36"/>
      <c r="D108" s="180" t="s">
        <v>355</v>
      </c>
      <c r="F108" s="221" t="s">
        <v>1031</v>
      </c>
      <c r="I108" s="140"/>
      <c r="L108" s="36"/>
      <c r="M108" s="65"/>
      <c r="N108" s="37"/>
      <c r="O108" s="37"/>
      <c r="P108" s="37"/>
      <c r="Q108" s="37"/>
      <c r="R108" s="37"/>
      <c r="S108" s="37"/>
      <c r="T108" s="66"/>
      <c r="AT108" s="18" t="s">
        <v>355</v>
      </c>
      <c r="AU108" s="18" t="s">
        <v>147</v>
      </c>
    </row>
    <row r="109" spans="2:65" s="1" customFormat="1" ht="22.5" customHeight="1">
      <c r="B109" s="166"/>
      <c r="C109" s="167" t="s">
        <v>222</v>
      </c>
      <c r="D109" s="167" t="s">
        <v>149</v>
      </c>
      <c r="E109" s="168" t="s">
        <v>1032</v>
      </c>
      <c r="F109" s="169" t="s">
        <v>1033</v>
      </c>
      <c r="G109" s="170" t="s">
        <v>152</v>
      </c>
      <c r="H109" s="171">
        <v>2</v>
      </c>
      <c r="I109" s="172"/>
      <c r="J109" s="173">
        <f>ROUND(I109*H109,2)</f>
        <v>0</v>
      </c>
      <c r="K109" s="169" t="s">
        <v>22</v>
      </c>
      <c r="L109" s="36"/>
      <c r="M109" s="174" t="s">
        <v>22</v>
      </c>
      <c r="N109" s="175" t="s">
        <v>47</v>
      </c>
      <c r="O109" s="37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AR109" s="18" t="s">
        <v>492</v>
      </c>
      <c r="AT109" s="18" t="s">
        <v>149</v>
      </c>
      <c r="AU109" s="18" t="s">
        <v>147</v>
      </c>
      <c r="AY109" s="18" t="s">
        <v>146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18" t="s">
        <v>23</v>
      </c>
      <c r="BK109" s="178">
        <f>ROUND(I109*H109,2)</f>
        <v>0</v>
      </c>
      <c r="BL109" s="18" t="s">
        <v>492</v>
      </c>
      <c r="BM109" s="18" t="s">
        <v>1034</v>
      </c>
    </row>
    <row r="110" spans="2:47" s="1" customFormat="1" ht="78" customHeight="1">
      <c r="B110" s="36"/>
      <c r="D110" s="189" t="s">
        <v>355</v>
      </c>
      <c r="F110" s="234" t="s">
        <v>1035</v>
      </c>
      <c r="I110" s="140"/>
      <c r="L110" s="36"/>
      <c r="M110" s="65"/>
      <c r="N110" s="37"/>
      <c r="O110" s="37"/>
      <c r="P110" s="37"/>
      <c r="Q110" s="37"/>
      <c r="R110" s="37"/>
      <c r="S110" s="37"/>
      <c r="T110" s="66"/>
      <c r="AT110" s="18" t="s">
        <v>355</v>
      </c>
      <c r="AU110" s="18" t="s">
        <v>147</v>
      </c>
    </row>
    <row r="111" spans="2:63" s="10" customFormat="1" ht="21.75" customHeight="1">
      <c r="B111" s="152"/>
      <c r="D111" s="163" t="s">
        <v>75</v>
      </c>
      <c r="E111" s="164" t="s">
        <v>1036</v>
      </c>
      <c r="F111" s="164" t="s">
        <v>1037</v>
      </c>
      <c r="I111" s="155"/>
      <c r="J111" s="165">
        <f>BK111</f>
        <v>0</v>
      </c>
      <c r="L111" s="152"/>
      <c r="M111" s="157"/>
      <c r="N111" s="158"/>
      <c r="O111" s="158"/>
      <c r="P111" s="159">
        <f>SUM(P112:P113)</f>
        <v>0</v>
      </c>
      <c r="Q111" s="158"/>
      <c r="R111" s="159">
        <f>SUM(R112:R113)</f>
        <v>0</v>
      </c>
      <c r="S111" s="158"/>
      <c r="T111" s="160">
        <f>SUM(T112:T113)</f>
        <v>0</v>
      </c>
      <c r="AR111" s="153" t="s">
        <v>147</v>
      </c>
      <c r="AT111" s="161" t="s">
        <v>75</v>
      </c>
      <c r="AU111" s="161" t="s">
        <v>84</v>
      </c>
      <c r="AY111" s="153" t="s">
        <v>146</v>
      </c>
      <c r="BK111" s="162">
        <f>SUM(BK112:BK113)</f>
        <v>0</v>
      </c>
    </row>
    <row r="112" spans="2:65" s="1" customFormat="1" ht="22.5" customHeight="1">
      <c r="B112" s="166"/>
      <c r="C112" s="167" t="s">
        <v>227</v>
      </c>
      <c r="D112" s="167" t="s">
        <v>149</v>
      </c>
      <c r="E112" s="168" t="s">
        <v>1038</v>
      </c>
      <c r="F112" s="169" t="s">
        <v>1039</v>
      </c>
      <c r="G112" s="170" t="s">
        <v>152</v>
      </c>
      <c r="H112" s="171">
        <v>1</v>
      </c>
      <c r="I112" s="172"/>
      <c r="J112" s="173">
        <f>ROUND(I112*H112,2)</f>
        <v>0</v>
      </c>
      <c r="K112" s="169" t="s">
        <v>22</v>
      </c>
      <c r="L112" s="36"/>
      <c r="M112" s="174" t="s">
        <v>22</v>
      </c>
      <c r="N112" s="175" t="s">
        <v>47</v>
      </c>
      <c r="O112" s="37"/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AR112" s="18" t="s">
        <v>492</v>
      </c>
      <c r="AT112" s="18" t="s">
        <v>149</v>
      </c>
      <c r="AU112" s="18" t="s">
        <v>147</v>
      </c>
      <c r="AY112" s="18" t="s">
        <v>146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18" t="s">
        <v>23</v>
      </c>
      <c r="BK112" s="178">
        <f>ROUND(I112*H112,2)</f>
        <v>0</v>
      </c>
      <c r="BL112" s="18" t="s">
        <v>492</v>
      </c>
      <c r="BM112" s="18" t="s">
        <v>1040</v>
      </c>
    </row>
    <row r="113" spans="2:47" s="1" customFormat="1" ht="330" customHeight="1">
      <c r="B113" s="36"/>
      <c r="D113" s="189" t="s">
        <v>355</v>
      </c>
      <c r="F113" s="234" t="s">
        <v>1041</v>
      </c>
      <c r="I113" s="140"/>
      <c r="L113" s="36"/>
      <c r="M113" s="65"/>
      <c r="N113" s="37"/>
      <c r="O113" s="37"/>
      <c r="P113" s="37"/>
      <c r="Q113" s="37"/>
      <c r="R113" s="37"/>
      <c r="S113" s="37"/>
      <c r="T113" s="66"/>
      <c r="AT113" s="18" t="s">
        <v>355</v>
      </c>
      <c r="AU113" s="18" t="s">
        <v>147</v>
      </c>
    </row>
    <row r="114" spans="2:63" s="10" customFormat="1" ht="21.75" customHeight="1">
      <c r="B114" s="152"/>
      <c r="D114" s="163" t="s">
        <v>75</v>
      </c>
      <c r="E114" s="164" t="s">
        <v>1042</v>
      </c>
      <c r="F114" s="164" t="s">
        <v>1043</v>
      </c>
      <c r="I114" s="155"/>
      <c r="J114" s="165">
        <f>BK114</f>
        <v>0</v>
      </c>
      <c r="L114" s="152"/>
      <c r="M114" s="157"/>
      <c r="N114" s="158"/>
      <c r="O114" s="158"/>
      <c r="P114" s="159">
        <f>SUM(P115:P118)</f>
        <v>0</v>
      </c>
      <c r="Q114" s="158"/>
      <c r="R114" s="159">
        <f>SUM(R115:R118)</f>
        <v>0</v>
      </c>
      <c r="S114" s="158"/>
      <c r="T114" s="160">
        <f>SUM(T115:T118)</f>
        <v>0</v>
      </c>
      <c r="AR114" s="153" t="s">
        <v>147</v>
      </c>
      <c r="AT114" s="161" t="s">
        <v>75</v>
      </c>
      <c r="AU114" s="161" t="s">
        <v>84</v>
      </c>
      <c r="AY114" s="153" t="s">
        <v>146</v>
      </c>
      <c r="BK114" s="162">
        <f>SUM(BK115:BK118)</f>
        <v>0</v>
      </c>
    </row>
    <row r="115" spans="2:65" s="1" customFormat="1" ht="22.5" customHeight="1">
      <c r="B115" s="166"/>
      <c r="C115" s="167" t="s">
        <v>235</v>
      </c>
      <c r="D115" s="167" t="s">
        <v>149</v>
      </c>
      <c r="E115" s="168" t="s">
        <v>1044</v>
      </c>
      <c r="F115" s="169" t="s">
        <v>1045</v>
      </c>
      <c r="G115" s="170" t="s">
        <v>152</v>
      </c>
      <c r="H115" s="171">
        <v>1</v>
      </c>
      <c r="I115" s="172"/>
      <c r="J115" s="173">
        <f>ROUND(I115*H115,2)</f>
        <v>0</v>
      </c>
      <c r="K115" s="169" t="s">
        <v>22</v>
      </c>
      <c r="L115" s="36"/>
      <c r="M115" s="174" t="s">
        <v>22</v>
      </c>
      <c r="N115" s="175" t="s">
        <v>47</v>
      </c>
      <c r="O115" s="37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AR115" s="18" t="s">
        <v>492</v>
      </c>
      <c r="AT115" s="18" t="s">
        <v>149</v>
      </c>
      <c r="AU115" s="18" t="s">
        <v>147</v>
      </c>
      <c r="AY115" s="18" t="s">
        <v>146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18" t="s">
        <v>23</v>
      </c>
      <c r="BK115" s="178">
        <f>ROUND(I115*H115,2)</f>
        <v>0</v>
      </c>
      <c r="BL115" s="18" t="s">
        <v>492</v>
      </c>
      <c r="BM115" s="18" t="s">
        <v>1046</v>
      </c>
    </row>
    <row r="116" spans="2:47" s="1" customFormat="1" ht="126" customHeight="1">
      <c r="B116" s="36"/>
      <c r="D116" s="180" t="s">
        <v>355</v>
      </c>
      <c r="F116" s="221" t="s">
        <v>1047</v>
      </c>
      <c r="I116" s="140"/>
      <c r="L116" s="36"/>
      <c r="M116" s="65"/>
      <c r="N116" s="37"/>
      <c r="O116" s="37"/>
      <c r="P116" s="37"/>
      <c r="Q116" s="37"/>
      <c r="R116" s="37"/>
      <c r="S116" s="37"/>
      <c r="T116" s="66"/>
      <c r="AT116" s="18" t="s">
        <v>355</v>
      </c>
      <c r="AU116" s="18" t="s">
        <v>147</v>
      </c>
    </row>
    <row r="117" spans="2:65" s="1" customFormat="1" ht="31.5" customHeight="1">
      <c r="B117" s="166"/>
      <c r="C117" s="167" t="s">
        <v>8</v>
      </c>
      <c r="D117" s="167" t="s">
        <v>149</v>
      </c>
      <c r="E117" s="168" t="s">
        <v>1048</v>
      </c>
      <c r="F117" s="169" t="s">
        <v>1049</v>
      </c>
      <c r="G117" s="170" t="s">
        <v>152</v>
      </c>
      <c r="H117" s="171">
        <v>1</v>
      </c>
      <c r="I117" s="172"/>
      <c r="J117" s="173">
        <f>ROUND(I117*H117,2)</f>
        <v>0</v>
      </c>
      <c r="K117" s="169" t="s">
        <v>22</v>
      </c>
      <c r="L117" s="36"/>
      <c r="M117" s="174" t="s">
        <v>22</v>
      </c>
      <c r="N117" s="175" t="s">
        <v>47</v>
      </c>
      <c r="O117" s="37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AR117" s="18" t="s">
        <v>492</v>
      </c>
      <c r="AT117" s="18" t="s">
        <v>149</v>
      </c>
      <c r="AU117" s="18" t="s">
        <v>147</v>
      </c>
      <c r="AY117" s="18" t="s">
        <v>146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8" t="s">
        <v>23</v>
      </c>
      <c r="BK117" s="178">
        <f>ROUND(I117*H117,2)</f>
        <v>0</v>
      </c>
      <c r="BL117" s="18" t="s">
        <v>492</v>
      </c>
      <c r="BM117" s="18" t="s">
        <v>1050</v>
      </c>
    </row>
    <row r="118" spans="2:47" s="1" customFormat="1" ht="66" customHeight="1">
      <c r="B118" s="36"/>
      <c r="D118" s="189" t="s">
        <v>355</v>
      </c>
      <c r="F118" s="234" t="s">
        <v>1051</v>
      </c>
      <c r="I118" s="140"/>
      <c r="L118" s="36"/>
      <c r="M118" s="65"/>
      <c r="N118" s="37"/>
      <c r="O118" s="37"/>
      <c r="P118" s="37"/>
      <c r="Q118" s="37"/>
      <c r="R118" s="37"/>
      <c r="S118" s="37"/>
      <c r="T118" s="66"/>
      <c r="AT118" s="18" t="s">
        <v>355</v>
      </c>
      <c r="AU118" s="18" t="s">
        <v>147</v>
      </c>
    </row>
    <row r="119" spans="2:63" s="10" customFormat="1" ht="21.75" customHeight="1">
      <c r="B119" s="152"/>
      <c r="D119" s="163" t="s">
        <v>75</v>
      </c>
      <c r="E119" s="164" t="s">
        <v>1052</v>
      </c>
      <c r="F119" s="164" t="s">
        <v>1053</v>
      </c>
      <c r="I119" s="155"/>
      <c r="J119" s="165">
        <f>BK119</f>
        <v>0</v>
      </c>
      <c r="L119" s="152"/>
      <c r="M119" s="157"/>
      <c r="N119" s="158"/>
      <c r="O119" s="158"/>
      <c r="P119" s="159">
        <f>SUM(P120:P123)</f>
        <v>0</v>
      </c>
      <c r="Q119" s="158"/>
      <c r="R119" s="159">
        <f>SUM(R120:R123)</f>
        <v>0</v>
      </c>
      <c r="S119" s="158"/>
      <c r="T119" s="160">
        <f>SUM(T120:T123)</f>
        <v>0</v>
      </c>
      <c r="AR119" s="153" t="s">
        <v>147</v>
      </c>
      <c r="AT119" s="161" t="s">
        <v>75</v>
      </c>
      <c r="AU119" s="161" t="s">
        <v>84</v>
      </c>
      <c r="AY119" s="153" t="s">
        <v>146</v>
      </c>
      <c r="BK119" s="162">
        <f>SUM(BK120:BK123)</f>
        <v>0</v>
      </c>
    </row>
    <row r="120" spans="2:65" s="1" customFormat="1" ht="22.5" customHeight="1">
      <c r="B120" s="166"/>
      <c r="C120" s="167" t="s">
        <v>244</v>
      </c>
      <c r="D120" s="167" t="s">
        <v>149</v>
      </c>
      <c r="E120" s="168" t="s">
        <v>1054</v>
      </c>
      <c r="F120" s="169" t="s">
        <v>1055</v>
      </c>
      <c r="G120" s="170" t="s">
        <v>152</v>
      </c>
      <c r="H120" s="171">
        <v>1</v>
      </c>
      <c r="I120" s="172"/>
      <c r="J120" s="173">
        <f>ROUND(I120*H120,2)</f>
        <v>0</v>
      </c>
      <c r="K120" s="169" t="s">
        <v>22</v>
      </c>
      <c r="L120" s="36"/>
      <c r="M120" s="174" t="s">
        <v>22</v>
      </c>
      <c r="N120" s="175" t="s">
        <v>47</v>
      </c>
      <c r="O120" s="37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AR120" s="18" t="s">
        <v>492</v>
      </c>
      <c r="AT120" s="18" t="s">
        <v>149</v>
      </c>
      <c r="AU120" s="18" t="s">
        <v>147</v>
      </c>
      <c r="AY120" s="18" t="s">
        <v>146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8" t="s">
        <v>23</v>
      </c>
      <c r="BK120" s="178">
        <f>ROUND(I120*H120,2)</f>
        <v>0</v>
      </c>
      <c r="BL120" s="18" t="s">
        <v>492</v>
      </c>
      <c r="BM120" s="18" t="s">
        <v>1056</v>
      </c>
    </row>
    <row r="121" spans="2:47" s="1" customFormat="1" ht="66" customHeight="1">
      <c r="B121" s="36"/>
      <c r="D121" s="180" t="s">
        <v>355</v>
      </c>
      <c r="F121" s="221" t="s">
        <v>1051</v>
      </c>
      <c r="I121" s="140"/>
      <c r="L121" s="36"/>
      <c r="M121" s="65"/>
      <c r="N121" s="37"/>
      <c r="O121" s="37"/>
      <c r="P121" s="37"/>
      <c r="Q121" s="37"/>
      <c r="R121" s="37"/>
      <c r="S121" s="37"/>
      <c r="T121" s="66"/>
      <c r="AT121" s="18" t="s">
        <v>355</v>
      </c>
      <c r="AU121" s="18" t="s">
        <v>147</v>
      </c>
    </row>
    <row r="122" spans="2:65" s="1" customFormat="1" ht="22.5" customHeight="1">
      <c r="B122" s="166"/>
      <c r="C122" s="167" t="s">
        <v>248</v>
      </c>
      <c r="D122" s="167" t="s">
        <v>149</v>
      </c>
      <c r="E122" s="168" t="s">
        <v>1057</v>
      </c>
      <c r="F122" s="169" t="s">
        <v>1058</v>
      </c>
      <c r="G122" s="170" t="s">
        <v>1059</v>
      </c>
      <c r="H122" s="171">
        <v>1</v>
      </c>
      <c r="I122" s="172"/>
      <c r="J122" s="173">
        <f>ROUND(I122*H122,2)</f>
        <v>0</v>
      </c>
      <c r="K122" s="169" t="s">
        <v>22</v>
      </c>
      <c r="L122" s="36"/>
      <c r="M122" s="174" t="s">
        <v>22</v>
      </c>
      <c r="N122" s="175" t="s">
        <v>47</v>
      </c>
      <c r="O122" s="37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AR122" s="18" t="s">
        <v>492</v>
      </c>
      <c r="AT122" s="18" t="s">
        <v>149</v>
      </c>
      <c r="AU122" s="18" t="s">
        <v>147</v>
      </c>
      <c r="AY122" s="18" t="s">
        <v>146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8" t="s">
        <v>23</v>
      </c>
      <c r="BK122" s="178">
        <f>ROUND(I122*H122,2)</f>
        <v>0</v>
      </c>
      <c r="BL122" s="18" t="s">
        <v>492</v>
      </c>
      <c r="BM122" s="18" t="s">
        <v>1060</v>
      </c>
    </row>
    <row r="123" spans="2:47" s="1" customFormat="1" ht="66" customHeight="1">
      <c r="B123" s="36"/>
      <c r="D123" s="189" t="s">
        <v>355</v>
      </c>
      <c r="F123" s="234" t="s">
        <v>1051</v>
      </c>
      <c r="I123" s="140"/>
      <c r="L123" s="36"/>
      <c r="M123" s="65"/>
      <c r="N123" s="37"/>
      <c r="O123" s="37"/>
      <c r="P123" s="37"/>
      <c r="Q123" s="37"/>
      <c r="R123" s="37"/>
      <c r="S123" s="37"/>
      <c r="T123" s="66"/>
      <c r="AT123" s="18" t="s">
        <v>355</v>
      </c>
      <c r="AU123" s="18" t="s">
        <v>147</v>
      </c>
    </row>
    <row r="124" spans="2:63" s="10" customFormat="1" ht="21.75" customHeight="1">
      <c r="B124" s="152"/>
      <c r="D124" s="163" t="s">
        <v>75</v>
      </c>
      <c r="E124" s="164" t="s">
        <v>1061</v>
      </c>
      <c r="F124" s="164" t="s">
        <v>1062</v>
      </c>
      <c r="I124" s="155"/>
      <c r="J124" s="165">
        <f>BK124</f>
        <v>0</v>
      </c>
      <c r="L124" s="152"/>
      <c r="M124" s="157"/>
      <c r="N124" s="158"/>
      <c r="O124" s="158"/>
      <c r="P124" s="159">
        <f>SUM(P125:P130)</f>
        <v>0</v>
      </c>
      <c r="Q124" s="158"/>
      <c r="R124" s="159">
        <f>SUM(R125:R130)</f>
        <v>0</v>
      </c>
      <c r="S124" s="158"/>
      <c r="T124" s="160">
        <f>SUM(T125:T130)</f>
        <v>0</v>
      </c>
      <c r="AR124" s="153" t="s">
        <v>147</v>
      </c>
      <c r="AT124" s="161" t="s">
        <v>75</v>
      </c>
      <c r="AU124" s="161" t="s">
        <v>84</v>
      </c>
      <c r="AY124" s="153" t="s">
        <v>146</v>
      </c>
      <c r="BK124" s="162">
        <f>SUM(BK125:BK130)</f>
        <v>0</v>
      </c>
    </row>
    <row r="125" spans="2:65" s="1" customFormat="1" ht="22.5" customHeight="1">
      <c r="B125" s="166"/>
      <c r="C125" s="167" t="s">
        <v>254</v>
      </c>
      <c r="D125" s="167" t="s">
        <v>149</v>
      </c>
      <c r="E125" s="168" t="s">
        <v>1063</v>
      </c>
      <c r="F125" s="169" t="s">
        <v>1064</v>
      </c>
      <c r="G125" s="170" t="s">
        <v>338</v>
      </c>
      <c r="H125" s="171">
        <v>1</v>
      </c>
      <c r="I125" s="172"/>
      <c r="J125" s="173">
        <f>ROUND(I125*H125,2)</f>
        <v>0</v>
      </c>
      <c r="K125" s="169" t="s">
        <v>22</v>
      </c>
      <c r="L125" s="36"/>
      <c r="M125" s="174" t="s">
        <v>22</v>
      </c>
      <c r="N125" s="175" t="s">
        <v>47</v>
      </c>
      <c r="O125" s="37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AR125" s="18" t="s">
        <v>492</v>
      </c>
      <c r="AT125" s="18" t="s">
        <v>149</v>
      </c>
      <c r="AU125" s="18" t="s">
        <v>147</v>
      </c>
      <c r="AY125" s="18" t="s">
        <v>146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8" t="s">
        <v>23</v>
      </c>
      <c r="BK125" s="178">
        <f>ROUND(I125*H125,2)</f>
        <v>0</v>
      </c>
      <c r="BL125" s="18" t="s">
        <v>492</v>
      </c>
      <c r="BM125" s="18" t="s">
        <v>1065</v>
      </c>
    </row>
    <row r="126" spans="2:47" s="1" customFormat="1" ht="66" customHeight="1">
      <c r="B126" s="36"/>
      <c r="D126" s="180" t="s">
        <v>355</v>
      </c>
      <c r="F126" s="221" t="s">
        <v>1051</v>
      </c>
      <c r="I126" s="140"/>
      <c r="L126" s="36"/>
      <c r="M126" s="65"/>
      <c r="N126" s="37"/>
      <c r="O126" s="37"/>
      <c r="P126" s="37"/>
      <c r="Q126" s="37"/>
      <c r="R126" s="37"/>
      <c r="S126" s="37"/>
      <c r="T126" s="66"/>
      <c r="AT126" s="18" t="s">
        <v>355</v>
      </c>
      <c r="AU126" s="18" t="s">
        <v>147</v>
      </c>
    </row>
    <row r="127" spans="2:65" s="1" customFormat="1" ht="22.5" customHeight="1">
      <c r="B127" s="166"/>
      <c r="C127" s="167" t="s">
        <v>258</v>
      </c>
      <c r="D127" s="167" t="s">
        <v>149</v>
      </c>
      <c r="E127" s="168" t="s">
        <v>1066</v>
      </c>
      <c r="F127" s="169" t="s">
        <v>1067</v>
      </c>
      <c r="G127" s="170" t="s">
        <v>338</v>
      </c>
      <c r="H127" s="171">
        <v>1</v>
      </c>
      <c r="I127" s="172"/>
      <c r="J127" s="173">
        <f>ROUND(I127*H127,2)</f>
        <v>0</v>
      </c>
      <c r="K127" s="169" t="s">
        <v>22</v>
      </c>
      <c r="L127" s="36"/>
      <c r="M127" s="174" t="s">
        <v>22</v>
      </c>
      <c r="N127" s="175" t="s">
        <v>47</v>
      </c>
      <c r="O127" s="37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AR127" s="18" t="s">
        <v>492</v>
      </c>
      <c r="AT127" s="18" t="s">
        <v>149</v>
      </c>
      <c r="AU127" s="18" t="s">
        <v>147</v>
      </c>
      <c r="AY127" s="18" t="s">
        <v>146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8" t="s">
        <v>23</v>
      </c>
      <c r="BK127" s="178">
        <f>ROUND(I127*H127,2)</f>
        <v>0</v>
      </c>
      <c r="BL127" s="18" t="s">
        <v>492</v>
      </c>
      <c r="BM127" s="18" t="s">
        <v>1068</v>
      </c>
    </row>
    <row r="128" spans="2:47" s="1" customFormat="1" ht="66" customHeight="1">
      <c r="B128" s="36"/>
      <c r="D128" s="180" t="s">
        <v>355</v>
      </c>
      <c r="F128" s="221" t="s">
        <v>1051</v>
      </c>
      <c r="I128" s="140"/>
      <c r="L128" s="36"/>
      <c r="M128" s="65"/>
      <c r="N128" s="37"/>
      <c r="O128" s="37"/>
      <c r="P128" s="37"/>
      <c r="Q128" s="37"/>
      <c r="R128" s="37"/>
      <c r="S128" s="37"/>
      <c r="T128" s="66"/>
      <c r="AT128" s="18" t="s">
        <v>355</v>
      </c>
      <c r="AU128" s="18" t="s">
        <v>147</v>
      </c>
    </row>
    <row r="129" spans="2:65" s="1" customFormat="1" ht="22.5" customHeight="1">
      <c r="B129" s="166"/>
      <c r="C129" s="167" t="s">
        <v>263</v>
      </c>
      <c r="D129" s="167" t="s">
        <v>149</v>
      </c>
      <c r="E129" s="168" t="s">
        <v>1069</v>
      </c>
      <c r="F129" s="169" t="s">
        <v>1070</v>
      </c>
      <c r="G129" s="170" t="s">
        <v>338</v>
      </c>
      <c r="H129" s="171">
        <v>1</v>
      </c>
      <c r="I129" s="172"/>
      <c r="J129" s="173">
        <f>ROUND(I129*H129,2)</f>
        <v>0</v>
      </c>
      <c r="K129" s="169" t="s">
        <v>22</v>
      </c>
      <c r="L129" s="36"/>
      <c r="M129" s="174" t="s">
        <v>22</v>
      </c>
      <c r="N129" s="175" t="s">
        <v>47</v>
      </c>
      <c r="O129" s="37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AR129" s="18" t="s">
        <v>492</v>
      </c>
      <c r="AT129" s="18" t="s">
        <v>149</v>
      </c>
      <c r="AU129" s="18" t="s">
        <v>147</v>
      </c>
      <c r="AY129" s="18" t="s">
        <v>146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8" t="s">
        <v>23</v>
      </c>
      <c r="BK129" s="178">
        <f>ROUND(I129*H129,2)</f>
        <v>0</v>
      </c>
      <c r="BL129" s="18" t="s">
        <v>492</v>
      </c>
      <c r="BM129" s="18" t="s">
        <v>1071</v>
      </c>
    </row>
    <row r="130" spans="2:47" s="1" customFormat="1" ht="66" customHeight="1">
      <c r="B130" s="36"/>
      <c r="D130" s="189" t="s">
        <v>355</v>
      </c>
      <c r="F130" s="234" t="s">
        <v>1051</v>
      </c>
      <c r="I130" s="140"/>
      <c r="L130" s="36"/>
      <c r="M130" s="244"/>
      <c r="N130" s="238"/>
      <c r="O130" s="238"/>
      <c r="P130" s="238"/>
      <c r="Q130" s="238"/>
      <c r="R130" s="238"/>
      <c r="S130" s="238"/>
      <c r="T130" s="245"/>
      <c r="AT130" s="18" t="s">
        <v>355</v>
      </c>
      <c r="AU130" s="18" t="s">
        <v>147</v>
      </c>
    </row>
    <row r="131" spans="2:12" s="1" customFormat="1" ht="6.75" customHeight="1">
      <c r="B131" s="51"/>
      <c r="C131" s="52"/>
      <c r="D131" s="52"/>
      <c r="E131" s="52"/>
      <c r="F131" s="52"/>
      <c r="G131" s="52"/>
      <c r="H131" s="52"/>
      <c r="I131" s="118"/>
      <c r="J131" s="52"/>
      <c r="K131" s="52"/>
      <c r="L131" s="36"/>
    </row>
    <row r="445" ht="13.5">
      <c r="AT445" s="241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4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9"/>
      <c r="C1" s="289"/>
      <c r="D1" s="288" t="s">
        <v>1</v>
      </c>
      <c r="E1" s="289"/>
      <c r="F1" s="290" t="s">
        <v>1214</v>
      </c>
      <c r="G1" s="295" t="s">
        <v>1215</v>
      </c>
      <c r="H1" s="295"/>
      <c r="I1" s="296"/>
      <c r="J1" s="290" t="s">
        <v>1216</v>
      </c>
      <c r="K1" s="288" t="s">
        <v>92</v>
      </c>
      <c r="L1" s="290" t="s">
        <v>1217</v>
      </c>
      <c r="M1" s="290"/>
      <c r="N1" s="290"/>
      <c r="O1" s="290"/>
      <c r="P1" s="290"/>
      <c r="Q1" s="290"/>
      <c r="R1" s="290"/>
      <c r="S1" s="290"/>
      <c r="T1" s="290"/>
      <c r="U1" s="286"/>
      <c r="V1" s="28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8" t="s">
        <v>88</v>
      </c>
    </row>
    <row r="3" spans="2:46" ht="6.75" customHeight="1">
      <c r="B3" s="19"/>
      <c r="C3" s="20"/>
      <c r="D3" s="20"/>
      <c r="E3" s="20"/>
      <c r="F3" s="20"/>
      <c r="G3" s="20"/>
      <c r="H3" s="20"/>
      <c r="I3" s="95"/>
      <c r="J3" s="20"/>
      <c r="K3" s="21"/>
      <c r="AT3" s="18" t="s">
        <v>84</v>
      </c>
    </row>
    <row r="4" spans="2:46" ht="36.75" customHeight="1">
      <c r="B4" s="22"/>
      <c r="C4" s="23"/>
      <c r="D4" s="24" t="s">
        <v>93</v>
      </c>
      <c r="E4" s="23"/>
      <c r="F4" s="23"/>
      <c r="G4" s="23"/>
      <c r="H4" s="23"/>
      <c r="I4" s="96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6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6"/>
      <c r="J6" s="23"/>
      <c r="K6" s="25"/>
    </row>
    <row r="7" spans="2:11" ht="22.5" customHeight="1">
      <c r="B7" s="22"/>
      <c r="C7" s="23"/>
      <c r="D7" s="23"/>
      <c r="E7" s="282" t="str">
        <f>'Rekapitulace stavby'!K6</f>
        <v>Vybavení pracoviště krizového řízení Středočeského kraje audiovizuálními a komunikačními prostředky</v>
      </c>
      <c r="F7" s="251"/>
      <c r="G7" s="251"/>
      <c r="H7" s="251"/>
      <c r="I7" s="96"/>
      <c r="J7" s="23"/>
      <c r="K7" s="25"/>
    </row>
    <row r="8" spans="2:11" s="1" customFormat="1" ht="15">
      <c r="B8" s="36"/>
      <c r="C8" s="37"/>
      <c r="D8" s="31" t="s">
        <v>94</v>
      </c>
      <c r="E8" s="37"/>
      <c r="F8" s="37"/>
      <c r="G8" s="37"/>
      <c r="H8" s="37"/>
      <c r="I8" s="97"/>
      <c r="J8" s="37"/>
      <c r="K8" s="40"/>
    </row>
    <row r="9" spans="2:11" s="1" customFormat="1" ht="36.75" customHeight="1">
      <c r="B9" s="36"/>
      <c r="C9" s="37"/>
      <c r="D9" s="37"/>
      <c r="E9" s="283" t="s">
        <v>1072</v>
      </c>
      <c r="F9" s="258"/>
      <c r="G9" s="258"/>
      <c r="H9" s="258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25" customHeight="1">
      <c r="B11" s="36"/>
      <c r="C11" s="37"/>
      <c r="D11" s="31" t="s">
        <v>19</v>
      </c>
      <c r="E11" s="37"/>
      <c r="F11" s="29" t="s">
        <v>20</v>
      </c>
      <c r="G11" s="37"/>
      <c r="H11" s="37"/>
      <c r="I11" s="98" t="s">
        <v>21</v>
      </c>
      <c r="J11" s="29" t="s">
        <v>22</v>
      </c>
      <c r="K11" s="40"/>
    </row>
    <row r="12" spans="2:11" s="1" customFormat="1" ht="14.25" customHeight="1">
      <c r="B12" s="36"/>
      <c r="C12" s="37"/>
      <c r="D12" s="31" t="s">
        <v>24</v>
      </c>
      <c r="E12" s="37"/>
      <c r="F12" s="29" t="s">
        <v>25</v>
      </c>
      <c r="G12" s="37"/>
      <c r="H12" s="37"/>
      <c r="I12" s="98" t="s">
        <v>26</v>
      </c>
      <c r="J12" s="99" t="str">
        <f>'Rekapitulace stavby'!AN8</f>
        <v>22.07.2016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7"/>
      <c r="J13" s="37"/>
      <c r="K13" s="40"/>
    </row>
    <row r="14" spans="2:11" s="1" customFormat="1" ht="14.25" customHeight="1">
      <c r="B14" s="36"/>
      <c r="C14" s="37"/>
      <c r="D14" s="31" t="s">
        <v>32</v>
      </c>
      <c r="E14" s="37"/>
      <c r="F14" s="37"/>
      <c r="G14" s="37"/>
      <c r="H14" s="37"/>
      <c r="I14" s="98" t="s">
        <v>33</v>
      </c>
      <c r="J14" s="29" t="s">
        <v>22</v>
      </c>
      <c r="K14" s="40"/>
    </row>
    <row r="15" spans="2:11" s="1" customFormat="1" ht="18" customHeight="1">
      <c r="B15" s="36"/>
      <c r="C15" s="37"/>
      <c r="D15" s="37"/>
      <c r="E15" s="29" t="s">
        <v>34</v>
      </c>
      <c r="F15" s="37"/>
      <c r="G15" s="37"/>
      <c r="H15" s="37"/>
      <c r="I15" s="98" t="s">
        <v>35</v>
      </c>
      <c r="J15" s="29" t="s">
        <v>22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25" customHeight="1">
      <c r="B17" s="36"/>
      <c r="C17" s="37"/>
      <c r="D17" s="31" t="s">
        <v>36</v>
      </c>
      <c r="E17" s="37"/>
      <c r="F17" s="37"/>
      <c r="G17" s="37"/>
      <c r="H17" s="37"/>
      <c r="I17" s="98" t="s">
        <v>33</v>
      </c>
      <c r="J17" s="29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29">
        <f>IF('Rekapitulace stavby'!E14="Vyplň údaj","",IF('Rekapitulace stavby'!E14="","",'Rekapitulace stavby'!E14))</f>
      </c>
      <c r="F18" s="37"/>
      <c r="G18" s="37"/>
      <c r="H18" s="37"/>
      <c r="I18" s="98" t="s">
        <v>35</v>
      </c>
      <c r="J18" s="29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25" customHeight="1">
      <c r="B20" s="36"/>
      <c r="C20" s="37"/>
      <c r="D20" s="31" t="s">
        <v>38</v>
      </c>
      <c r="E20" s="37"/>
      <c r="F20" s="37"/>
      <c r="G20" s="37"/>
      <c r="H20" s="37"/>
      <c r="I20" s="98" t="s">
        <v>33</v>
      </c>
      <c r="J20" s="29">
        <f>IF('Rekapitulace stavby'!AN16="","",'Rekapitulace stavby'!AN16)</f>
      </c>
      <c r="K20" s="40"/>
    </row>
    <row r="21" spans="2:11" s="1" customFormat="1" ht="18" customHeight="1">
      <c r="B21" s="36"/>
      <c r="C21" s="37"/>
      <c r="D21" s="37"/>
      <c r="E21" s="29" t="str">
        <f>IF('Rekapitulace stavby'!E17="","",'Rekapitulace stavby'!E17)</f>
        <v> </v>
      </c>
      <c r="F21" s="37"/>
      <c r="G21" s="37"/>
      <c r="H21" s="37"/>
      <c r="I21" s="98" t="s">
        <v>35</v>
      </c>
      <c r="J21" s="29">
        <f>IF('Rekapitulace stavby'!AN17="","",'Rekapitulace stavby'!AN17)</f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25" customHeight="1">
      <c r="B23" s="36"/>
      <c r="C23" s="37"/>
      <c r="D23" s="31" t="s">
        <v>41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0"/>
      <c r="C24" s="101"/>
      <c r="D24" s="101"/>
      <c r="E24" s="254" t="s">
        <v>22</v>
      </c>
      <c r="F24" s="284"/>
      <c r="G24" s="284"/>
      <c r="H24" s="284"/>
      <c r="I24" s="102"/>
      <c r="J24" s="101"/>
      <c r="K24" s="103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4"/>
      <c r="J26" s="63"/>
      <c r="K26" s="105"/>
    </row>
    <row r="27" spans="2:11" s="1" customFormat="1" ht="24.75" customHeight="1">
      <c r="B27" s="36"/>
      <c r="C27" s="37"/>
      <c r="D27" s="106" t="s">
        <v>42</v>
      </c>
      <c r="E27" s="37"/>
      <c r="F27" s="37"/>
      <c r="G27" s="37"/>
      <c r="H27" s="37"/>
      <c r="I27" s="97"/>
      <c r="J27" s="107">
        <f>ROUND(J82,2)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4"/>
      <c r="J28" s="63"/>
      <c r="K28" s="105"/>
    </row>
    <row r="29" spans="2:11" s="1" customFormat="1" ht="14.25" customHeight="1">
      <c r="B29" s="36"/>
      <c r="C29" s="37"/>
      <c r="D29" s="37"/>
      <c r="E29" s="37"/>
      <c r="F29" s="41" t="s">
        <v>44</v>
      </c>
      <c r="G29" s="37"/>
      <c r="H29" s="37"/>
      <c r="I29" s="108" t="s">
        <v>43</v>
      </c>
      <c r="J29" s="41" t="s">
        <v>45</v>
      </c>
      <c r="K29" s="40"/>
    </row>
    <row r="30" spans="2:11" s="1" customFormat="1" ht="14.25" customHeight="1">
      <c r="B30" s="36"/>
      <c r="C30" s="37"/>
      <c r="D30" s="44" t="s">
        <v>46</v>
      </c>
      <c r="E30" s="44" t="s">
        <v>47</v>
      </c>
      <c r="F30" s="109">
        <f>ROUND(SUM(BE82:BE127),2)</f>
        <v>0</v>
      </c>
      <c r="G30" s="37"/>
      <c r="H30" s="37"/>
      <c r="I30" s="110">
        <v>0.21</v>
      </c>
      <c r="J30" s="109">
        <f>ROUND(ROUND((SUM(BE82:BE127)),2)*I30,2)</f>
        <v>0</v>
      </c>
      <c r="K30" s="40"/>
    </row>
    <row r="31" spans="2:11" s="1" customFormat="1" ht="14.25" customHeight="1">
      <c r="B31" s="36"/>
      <c r="C31" s="37"/>
      <c r="D31" s="37"/>
      <c r="E31" s="44" t="s">
        <v>48</v>
      </c>
      <c r="F31" s="109">
        <f>ROUND(SUM(BF82:BF127),2)</f>
        <v>0</v>
      </c>
      <c r="G31" s="37"/>
      <c r="H31" s="37"/>
      <c r="I31" s="110">
        <v>0.15</v>
      </c>
      <c r="J31" s="109">
        <f>ROUND(ROUND((SUM(BF82:BF127)),2)*I31,2)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49</v>
      </c>
      <c r="F32" s="109">
        <f>ROUND(SUM(BG82:BG127),2)</f>
        <v>0</v>
      </c>
      <c r="G32" s="37"/>
      <c r="H32" s="37"/>
      <c r="I32" s="110">
        <v>0.21</v>
      </c>
      <c r="J32" s="109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50</v>
      </c>
      <c r="F33" s="109">
        <f>ROUND(SUM(BH82:BH127),2)</f>
        <v>0</v>
      </c>
      <c r="G33" s="37"/>
      <c r="H33" s="37"/>
      <c r="I33" s="110">
        <v>0.15</v>
      </c>
      <c r="J33" s="109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51</v>
      </c>
      <c r="F34" s="109">
        <f>ROUND(SUM(BI82:BI127),2)</f>
        <v>0</v>
      </c>
      <c r="G34" s="37"/>
      <c r="H34" s="37"/>
      <c r="I34" s="110">
        <v>0</v>
      </c>
      <c r="J34" s="109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4.75" customHeight="1">
      <c r="B36" s="36"/>
      <c r="C36" s="111"/>
      <c r="D36" s="112" t="s">
        <v>52</v>
      </c>
      <c r="E36" s="67"/>
      <c r="F36" s="67"/>
      <c r="G36" s="113" t="s">
        <v>53</v>
      </c>
      <c r="H36" s="114" t="s">
        <v>54</v>
      </c>
      <c r="I36" s="115"/>
      <c r="J36" s="116">
        <f>SUM(J27:J34)</f>
        <v>0</v>
      </c>
      <c r="K36" s="117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8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9"/>
      <c r="J41" s="55"/>
      <c r="K41" s="120"/>
    </row>
    <row r="42" spans="2:11" s="1" customFormat="1" ht="36.75" customHeight="1">
      <c r="B42" s="36"/>
      <c r="C42" s="24" t="s">
        <v>96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25" customHeight="1">
      <c r="B44" s="36"/>
      <c r="C44" s="31" t="s">
        <v>16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282" t="str">
        <f>E7</f>
        <v>Vybavení pracoviště krizového řízení Středočeského kraje audiovizuálními a komunikačními prostředky</v>
      </c>
      <c r="F45" s="258"/>
      <c r="G45" s="258"/>
      <c r="H45" s="258"/>
      <c r="I45" s="97"/>
      <c r="J45" s="37"/>
      <c r="K45" s="40"/>
    </row>
    <row r="46" spans="2:11" s="1" customFormat="1" ht="14.25" customHeight="1">
      <c r="B46" s="36"/>
      <c r="C46" s="31" t="s">
        <v>94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283" t="str">
        <f>E9</f>
        <v>Vybavení interiéru - Vybavení pracoviště krizového řízení Středočeského kraje</v>
      </c>
      <c r="F47" s="258"/>
      <c r="G47" s="258"/>
      <c r="H47" s="258"/>
      <c r="I47" s="97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1" t="s">
        <v>24</v>
      </c>
      <c r="D49" s="37"/>
      <c r="E49" s="37"/>
      <c r="F49" s="29" t="str">
        <f>F12</f>
        <v>Zborovská 11,Praha 5</v>
      </c>
      <c r="G49" s="37"/>
      <c r="H49" s="37"/>
      <c r="I49" s="98" t="s">
        <v>26</v>
      </c>
      <c r="J49" s="99" t="str">
        <f>IF(J12="","",J12)</f>
        <v>22.07.2016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1" t="s">
        <v>32</v>
      </c>
      <c r="D51" s="37"/>
      <c r="E51" s="37"/>
      <c r="F51" s="29" t="str">
        <f>E15</f>
        <v>Středočeský kraj,Krajský úřad, Zborovská 11,Praha </v>
      </c>
      <c r="G51" s="37"/>
      <c r="H51" s="37"/>
      <c r="I51" s="98" t="s">
        <v>38</v>
      </c>
      <c r="J51" s="29" t="str">
        <f>E21</f>
        <v> </v>
      </c>
      <c r="K51" s="40"/>
    </row>
    <row r="52" spans="2:11" s="1" customFormat="1" ht="14.25" customHeight="1">
      <c r="B52" s="36"/>
      <c r="C52" s="31" t="s">
        <v>36</v>
      </c>
      <c r="D52" s="37"/>
      <c r="E52" s="37"/>
      <c r="F52" s="29">
        <f>IF(E18="","",E18)</f>
      </c>
      <c r="G52" s="37"/>
      <c r="H52" s="37"/>
      <c r="I52" s="97"/>
      <c r="J52" s="37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1" t="s">
        <v>97</v>
      </c>
      <c r="D54" s="111"/>
      <c r="E54" s="111"/>
      <c r="F54" s="111"/>
      <c r="G54" s="111"/>
      <c r="H54" s="111"/>
      <c r="I54" s="122"/>
      <c r="J54" s="123" t="s">
        <v>98</v>
      </c>
      <c r="K54" s="124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5" t="s">
        <v>99</v>
      </c>
      <c r="D56" s="37"/>
      <c r="E56" s="37"/>
      <c r="F56" s="37"/>
      <c r="G56" s="37"/>
      <c r="H56" s="37"/>
      <c r="I56" s="97"/>
      <c r="J56" s="107">
        <f>J82</f>
        <v>0</v>
      </c>
      <c r="K56" s="40"/>
      <c r="AU56" s="18" t="s">
        <v>100</v>
      </c>
    </row>
    <row r="57" spans="2:11" s="7" customFormat="1" ht="24.75" customHeight="1">
      <c r="B57" s="126"/>
      <c r="C57" s="127"/>
      <c r="D57" s="128" t="s">
        <v>107</v>
      </c>
      <c r="E57" s="129"/>
      <c r="F57" s="129"/>
      <c r="G57" s="129"/>
      <c r="H57" s="129"/>
      <c r="I57" s="130"/>
      <c r="J57" s="131">
        <f>J83</f>
        <v>0</v>
      </c>
      <c r="K57" s="132"/>
    </row>
    <row r="58" spans="2:11" s="8" customFormat="1" ht="19.5" customHeight="1">
      <c r="B58" s="133"/>
      <c r="C58" s="134"/>
      <c r="D58" s="135" t="s">
        <v>112</v>
      </c>
      <c r="E58" s="136"/>
      <c r="F58" s="136"/>
      <c r="G58" s="136"/>
      <c r="H58" s="136"/>
      <c r="I58" s="137"/>
      <c r="J58" s="138">
        <f>J84</f>
        <v>0</v>
      </c>
      <c r="K58" s="139"/>
    </row>
    <row r="59" spans="2:11" s="8" customFormat="1" ht="19.5" customHeight="1">
      <c r="B59" s="133"/>
      <c r="C59" s="134"/>
      <c r="D59" s="135" t="s">
        <v>117</v>
      </c>
      <c r="E59" s="136"/>
      <c r="F59" s="136"/>
      <c r="G59" s="136"/>
      <c r="H59" s="136"/>
      <c r="I59" s="137"/>
      <c r="J59" s="138">
        <f>J107</f>
        <v>0</v>
      </c>
      <c r="K59" s="139"/>
    </row>
    <row r="60" spans="2:11" s="7" customFormat="1" ht="24.75" customHeight="1">
      <c r="B60" s="126"/>
      <c r="C60" s="127"/>
      <c r="D60" s="128" t="s">
        <v>118</v>
      </c>
      <c r="E60" s="129"/>
      <c r="F60" s="129"/>
      <c r="G60" s="129"/>
      <c r="H60" s="129"/>
      <c r="I60" s="130"/>
      <c r="J60" s="131">
        <f>J109</f>
        <v>0</v>
      </c>
      <c r="K60" s="132"/>
    </row>
    <row r="61" spans="2:11" s="8" customFormat="1" ht="19.5" customHeight="1">
      <c r="B61" s="133"/>
      <c r="C61" s="134"/>
      <c r="D61" s="135" t="s">
        <v>1073</v>
      </c>
      <c r="E61" s="136"/>
      <c r="F61" s="136"/>
      <c r="G61" s="136"/>
      <c r="H61" s="136"/>
      <c r="I61" s="137"/>
      <c r="J61" s="138">
        <f>J110</f>
        <v>0</v>
      </c>
      <c r="K61" s="139"/>
    </row>
    <row r="62" spans="2:11" s="7" customFormat="1" ht="24.75" customHeight="1">
      <c r="B62" s="126"/>
      <c r="C62" s="127"/>
      <c r="D62" s="128" t="s">
        <v>1074</v>
      </c>
      <c r="E62" s="129"/>
      <c r="F62" s="129"/>
      <c r="G62" s="129"/>
      <c r="H62" s="129"/>
      <c r="I62" s="130"/>
      <c r="J62" s="131">
        <f>J122</f>
        <v>0</v>
      </c>
      <c r="K62" s="132"/>
    </row>
    <row r="63" spans="2:11" s="1" customFormat="1" ht="21.75" customHeight="1">
      <c r="B63" s="36"/>
      <c r="C63" s="37"/>
      <c r="D63" s="37"/>
      <c r="E63" s="37"/>
      <c r="F63" s="37"/>
      <c r="G63" s="37"/>
      <c r="H63" s="37"/>
      <c r="I63" s="97"/>
      <c r="J63" s="37"/>
      <c r="K63" s="40"/>
    </row>
    <row r="64" spans="2:11" s="1" customFormat="1" ht="6.75" customHeight="1">
      <c r="B64" s="51"/>
      <c r="C64" s="52"/>
      <c r="D64" s="52"/>
      <c r="E64" s="52"/>
      <c r="F64" s="52"/>
      <c r="G64" s="52"/>
      <c r="H64" s="52"/>
      <c r="I64" s="118"/>
      <c r="J64" s="52"/>
      <c r="K64" s="53"/>
    </row>
    <row r="68" spans="2:12" s="1" customFormat="1" ht="6.75" customHeight="1">
      <c r="B68" s="54"/>
      <c r="C68" s="55"/>
      <c r="D68" s="55"/>
      <c r="E68" s="55"/>
      <c r="F68" s="55"/>
      <c r="G68" s="55"/>
      <c r="H68" s="55"/>
      <c r="I68" s="119"/>
      <c r="J68" s="55"/>
      <c r="K68" s="55"/>
      <c r="L68" s="36"/>
    </row>
    <row r="69" spans="2:12" s="1" customFormat="1" ht="36.75" customHeight="1">
      <c r="B69" s="36"/>
      <c r="C69" s="56" t="s">
        <v>130</v>
      </c>
      <c r="I69" s="140"/>
      <c r="L69" s="36"/>
    </row>
    <row r="70" spans="2:12" s="1" customFormat="1" ht="6.75" customHeight="1">
      <c r="B70" s="36"/>
      <c r="I70" s="140"/>
      <c r="L70" s="36"/>
    </row>
    <row r="71" spans="2:12" s="1" customFormat="1" ht="14.25" customHeight="1">
      <c r="B71" s="36"/>
      <c r="C71" s="58" t="s">
        <v>16</v>
      </c>
      <c r="I71" s="140"/>
      <c r="L71" s="36"/>
    </row>
    <row r="72" spans="2:12" s="1" customFormat="1" ht="22.5" customHeight="1">
      <c r="B72" s="36"/>
      <c r="E72" s="285" t="str">
        <f>E7</f>
        <v>Vybavení pracoviště krizového řízení Středočeského kraje audiovizuálními a komunikačními prostředky</v>
      </c>
      <c r="F72" s="248"/>
      <c r="G72" s="248"/>
      <c r="H72" s="248"/>
      <c r="I72" s="140"/>
      <c r="L72" s="36"/>
    </row>
    <row r="73" spans="2:12" s="1" customFormat="1" ht="14.25" customHeight="1">
      <c r="B73" s="36"/>
      <c r="C73" s="58" t="s">
        <v>94</v>
      </c>
      <c r="I73" s="140"/>
      <c r="L73" s="36"/>
    </row>
    <row r="74" spans="2:12" s="1" customFormat="1" ht="23.25" customHeight="1">
      <c r="B74" s="36"/>
      <c r="E74" s="266" t="str">
        <f>E9</f>
        <v>Vybavení interiéru - Vybavení pracoviště krizového řízení Středočeského kraje</v>
      </c>
      <c r="F74" s="248"/>
      <c r="G74" s="248"/>
      <c r="H74" s="248"/>
      <c r="I74" s="140"/>
      <c r="L74" s="36"/>
    </row>
    <row r="75" spans="2:12" s="1" customFormat="1" ht="6.75" customHeight="1">
      <c r="B75" s="36"/>
      <c r="I75" s="140"/>
      <c r="L75" s="36"/>
    </row>
    <row r="76" spans="2:12" s="1" customFormat="1" ht="18" customHeight="1">
      <c r="B76" s="36"/>
      <c r="C76" s="58" t="s">
        <v>24</v>
      </c>
      <c r="F76" s="141" t="str">
        <f>F12</f>
        <v>Zborovská 11,Praha 5</v>
      </c>
      <c r="I76" s="142" t="s">
        <v>26</v>
      </c>
      <c r="J76" s="62" t="str">
        <f>IF(J12="","",J12)</f>
        <v>22.07.2016</v>
      </c>
      <c r="L76" s="36"/>
    </row>
    <row r="77" spans="2:12" s="1" customFormat="1" ht="6.75" customHeight="1">
      <c r="B77" s="36"/>
      <c r="I77" s="140"/>
      <c r="L77" s="36"/>
    </row>
    <row r="78" spans="2:12" s="1" customFormat="1" ht="15">
      <c r="B78" s="36"/>
      <c r="C78" s="58" t="s">
        <v>32</v>
      </c>
      <c r="F78" s="141" t="str">
        <f>E15</f>
        <v>Středočeský kraj,Krajský úřad, Zborovská 11,Praha </v>
      </c>
      <c r="I78" s="142" t="s">
        <v>38</v>
      </c>
      <c r="J78" s="141" t="str">
        <f>E21</f>
        <v> </v>
      </c>
      <c r="L78" s="36"/>
    </row>
    <row r="79" spans="2:12" s="1" customFormat="1" ht="14.25" customHeight="1">
      <c r="B79" s="36"/>
      <c r="C79" s="58" t="s">
        <v>36</v>
      </c>
      <c r="F79" s="141">
        <f>IF(E18="","",E18)</f>
      </c>
      <c r="I79" s="140"/>
      <c r="L79" s="36"/>
    </row>
    <row r="80" spans="2:12" s="1" customFormat="1" ht="9.75" customHeight="1">
      <c r="B80" s="36"/>
      <c r="I80" s="140"/>
      <c r="L80" s="36"/>
    </row>
    <row r="81" spans="2:20" s="9" customFormat="1" ht="29.25" customHeight="1">
      <c r="B81" s="143"/>
      <c r="C81" s="144" t="s">
        <v>131</v>
      </c>
      <c r="D81" s="145" t="s">
        <v>61</v>
      </c>
      <c r="E81" s="145" t="s">
        <v>57</v>
      </c>
      <c r="F81" s="145" t="s">
        <v>132</v>
      </c>
      <c r="G81" s="145" t="s">
        <v>133</v>
      </c>
      <c r="H81" s="145" t="s">
        <v>134</v>
      </c>
      <c r="I81" s="146" t="s">
        <v>135</v>
      </c>
      <c r="J81" s="145" t="s">
        <v>98</v>
      </c>
      <c r="K81" s="147" t="s">
        <v>136</v>
      </c>
      <c r="L81" s="143"/>
      <c r="M81" s="69" t="s">
        <v>137</v>
      </c>
      <c r="N81" s="70" t="s">
        <v>46</v>
      </c>
      <c r="O81" s="70" t="s">
        <v>138</v>
      </c>
      <c r="P81" s="70" t="s">
        <v>139</v>
      </c>
      <c r="Q81" s="70" t="s">
        <v>140</v>
      </c>
      <c r="R81" s="70" t="s">
        <v>141</v>
      </c>
      <c r="S81" s="70" t="s">
        <v>142</v>
      </c>
      <c r="T81" s="71" t="s">
        <v>143</v>
      </c>
    </row>
    <row r="82" spans="2:63" s="1" customFormat="1" ht="29.25" customHeight="1">
      <c r="B82" s="36"/>
      <c r="C82" s="73" t="s">
        <v>99</v>
      </c>
      <c r="I82" s="140"/>
      <c r="J82" s="148">
        <f>BK82</f>
        <v>0</v>
      </c>
      <c r="L82" s="36"/>
      <c r="M82" s="72"/>
      <c r="N82" s="63"/>
      <c r="O82" s="63"/>
      <c r="P82" s="149">
        <f>P83+P109+P122</f>
        <v>0</v>
      </c>
      <c r="Q82" s="63"/>
      <c r="R82" s="149">
        <f>R83+R109+R122</f>
        <v>0</v>
      </c>
      <c r="S82" s="63"/>
      <c r="T82" s="150">
        <f>T83+T109+T122</f>
        <v>0</v>
      </c>
      <c r="AT82" s="18" t="s">
        <v>75</v>
      </c>
      <c r="AU82" s="18" t="s">
        <v>100</v>
      </c>
      <c r="BK82" s="151">
        <f>BK83+BK109+BK122</f>
        <v>0</v>
      </c>
    </row>
    <row r="83" spans="2:63" s="10" customFormat="1" ht="36.75" customHeight="1">
      <c r="B83" s="152"/>
      <c r="D83" s="153" t="s">
        <v>75</v>
      </c>
      <c r="E83" s="154" t="s">
        <v>327</v>
      </c>
      <c r="F83" s="154" t="s">
        <v>328</v>
      </c>
      <c r="I83" s="155"/>
      <c r="J83" s="156">
        <f>BK83</f>
        <v>0</v>
      </c>
      <c r="L83" s="152"/>
      <c r="M83" s="157"/>
      <c r="N83" s="158"/>
      <c r="O83" s="158"/>
      <c r="P83" s="159">
        <f>P84+P107</f>
        <v>0</v>
      </c>
      <c r="Q83" s="158"/>
      <c r="R83" s="159">
        <f>R84+R107</f>
        <v>0</v>
      </c>
      <c r="S83" s="158"/>
      <c r="T83" s="160">
        <f>T84+T107</f>
        <v>0</v>
      </c>
      <c r="AR83" s="153" t="s">
        <v>84</v>
      </c>
      <c r="AT83" s="161" t="s">
        <v>75</v>
      </c>
      <c r="AU83" s="161" t="s">
        <v>76</v>
      </c>
      <c r="AY83" s="153" t="s">
        <v>146</v>
      </c>
      <c r="BK83" s="162">
        <f>BK84+BK107</f>
        <v>0</v>
      </c>
    </row>
    <row r="84" spans="2:63" s="10" customFormat="1" ht="19.5" customHeight="1">
      <c r="B84" s="152"/>
      <c r="D84" s="163" t="s">
        <v>75</v>
      </c>
      <c r="E84" s="164" t="s">
        <v>468</v>
      </c>
      <c r="F84" s="164" t="s">
        <v>469</v>
      </c>
      <c r="I84" s="155"/>
      <c r="J84" s="165">
        <f>BK84</f>
        <v>0</v>
      </c>
      <c r="L84" s="152"/>
      <c r="M84" s="157"/>
      <c r="N84" s="158"/>
      <c r="O84" s="158"/>
      <c r="P84" s="159">
        <f>SUM(P85:P106)</f>
        <v>0</v>
      </c>
      <c r="Q84" s="158"/>
      <c r="R84" s="159">
        <f>SUM(R85:R106)</f>
        <v>0</v>
      </c>
      <c r="S84" s="158"/>
      <c r="T84" s="160">
        <f>SUM(T85:T106)</f>
        <v>0</v>
      </c>
      <c r="AR84" s="153" t="s">
        <v>84</v>
      </c>
      <c r="AT84" s="161" t="s">
        <v>75</v>
      </c>
      <c r="AU84" s="161" t="s">
        <v>23</v>
      </c>
      <c r="AY84" s="153" t="s">
        <v>146</v>
      </c>
      <c r="BK84" s="162">
        <f>SUM(BK85:BK106)</f>
        <v>0</v>
      </c>
    </row>
    <row r="85" spans="2:65" s="1" customFormat="1" ht="22.5" customHeight="1">
      <c r="B85" s="166"/>
      <c r="C85" s="167" t="s">
        <v>23</v>
      </c>
      <c r="D85" s="167" t="s">
        <v>149</v>
      </c>
      <c r="E85" s="168" t="s">
        <v>1075</v>
      </c>
      <c r="F85" s="169" t="s">
        <v>1076</v>
      </c>
      <c r="G85" s="170" t="s">
        <v>338</v>
      </c>
      <c r="H85" s="171">
        <v>1</v>
      </c>
      <c r="I85" s="172"/>
      <c r="J85" s="173">
        <f aca="true" t="shared" si="0" ref="J85:J106">ROUND(I85*H85,2)</f>
        <v>0</v>
      </c>
      <c r="K85" s="169" t="s">
        <v>22</v>
      </c>
      <c r="L85" s="36"/>
      <c r="M85" s="174" t="s">
        <v>22</v>
      </c>
      <c r="N85" s="175" t="s">
        <v>47</v>
      </c>
      <c r="O85" s="37"/>
      <c r="P85" s="176">
        <f aca="true" t="shared" si="1" ref="P85:P106">O85*H85</f>
        <v>0</v>
      </c>
      <c r="Q85" s="176">
        <v>0</v>
      </c>
      <c r="R85" s="176">
        <f aca="true" t="shared" si="2" ref="R85:R106">Q85*H85</f>
        <v>0</v>
      </c>
      <c r="S85" s="176">
        <v>0</v>
      </c>
      <c r="T85" s="177">
        <f aca="true" t="shared" si="3" ref="T85:T106">S85*H85</f>
        <v>0</v>
      </c>
      <c r="AR85" s="18" t="s">
        <v>244</v>
      </c>
      <c r="AT85" s="18" t="s">
        <v>149</v>
      </c>
      <c r="AU85" s="18" t="s">
        <v>84</v>
      </c>
      <c r="AY85" s="18" t="s">
        <v>146</v>
      </c>
      <c r="BE85" s="178">
        <f aca="true" t="shared" si="4" ref="BE85:BE106">IF(N85="základní",J85,0)</f>
        <v>0</v>
      </c>
      <c r="BF85" s="178">
        <f aca="true" t="shared" si="5" ref="BF85:BF106">IF(N85="snížená",J85,0)</f>
        <v>0</v>
      </c>
      <c r="BG85" s="178">
        <f aca="true" t="shared" si="6" ref="BG85:BG106">IF(N85="zákl. přenesená",J85,0)</f>
        <v>0</v>
      </c>
      <c r="BH85" s="178">
        <f aca="true" t="shared" si="7" ref="BH85:BH106">IF(N85="sníž. přenesená",J85,0)</f>
        <v>0</v>
      </c>
      <c r="BI85" s="178">
        <f aca="true" t="shared" si="8" ref="BI85:BI106">IF(N85="nulová",J85,0)</f>
        <v>0</v>
      </c>
      <c r="BJ85" s="18" t="s">
        <v>23</v>
      </c>
      <c r="BK85" s="178">
        <f aca="true" t="shared" si="9" ref="BK85:BK106">ROUND(I85*H85,2)</f>
        <v>0</v>
      </c>
      <c r="BL85" s="18" t="s">
        <v>244</v>
      </c>
      <c r="BM85" s="18" t="s">
        <v>1077</v>
      </c>
    </row>
    <row r="86" spans="2:65" s="1" customFormat="1" ht="31.5" customHeight="1">
      <c r="B86" s="166"/>
      <c r="C86" s="222" t="s">
        <v>84</v>
      </c>
      <c r="D86" s="222" t="s">
        <v>408</v>
      </c>
      <c r="E86" s="223" t="s">
        <v>1078</v>
      </c>
      <c r="F86" s="224" t="s">
        <v>1079</v>
      </c>
      <c r="G86" s="225" t="s">
        <v>152</v>
      </c>
      <c r="H86" s="226">
        <v>2</v>
      </c>
      <c r="I86" s="227"/>
      <c r="J86" s="228">
        <f t="shared" si="0"/>
        <v>0</v>
      </c>
      <c r="K86" s="224" t="s">
        <v>22</v>
      </c>
      <c r="L86" s="229"/>
      <c r="M86" s="230" t="s">
        <v>22</v>
      </c>
      <c r="N86" s="231" t="s">
        <v>47</v>
      </c>
      <c r="O86" s="37"/>
      <c r="P86" s="176">
        <f t="shared" si="1"/>
        <v>0</v>
      </c>
      <c r="Q86" s="176">
        <v>0</v>
      </c>
      <c r="R86" s="176">
        <f t="shared" si="2"/>
        <v>0</v>
      </c>
      <c r="S86" s="176">
        <v>0</v>
      </c>
      <c r="T86" s="177">
        <f t="shared" si="3"/>
        <v>0</v>
      </c>
      <c r="AR86" s="18" t="s">
        <v>331</v>
      </c>
      <c r="AT86" s="18" t="s">
        <v>408</v>
      </c>
      <c r="AU86" s="18" t="s">
        <v>84</v>
      </c>
      <c r="AY86" s="18" t="s">
        <v>146</v>
      </c>
      <c r="BE86" s="178">
        <f t="shared" si="4"/>
        <v>0</v>
      </c>
      <c r="BF86" s="178">
        <f t="shared" si="5"/>
        <v>0</v>
      </c>
      <c r="BG86" s="178">
        <f t="shared" si="6"/>
        <v>0</v>
      </c>
      <c r="BH86" s="178">
        <f t="shared" si="7"/>
        <v>0</v>
      </c>
      <c r="BI86" s="178">
        <f t="shared" si="8"/>
        <v>0</v>
      </c>
      <c r="BJ86" s="18" t="s">
        <v>23</v>
      </c>
      <c r="BK86" s="178">
        <f t="shared" si="9"/>
        <v>0</v>
      </c>
      <c r="BL86" s="18" t="s">
        <v>244</v>
      </c>
      <c r="BM86" s="18" t="s">
        <v>1080</v>
      </c>
    </row>
    <row r="87" spans="2:65" s="1" customFormat="1" ht="31.5" customHeight="1">
      <c r="B87" s="166"/>
      <c r="C87" s="222" t="s">
        <v>147</v>
      </c>
      <c r="D87" s="222" t="s">
        <v>408</v>
      </c>
      <c r="E87" s="223" t="s">
        <v>1081</v>
      </c>
      <c r="F87" s="224" t="s">
        <v>1082</v>
      </c>
      <c r="G87" s="225" t="s">
        <v>152</v>
      </c>
      <c r="H87" s="226">
        <v>1</v>
      </c>
      <c r="I87" s="227"/>
      <c r="J87" s="228">
        <f t="shared" si="0"/>
        <v>0</v>
      </c>
      <c r="K87" s="224" t="s">
        <v>22</v>
      </c>
      <c r="L87" s="229"/>
      <c r="M87" s="230" t="s">
        <v>22</v>
      </c>
      <c r="N87" s="231" t="s">
        <v>47</v>
      </c>
      <c r="O87" s="37"/>
      <c r="P87" s="176">
        <f t="shared" si="1"/>
        <v>0</v>
      </c>
      <c r="Q87" s="176">
        <v>0</v>
      </c>
      <c r="R87" s="176">
        <f t="shared" si="2"/>
        <v>0</v>
      </c>
      <c r="S87" s="176">
        <v>0</v>
      </c>
      <c r="T87" s="177">
        <f t="shared" si="3"/>
        <v>0</v>
      </c>
      <c r="AR87" s="18" t="s">
        <v>331</v>
      </c>
      <c r="AT87" s="18" t="s">
        <v>408</v>
      </c>
      <c r="AU87" s="18" t="s">
        <v>84</v>
      </c>
      <c r="AY87" s="18" t="s">
        <v>146</v>
      </c>
      <c r="BE87" s="178">
        <f t="shared" si="4"/>
        <v>0</v>
      </c>
      <c r="BF87" s="178">
        <f t="shared" si="5"/>
        <v>0</v>
      </c>
      <c r="BG87" s="178">
        <f t="shared" si="6"/>
        <v>0</v>
      </c>
      <c r="BH87" s="178">
        <f t="shared" si="7"/>
        <v>0</v>
      </c>
      <c r="BI87" s="178">
        <f t="shared" si="8"/>
        <v>0</v>
      </c>
      <c r="BJ87" s="18" t="s">
        <v>23</v>
      </c>
      <c r="BK87" s="178">
        <f t="shared" si="9"/>
        <v>0</v>
      </c>
      <c r="BL87" s="18" t="s">
        <v>244</v>
      </c>
      <c r="BM87" s="18" t="s">
        <v>1083</v>
      </c>
    </row>
    <row r="88" spans="2:65" s="1" customFormat="1" ht="31.5" customHeight="1">
      <c r="B88" s="166"/>
      <c r="C88" s="222" t="s">
        <v>154</v>
      </c>
      <c r="D88" s="222" t="s">
        <v>408</v>
      </c>
      <c r="E88" s="223" t="s">
        <v>1084</v>
      </c>
      <c r="F88" s="224" t="s">
        <v>1085</v>
      </c>
      <c r="G88" s="225" t="s">
        <v>152</v>
      </c>
      <c r="H88" s="226">
        <v>1</v>
      </c>
      <c r="I88" s="227"/>
      <c r="J88" s="228">
        <f t="shared" si="0"/>
        <v>0</v>
      </c>
      <c r="K88" s="224" t="s">
        <v>22</v>
      </c>
      <c r="L88" s="229"/>
      <c r="M88" s="230" t="s">
        <v>22</v>
      </c>
      <c r="N88" s="231" t="s">
        <v>47</v>
      </c>
      <c r="O88" s="37"/>
      <c r="P88" s="176">
        <f t="shared" si="1"/>
        <v>0</v>
      </c>
      <c r="Q88" s="176">
        <v>0</v>
      </c>
      <c r="R88" s="176">
        <f t="shared" si="2"/>
        <v>0</v>
      </c>
      <c r="S88" s="176">
        <v>0</v>
      </c>
      <c r="T88" s="177">
        <f t="shared" si="3"/>
        <v>0</v>
      </c>
      <c r="AR88" s="18" t="s">
        <v>331</v>
      </c>
      <c r="AT88" s="18" t="s">
        <v>408</v>
      </c>
      <c r="AU88" s="18" t="s">
        <v>84</v>
      </c>
      <c r="AY88" s="18" t="s">
        <v>146</v>
      </c>
      <c r="BE88" s="178">
        <f t="shared" si="4"/>
        <v>0</v>
      </c>
      <c r="BF88" s="178">
        <f t="shared" si="5"/>
        <v>0</v>
      </c>
      <c r="BG88" s="178">
        <f t="shared" si="6"/>
        <v>0</v>
      </c>
      <c r="BH88" s="178">
        <f t="shared" si="7"/>
        <v>0</v>
      </c>
      <c r="BI88" s="178">
        <f t="shared" si="8"/>
        <v>0</v>
      </c>
      <c r="BJ88" s="18" t="s">
        <v>23</v>
      </c>
      <c r="BK88" s="178">
        <f t="shared" si="9"/>
        <v>0</v>
      </c>
      <c r="BL88" s="18" t="s">
        <v>244</v>
      </c>
      <c r="BM88" s="18" t="s">
        <v>1086</v>
      </c>
    </row>
    <row r="89" spans="2:65" s="1" customFormat="1" ht="22.5" customHeight="1">
      <c r="B89" s="166"/>
      <c r="C89" s="222" t="s">
        <v>173</v>
      </c>
      <c r="D89" s="222" t="s">
        <v>408</v>
      </c>
      <c r="E89" s="223" t="s">
        <v>1087</v>
      </c>
      <c r="F89" s="224" t="s">
        <v>1088</v>
      </c>
      <c r="G89" s="225" t="s">
        <v>152</v>
      </c>
      <c r="H89" s="226">
        <v>1</v>
      </c>
      <c r="I89" s="227"/>
      <c r="J89" s="228">
        <f t="shared" si="0"/>
        <v>0</v>
      </c>
      <c r="K89" s="224" t="s">
        <v>22</v>
      </c>
      <c r="L89" s="229"/>
      <c r="M89" s="230" t="s">
        <v>22</v>
      </c>
      <c r="N89" s="231" t="s">
        <v>47</v>
      </c>
      <c r="O89" s="37"/>
      <c r="P89" s="176">
        <f t="shared" si="1"/>
        <v>0</v>
      </c>
      <c r="Q89" s="176">
        <v>0</v>
      </c>
      <c r="R89" s="176">
        <f t="shared" si="2"/>
        <v>0</v>
      </c>
      <c r="S89" s="176">
        <v>0</v>
      </c>
      <c r="T89" s="177">
        <f t="shared" si="3"/>
        <v>0</v>
      </c>
      <c r="AR89" s="18" t="s">
        <v>331</v>
      </c>
      <c r="AT89" s="18" t="s">
        <v>408</v>
      </c>
      <c r="AU89" s="18" t="s">
        <v>84</v>
      </c>
      <c r="AY89" s="18" t="s">
        <v>146</v>
      </c>
      <c r="BE89" s="178">
        <f t="shared" si="4"/>
        <v>0</v>
      </c>
      <c r="BF89" s="178">
        <f t="shared" si="5"/>
        <v>0</v>
      </c>
      <c r="BG89" s="178">
        <f t="shared" si="6"/>
        <v>0</v>
      </c>
      <c r="BH89" s="178">
        <f t="shared" si="7"/>
        <v>0</v>
      </c>
      <c r="BI89" s="178">
        <f t="shared" si="8"/>
        <v>0</v>
      </c>
      <c r="BJ89" s="18" t="s">
        <v>23</v>
      </c>
      <c r="BK89" s="178">
        <f t="shared" si="9"/>
        <v>0</v>
      </c>
      <c r="BL89" s="18" t="s">
        <v>244</v>
      </c>
      <c r="BM89" s="18" t="s">
        <v>1089</v>
      </c>
    </row>
    <row r="90" spans="2:65" s="1" customFormat="1" ht="31.5" customHeight="1">
      <c r="B90" s="166"/>
      <c r="C90" s="222" t="s">
        <v>166</v>
      </c>
      <c r="D90" s="222" t="s">
        <v>408</v>
      </c>
      <c r="E90" s="223" t="s">
        <v>1090</v>
      </c>
      <c r="F90" s="224" t="s">
        <v>1091</v>
      </c>
      <c r="G90" s="225" t="s">
        <v>152</v>
      </c>
      <c r="H90" s="226">
        <v>1</v>
      </c>
      <c r="I90" s="227"/>
      <c r="J90" s="228">
        <f t="shared" si="0"/>
        <v>0</v>
      </c>
      <c r="K90" s="224" t="s">
        <v>22</v>
      </c>
      <c r="L90" s="229"/>
      <c r="M90" s="230" t="s">
        <v>22</v>
      </c>
      <c r="N90" s="231" t="s">
        <v>47</v>
      </c>
      <c r="O90" s="37"/>
      <c r="P90" s="176">
        <f t="shared" si="1"/>
        <v>0</v>
      </c>
      <c r="Q90" s="176">
        <v>0</v>
      </c>
      <c r="R90" s="176">
        <f t="shared" si="2"/>
        <v>0</v>
      </c>
      <c r="S90" s="176">
        <v>0</v>
      </c>
      <c r="T90" s="177">
        <f t="shared" si="3"/>
        <v>0</v>
      </c>
      <c r="AR90" s="18" t="s">
        <v>331</v>
      </c>
      <c r="AT90" s="18" t="s">
        <v>408</v>
      </c>
      <c r="AU90" s="18" t="s">
        <v>84</v>
      </c>
      <c r="AY90" s="18" t="s">
        <v>146</v>
      </c>
      <c r="BE90" s="178">
        <f t="shared" si="4"/>
        <v>0</v>
      </c>
      <c r="BF90" s="178">
        <f t="shared" si="5"/>
        <v>0</v>
      </c>
      <c r="BG90" s="178">
        <f t="shared" si="6"/>
        <v>0</v>
      </c>
      <c r="BH90" s="178">
        <f t="shared" si="7"/>
        <v>0</v>
      </c>
      <c r="BI90" s="178">
        <f t="shared" si="8"/>
        <v>0</v>
      </c>
      <c r="BJ90" s="18" t="s">
        <v>23</v>
      </c>
      <c r="BK90" s="178">
        <f t="shared" si="9"/>
        <v>0</v>
      </c>
      <c r="BL90" s="18" t="s">
        <v>244</v>
      </c>
      <c r="BM90" s="18" t="s">
        <v>1092</v>
      </c>
    </row>
    <row r="91" spans="2:65" s="1" customFormat="1" ht="31.5" customHeight="1">
      <c r="B91" s="166"/>
      <c r="C91" s="222" t="s">
        <v>187</v>
      </c>
      <c r="D91" s="222" t="s">
        <v>408</v>
      </c>
      <c r="E91" s="223" t="s">
        <v>1093</v>
      </c>
      <c r="F91" s="224" t="s">
        <v>1094</v>
      </c>
      <c r="G91" s="225" t="s">
        <v>152</v>
      </c>
      <c r="H91" s="226">
        <v>1</v>
      </c>
      <c r="I91" s="227"/>
      <c r="J91" s="228">
        <f t="shared" si="0"/>
        <v>0</v>
      </c>
      <c r="K91" s="224" t="s">
        <v>22</v>
      </c>
      <c r="L91" s="229"/>
      <c r="M91" s="230" t="s">
        <v>22</v>
      </c>
      <c r="N91" s="231" t="s">
        <v>47</v>
      </c>
      <c r="O91" s="37"/>
      <c r="P91" s="176">
        <f t="shared" si="1"/>
        <v>0</v>
      </c>
      <c r="Q91" s="176">
        <v>0</v>
      </c>
      <c r="R91" s="176">
        <f t="shared" si="2"/>
        <v>0</v>
      </c>
      <c r="S91" s="176">
        <v>0</v>
      </c>
      <c r="T91" s="177">
        <f t="shared" si="3"/>
        <v>0</v>
      </c>
      <c r="AR91" s="18" t="s">
        <v>331</v>
      </c>
      <c r="AT91" s="18" t="s">
        <v>408</v>
      </c>
      <c r="AU91" s="18" t="s">
        <v>84</v>
      </c>
      <c r="AY91" s="18" t="s">
        <v>146</v>
      </c>
      <c r="BE91" s="178">
        <f t="shared" si="4"/>
        <v>0</v>
      </c>
      <c r="BF91" s="178">
        <f t="shared" si="5"/>
        <v>0</v>
      </c>
      <c r="BG91" s="178">
        <f t="shared" si="6"/>
        <v>0</v>
      </c>
      <c r="BH91" s="178">
        <f t="shared" si="7"/>
        <v>0</v>
      </c>
      <c r="BI91" s="178">
        <f t="shared" si="8"/>
        <v>0</v>
      </c>
      <c r="BJ91" s="18" t="s">
        <v>23</v>
      </c>
      <c r="BK91" s="178">
        <f t="shared" si="9"/>
        <v>0</v>
      </c>
      <c r="BL91" s="18" t="s">
        <v>244</v>
      </c>
      <c r="BM91" s="18" t="s">
        <v>1095</v>
      </c>
    </row>
    <row r="92" spans="2:65" s="1" customFormat="1" ht="44.25" customHeight="1">
      <c r="B92" s="166"/>
      <c r="C92" s="222" t="s">
        <v>193</v>
      </c>
      <c r="D92" s="222" t="s">
        <v>408</v>
      </c>
      <c r="E92" s="223" t="s">
        <v>1096</v>
      </c>
      <c r="F92" s="224" t="s">
        <v>1097</v>
      </c>
      <c r="G92" s="225" t="s">
        <v>152</v>
      </c>
      <c r="H92" s="226">
        <v>1</v>
      </c>
      <c r="I92" s="227"/>
      <c r="J92" s="228">
        <f t="shared" si="0"/>
        <v>0</v>
      </c>
      <c r="K92" s="224" t="s">
        <v>22</v>
      </c>
      <c r="L92" s="229"/>
      <c r="M92" s="230" t="s">
        <v>22</v>
      </c>
      <c r="N92" s="231" t="s">
        <v>47</v>
      </c>
      <c r="O92" s="37"/>
      <c r="P92" s="176">
        <f t="shared" si="1"/>
        <v>0</v>
      </c>
      <c r="Q92" s="176">
        <v>0</v>
      </c>
      <c r="R92" s="176">
        <f t="shared" si="2"/>
        <v>0</v>
      </c>
      <c r="S92" s="176">
        <v>0</v>
      </c>
      <c r="T92" s="177">
        <f t="shared" si="3"/>
        <v>0</v>
      </c>
      <c r="AR92" s="18" t="s">
        <v>331</v>
      </c>
      <c r="AT92" s="18" t="s">
        <v>408</v>
      </c>
      <c r="AU92" s="18" t="s">
        <v>84</v>
      </c>
      <c r="AY92" s="18" t="s">
        <v>146</v>
      </c>
      <c r="BE92" s="178">
        <f t="shared" si="4"/>
        <v>0</v>
      </c>
      <c r="BF92" s="178">
        <f t="shared" si="5"/>
        <v>0</v>
      </c>
      <c r="BG92" s="178">
        <f t="shared" si="6"/>
        <v>0</v>
      </c>
      <c r="BH92" s="178">
        <f t="shared" si="7"/>
        <v>0</v>
      </c>
      <c r="BI92" s="178">
        <f t="shared" si="8"/>
        <v>0</v>
      </c>
      <c r="BJ92" s="18" t="s">
        <v>23</v>
      </c>
      <c r="BK92" s="178">
        <f t="shared" si="9"/>
        <v>0</v>
      </c>
      <c r="BL92" s="18" t="s">
        <v>244</v>
      </c>
      <c r="BM92" s="18" t="s">
        <v>1098</v>
      </c>
    </row>
    <row r="93" spans="2:65" s="1" customFormat="1" ht="44.25" customHeight="1">
      <c r="B93" s="166"/>
      <c r="C93" s="222" t="s">
        <v>199</v>
      </c>
      <c r="D93" s="222" t="s">
        <v>408</v>
      </c>
      <c r="E93" s="223" t="s">
        <v>1099</v>
      </c>
      <c r="F93" s="224" t="s">
        <v>1100</v>
      </c>
      <c r="G93" s="225" t="s">
        <v>152</v>
      </c>
      <c r="H93" s="226">
        <v>1</v>
      </c>
      <c r="I93" s="227"/>
      <c r="J93" s="228">
        <f t="shared" si="0"/>
        <v>0</v>
      </c>
      <c r="K93" s="224" t="s">
        <v>22</v>
      </c>
      <c r="L93" s="229"/>
      <c r="M93" s="230" t="s">
        <v>22</v>
      </c>
      <c r="N93" s="231" t="s">
        <v>47</v>
      </c>
      <c r="O93" s="37"/>
      <c r="P93" s="176">
        <f t="shared" si="1"/>
        <v>0</v>
      </c>
      <c r="Q93" s="176">
        <v>0</v>
      </c>
      <c r="R93" s="176">
        <f t="shared" si="2"/>
        <v>0</v>
      </c>
      <c r="S93" s="176">
        <v>0</v>
      </c>
      <c r="T93" s="177">
        <f t="shared" si="3"/>
        <v>0</v>
      </c>
      <c r="AR93" s="18" t="s">
        <v>331</v>
      </c>
      <c r="AT93" s="18" t="s">
        <v>408</v>
      </c>
      <c r="AU93" s="18" t="s">
        <v>84</v>
      </c>
      <c r="AY93" s="18" t="s">
        <v>146</v>
      </c>
      <c r="BE93" s="178">
        <f t="shared" si="4"/>
        <v>0</v>
      </c>
      <c r="BF93" s="178">
        <f t="shared" si="5"/>
        <v>0</v>
      </c>
      <c r="BG93" s="178">
        <f t="shared" si="6"/>
        <v>0</v>
      </c>
      <c r="BH93" s="178">
        <f t="shared" si="7"/>
        <v>0</v>
      </c>
      <c r="BI93" s="178">
        <f t="shared" si="8"/>
        <v>0</v>
      </c>
      <c r="BJ93" s="18" t="s">
        <v>23</v>
      </c>
      <c r="BK93" s="178">
        <f t="shared" si="9"/>
        <v>0</v>
      </c>
      <c r="BL93" s="18" t="s">
        <v>244</v>
      </c>
      <c r="BM93" s="18" t="s">
        <v>1101</v>
      </c>
    </row>
    <row r="94" spans="2:65" s="1" customFormat="1" ht="22.5" customHeight="1">
      <c r="B94" s="166"/>
      <c r="C94" s="222" t="s">
        <v>28</v>
      </c>
      <c r="D94" s="222" t="s">
        <v>408</v>
      </c>
      <c r="E94" s="223" t="s">
        <v>1102</v>
      </c>
      <c r="F94" s="224" t="s">
        <v>1103</v>
      </c>
      <c r="G94" s="225" t="s">
        <v>152</v>
      </c>
      <c r="H94" s="226">
        <v>2</v>
      </c>
      <c r="I94" s="227"/>
      <c r="J94" s="228">
        <f t="shared" si="0"/>
        <v>0</v>
      </c>
      <c r="K94" s="224" t="s">
        <v>22</v>
      </c>
      <c r="L94" s="229"/>
      <c r="M94" s="230" t="s">
        <v>22</v>
      </c>
      <c r="N94" s="231" t="s">
        <v>47</v>
      </c>
      <c r="O94" s="37"/>
      <c r="P94" s="176">
        <f t="shared" si="1"/>
        <v>0</v>
      </c>
      <c r="Q94" s="176">
        <v>0</v>
      </c>
      <c r="R94" s="176">
        <f t="shared" si="2"/>
        <v>0</v>
      </c>
      <c r="S94" s="176">
        <v>0</v>
      </c>
      <c r="T94" s="177">
        <f t="shared" si="3"/>
        <v>0</v>
      </c>
      <c r="AR94" s="18" t="s">
        <v>331</v>
      </c>
      <c r="AT94" s="18" t="s">
        <v>408</v>
      </c>
      <c r="AU94" s="18" t="s">
        <v>84</v>
      </c>
      <c r="AY94" s="18" t="s">
        <v>146</v>
      </c>
      <c r="BE94" s="178">
        <f t="shared" si="4"/>
        <v>0</v>
      </c>
      <c r="BF94" s="178">
        <f t="shared" si="5"/>
        <v>0</v>
      </c>
      <c r="BG94" s="178">
        <f t="shared" si="6"/>
        <v>0</v>
      </c>
      <c r="BH94" s="178">
        <f t="shared" si="7"/>
        <v>0</v>
      </c>
      <c r="BI94" s="178">
        <f t="shared" si="8"/>
        <v>0</v>
      </c>
      <c r="BJ94" s="18" t="s">
        <v>23</v>
      </c>
      <c r="BK94" s="178">
        <f t="shared" si="9"/>
        <v>0</v>
      </c>
      <c r="BL94" s="18" t="s">
        <v>244</v>
      </c>
      <c r="BM94" s="18" t="s">
        <v>1104</v>
      </c>
    </row>
    <row r="95" spans="2:65" s="1" customFormat="1" ht="31.5" customHeight="1">
      <c r="B95" s="166"/>
      <c r="C95" s="222" t="s">
        <v>214</v>
      </c>
      <c r="D95" s="222" t="s">
        <v>408</v>
      </c>
      <c r="E95" s="223" t="s">
        <v>1105</v>
      </c>
      <c r="F95" s="224" t="s">
        <v>1106</v>
      </c>
      <c r="G95" s="225" t="s">
        <v>152</v>
      </c>
      <c r="H95" s="226">
        <v>2</v>
      </c>
      <c r="I95" s="227"/>
      <c r="J95" s="228">
        <f t="shared" si="0"/>
        <v>0</v>
      </c>
      <c r="K95" s="224" t="s">
        <v>22</v>
      </c>
      <c r="L95" s="229"/>
      <c r="M95" s="230" t="s">
        <v>22</v>
      </c>
      <c r="N95" s="231" t="s">
        <v>47</v>
      </c>
      <c r="O95" s="37"/>
      <c r="P95" s="176">
        <f t="shared" si="1"/>
        <v>0</v>
      </c>
      <c r="Q95" s="176">
        <v>0</v>
      </c>
      <c r="R95" s="176">
        <f t="shared" si="2"/>
        <v>0</v>
      </c>
      <c r="S95" s="176">
        <v>0</v>
      </c>
      <c r="T95" s="177">
        <f t="shared" si="3"/>
        <v>0</v>
      </c>
      <c r="AR95" s="18" t="s">
        <v>331</v>
      </c>
      <c r="AT95" s="18" t="s">
        <v>408</v>
      </c>
      <c r="AU95" s="18" t="s">
        <v>84</v>
      </c>
      <c r="AY95" s="18" t="s">
        <v>146</v>
      </c>
      <c r="BE95" s="178">
        <f t="shared" si="4"/>
        <v>0</v>
      </c>
      <c r="BF95" s="178">
        <f t="shared" si="5"/>
        <v>0</v>
      </c>
      <c r="BG95" s="178">
        <f t="shared" si="6"/>
        <v>0</v>
      </c>
      <c r="BH95" s="178">
        <f t="shared" si="7"/>
        <v>0</v>
      </c>
      <c r="BI95" s="178">
        <f t="shared" si="8"/>
        <v>0</v>
      </c>
      <c r="BJ95" s="18" t="s">
        <v>23</v>
      </c>
      <c r="BK95" s="178">
        <f t="shared" si="9"/>
        <v>0</v>
      </c>
      <c r="BL95" s="18" t="s">
        <v>244</v>
      </c>
      <c r="BM95" s="18" t="s">
        <v>1107</v>
      </c>
    </row>
    <row r="96" spans="2:65" s="1" customFormat="1" ht="22.5" customHeight="1">
      <c r="B96" s="166"/>
      <c r="C96" s="222" t="s">
        <v>222</v>
      </c>
      <c r="D96" s="222" t="s">
        <v>408</v>
      </c>
      <c r="E96" s="223" t="s">
        <v>1108</v>
      </c>
      <c r="F96" s="224" t="s">
        <v>1109</v>
      </c>
      <c r="G96" s="225" t="s">
        <v>152</v>
      </c>
      <c r="H96" s="226">
        <v>6</v>
      </c>
      <c r="I96" s="227"/>
      <c r="J96" s="228">
        <f t="shared" si="0"/>
        <v>0</v>
      </c>
      <c r="K96" s="224" t="s">
        <v>22</v>
      </c>
      <c r="L96" s="229"/>
      <c r="M96" s="230" t="s">
        <v>22</v>
      </c>
      <c r="N96" s="231" t="s">
        <v>47</v>
      </c>
      <c r="O96" s="37"/>
      <c r="P96" s="176">
        <f t="shared" si="1"/>
        <v>0</v>
      </c>
      <c r="Q96" s="176">
        <v>0</v>
      </c>
      <c r="R96" s="176">
        <f t="shared" si="2"/>
        <v>0</v>
      </c>
      <c r="S96" s="176">
        <v>0</v>
      </c>
      <c r="T96" s="177">
        <f t="shared" si="3"/>
        <v>0</v>
      </c>
      <c r="AR96" s="18" t="s">
        <v>331</v>
      </c>
      <c r="AT96" s="18" t="s">
        <v>408</v>
      </c>
      <c r="AU96" s="18" t="s">
        <v>84</v>
      </c>
      <c r="AY96" s="18" t="s">
        <v>146</v>
      </c>
      <c r="BE96" s="178">
        <f t="shared" si="4"/>
        <v>0</v>
      </c>
      <c r="BF96" s="178">
        <f t="shared" si="5"/>
        <v>0</v>
      </c>
      <c r="BG96" s="178">
        <f t="shared" si="6"/>
        <v>0</v>
      </c>
      <c r="BH96" s="178">
        <f t="shared" si="7"/>
        <v>0</v>
      </c>
      <c r="BI96" s="178">
        <f t="shared" si="8"/>
        <v>0</v>
      </c>
      <c r="BJ96" s="18" t="s">
        <v>23</v>
      </c>
      <c r="BK96" s="178">
        <f t="shared" si="9"/>
        <v>0</v>
      </c>
      <c r="BL96" s="18" t="s">
        <v>244</v>
      </c>
      <c r="BM96" s="18" t="s">
        <v>1110</v>
      </c>
    </row>
    <row r="97" spans="2:65" s="1" customFormat="1" ht="22.5" customHeight="1">
      <c r="B97" s="166"/>
      <c r="C97" s="222" t="s">
        <v>227</v>
      </c>
      <c r="D97" s="222" t="s">
        <v>408</v>
      </c>
      <c r="E97" s="223" t="s">
        <v>1111</v>
      </c>
      <c r="F97" s="224" t="s">
        <v>1112</v>
      </c>
      <c r="G97" s="225" t="s">
        <v>152</v>
      </c>
      <c r="H97" s="226">
        <v>4</v>
      </c>
      <c r="I97" s="227"/>
      <c r="J97" s="228">
        <f t="shared" si="0"/>
        <v>0</v>
      </c>
      <c r="K97" s="224" t="s">
        <v>22</v>
      </c>
      <c r="L97" s="229"/>
      <c r="M97" s="230" t="s">
        <v>22</v>
      </c>
      <c r="N97" s="231" t="s">
        <v>47</v>
      </c>
      <c r="O97" s="37"/>
      <c r="P97" s="176">
        <f t="shared" si="1"/>
        <v>0</v>
      </c>
      <c r="Q97" s="176">
        <v>0</v>
      </c>
      <c r="R97" s="176">
        <f t="shared" si="2"/>
        <v>0</v>
      </c>
      <c r="S97" s="176">
        <v>0</v>
      </c>
      <c r="T97" s="177">
        <f t="shared" si="3"/>
        <v>0</v>
      </c>
      <c r="AR97" s="18" t="s">
        <v>331</v>
      </c>
      <c r="AT97" s="18" t="s">
        <v>408</v>
      </c>
      <c r="AU97" s="18" t="s">
        <v>84</v>
      </c>
      <c r="AY97" s="18" t="s">
        <v>146</v>
      </c>
      <c r="BE97" s="178">
        <f t="shared" si="4"/>
        <v>0</v>
      </c>
      <c r="BF97" s="178">
        <f t="shared" si="5"/>
        <v>0</v>
      </c>
      <c r="BG97" s="178">
        <f t="shared" si="6"/>
        <v>0</v>
      </c>
      <c r="BH97" s="178">
        <f t="shared" si="7"/>
        <v>0</v>
      </c>
      <c r="BI97" s="178">
        <f t="shared" si="8"/>
        <v>0</v>
      </c>
      <c r="BJ97" s="18" t="s">
        <v>23</v>
      </c>
      <c r="BK97" s="178">
        <f t="shared" si="9"/>
        <v>0</v>
      </c>
      <c r="BL97" s="18" t="s">
        <v>244</v>
      </c>
      <c r="BM97" s="18" t="s">
        <v>1113</v>
      </c>
    </row>
    <row r="98" spans="2:65" s="1" customFormat="1" ht="44.25" customHeight="1">
      <c r="B98" s="166"/>
      <c r="C98" s="222" t="s">
        <v>235</v>
      </c>
      <c r="D98" s="222" t="s">
        <v>408</v>
      </c>
      <c r="E98" s="223" t="s">
        <v>1114</v>
      </c>
      <c r="F98" s="224" t="s">
        <v>1115</v>
      </c>
      <c r="G98" s="225" t="s">
        <v>152</v>
      </c>
      <c r="H98" s="226">
        <v>1</v>
      </c>
      <c r="I98" s="227"/>
      <c r="J98" s="228">
        <f t="shared" si="0"/>
        <v>0</v>
      </c>
      <c r="K98" s="224" t="s">
        <v>22</v>
      </c>
      <c r="L98" s="229"/>
      <c r="M98" s="230" t="s">
        <v>22</v>
      </c>
      <c r="N98" s="231" t="s">
        <v>47</v>
      </c>
      <c r="O98" s="37"/>
      <c r="P98" s="176">
        <f t="shared" si="1"/>
        <v>0</v>
      </c>
      <c r="Q98" s="176">
        <v>0</v>
      </c>
      <c r="R98" s="176">
        <f t="shared" si="2"/>
        <v>0</v>
      </c>
      <c r="S98" s="176">
        <v>0</v>
      </c>
      <c r="T98" s="177">
        <f t="shared" si="3"/>
        <v>0</v>
      </c>
      <c r="AR98" s="18" t="s">
        <v>331</v>
      </c>
      <c r="AT98" s="18" t="s">
        <v>408</v>
      </c>
      <c r="AU98" s="18" t="s">
        <v>84</v>
      </c>
      <c r="AY98" s="18" t="s">
        <v>146</v>
      </c>
      <c r="BE98" s="178">
        <f t="shared" si="4"/>
        <v>0</v>
      </c>
      <c r="BF98" s="178">
        <f t="shared" si="5"/>
        <v>0</v>
      </c>
      <c r="BG98" s="178">
        <f t="shared" si="6"/>
        <v>0</v>
      </c>
      <c r="BH98" s="178">
        <f t="shared" si="7"/>
        <v>0</v>
      </c>
      <c r="BI98" s="178">
        <f t="shared" si="8"/>
        <v>0</v>
      </c>
      <c r="BJ98" s="18" t="s">
        <v>23</v>
      </c>
      <c r="BK98" s="178">
        <f t="shared" si="9"/>
        <v>0</v>
      </c>
      <c r="BL98" s="18" t="s">
        <v>244</v>
      </c>
      <c r="BM98" s="18" t="s">
        <v>1116</v>
      </c>
    </row>
    <row r="99" spans="2:65" s="1" customFormat="1" ht="22.5" customHeight="1">
      <c r="B99" s="166"/>
      <c r="C99" s="222" t="s">
        <v>8</v>
      </c>
      <c r="D99" s="222" t="s">
        <v>408</v>
      </c>
      <c r="E99" s="223" t="s">
        <v>1117</v>
      </c>
      <c r="F99" s="224" t="s">
        <v>1118</v>
      </c>
      <c r="G99" s="225" t="s">
        <v>152</v>
      </c>
      <c r="H99" s="226">
        <v>1</v>
      </c>
      <c r="I99" s="227"/>
      <c r="J99" s="228">
        <f t="shared" si="0"/>
        <v>0</v>
      </c>
      <c r="K99" s="224" t="s">
        <v>22</v>
      </c>
      <c r="L99" s="229"/>
      <c r="M99" s="230" t="s">
        <v>22</v>
      </c>
      <c r="N99" s="231" t="s">
        <v>47</v>
      </c>
      <c r="O99" s="37"/>
      <c r="P99" s="176">
        <f t="shared" si="1"/>
        <v>0</v>
      </c>
      <c r="Q99" s="176">
        <v>0</v>
      </c>
      <c r="R99" s="176">
        <f t="shared" si="2"/>
        <v>0</v>
      </c>
      <c r="S99" s="176">
        <v>0</v>
      </c>
      <c r="T99" s="177">
        <f t="shared" si="3"/>
        <v>0</v>
      </c>
      <c r="AR99" s="18" t="s">
        <v>331</v>
      </c>
      <c r="AT99" s="18" t="s">
        <v>408</v>
      </c>
      <c r="AU99" s="18" t="s">
        <v>84</v>
      </c>
      <c r="AY99" s="18" t="s">
        <v>146</v>
      </c>
      <c r="BE99" s="178">
        <f t="shared" si="4"/>
        <v>0</v>
      </c>
      <c r="BF99" s="178">
        <f t="shared" si="5"/>
        <v>0</v>
      </c>
      <c r="BG99" s="178">
        <f t="shared" si="6"/>
        <v>0</v>
      </c>
      <c r="BH99" s="178">
        <f t="shared" si="7"/>
        <v>0</v>
      </c>
      <c r="BI99" s="178">
        <f t="shared" si="8"/>
        <v>0</v>
      </c>
      <c r="BJ99" s="18" t="s">
        <v>23</v>
      </c>
      <c r="BK99" s="178">
        <f t="shared" si="9"/>
        <v>0</v>
      </c>
      <c r="BL99" s="18" t="s">
        <v>244</v>
      </c>
      <c r="BM99" s="18" t="s">
        <v>1119</v>
      </c>
    </row>
    <row r="100" spans="2:65" s="1" customFormat="1" ht="44.25" customHeight="1">
      <c r="B100" s="166"/>
      <c r="C100" s="222" t="s">
        <v>244</v>
      </c>
      <c r="D100" s="222" t="s">
        <v>408</v>
      </c>
      <c r="E100" s="223" t="s">
        <v>1120</v>
      </c>
      <c r="F100" s="224" t="s">
        <v>1121</v>
      </c>
      <c r="G100" s="225" t="s">
        <v>152</v>
      </c>
      <c r="H100" s="226">
        <v>1</v>
      </c>
      <c r="I100" s="227"/>
      <c r="J100" s="228">
        <f t="shared" si="0"/>
        <v>0</v>
      </c>
      <c r="K100" s="224" t="s">
        <v>22</v>
      </c>
      <c r="L100" s="229"/>
      <c r="M100" s="230" t="s">
        <v>22</v>
      </c>
      <c r="N100" s="231" t="s">
        <v>47</v>
      </c>
      <c r="O100" s="37"/>
      <c r="P100" s="176">
        <f t="shared" si="1"/>
        <v>0</v>
      </c>
      <c r="Q100" s="176">
        <v>0</v>
      </c>
      <c r="R100" s="176">
        <f t="shared" si="2"/>
        <v>0</v>
      </c>
      <c r="S100" s="176">
        <v>0</v>
      </c>
      <c r="T100" s="177">
        <f t="shared" si="3"/>
        <v>0</v>
      </c>
      <c r="AR100" s="18" t="s">
        <v>331</v>
      </c>
      <c r="AT100" s="18" t="s">
        <v>408</v>
      </c>
      <c r="AU100" s="18" t="s">
        <v>84</v>
      </c>
      <c r="AY100" s="18" t="s">
        <v>146</v>
      </c>
      <c r="BE100" s="178">
        <f t="shared" si="4"/>
        <v>0</v>
      </c>
      <c r="BF100" s="178">
        <f t="shared" si="5"/>
        <v>0</v>
      </c>
      <c r="BG100" s="178">
        <f t="shared" si="6"/>
        <v>0</v>
      </c>
      <c r="BH100" s="178">
        <f t="shared" si="7"/>
        <v>0</v>
      </c>
      <c r="BI100" s="178">
        <f t="shared" si="8"/>
        <v>0</v>
      </c>
      <c r="BJ100" s="18" t="s">
        <v>23</v>
      </c>
      <c r="BK100" s="178">
        <f t="shared" si="9"/>
        <v>0</v>
      </c>
      <c r="BL100" s="18" t="s">
        <v>244</v>
      </c>
      <c r="BM100" s="18" t="s">
        <v>1122</v>
      </c>
    </row>
    <row r="101" spans="2:65" s="1" customFormat="1" ht="22.5" customHeight="1">
      <c r="B101" s="166"/>
      <c r="C101" s="222" t="s">
        <v>248</v>
      </c>
      <c r="D101" s="222" t="s">
        <v>408</v>
      </c>
      <c r="E101" s="223" t="s">
        <v>1123</v>
      </c>
      <c r="F101" s="224" t="s">
        <v>1124</v>
      </c>
      <c r="G101" s="225" t="s">
        <v>152</v>
      </c>
      <c r="H101" s="226">
        <v>1</v>
      </c>
      <c r="I101" s="227"/>
      <c r="J101" s="228">
        <f t="shared" si="0"/>
        <v>0</v>
      </c>
      <c r="K101" s="224" t="s">
        <v>22</v>
      </c>
      <c r="L101" s="229"/>
      <c r="M101" s="230" t="s">
        <v>22</v>
      </c>
      <c r="N101" s="231" t="s">
        <v>47</v>
      </c>
      <c r="O101" s="37"/>
      <c r="P101" s="176">
        <f t="shared" si="1"/>
        <v>0</v>
      </c>
      <c r="Q101" s="176">
        <v>0</v>
      </c>
      <c r="R101" s="176">
        <f t="shared" si="2"/>
        <v>0</v>
      </c>
      <c r="S101" s="176">
        <v>0</v>
      </c>
      <c r="T101" s="177">
        <f t="shared" si="3"/>
        <v>0</v>
      </c>
      <c r="AR101" s="18" t="s">
        <v>331</v>
      </c>
      <c r="AT101" s="18" t="s">
        <v>408</v>
      </c>
      <c r="AU101" s="18" t="s">
        <v>84</v>
      </c>
      <c r="AY101" s="18" t="s">
        <v>146</v>
      </c>
      <c r="BE101" s="178">
        <f t="shared" si="4"/>
        <v>0</v>
      </c>
      <c r="BF101" s="178">
        <f t="shared" si="5"/>
        <v>0</v>
      </c>
      <c r="BG101" s="178">
        <f t="shared" si="6"/>
        <v>0</v>
      </c>
      <c r="BH101" s="178">
        <f t="shared" si="7"/>
        <v>0</v>
      </c>
      <c r="BI101" s="178">
        <f t="shared" si="8"/>
        <v>0</v>
      </c>
      <c r="BJ101" s="18" t="s">
        <v>23</v>
      </c>
      <c r="BK101" s="178">
        <f t="shared" si="9"/>
        <v>0</v>
      </c>
      <c r="BL101" s="18" t="s">
        <v>244</v>
      </c>
      <c r="BM101" s="18" t="s">
        <v>1125</v>
      </c>
    </row>
    <row r="102" spans="2:65" s="1" customFormat="1" ht="44.25" customHeight="1">
      <c r="B102" s="166"/>
      <c r="C102" s="222" t="s">
        <v>254</v>
      </c>
      <c r="D102" s="222" t="s">
        <v>408</v>
      </c>
      <c r="E102" s="223" t="s">
        <v>1126</v>
      </c>
      <c r="F102" s="224" t="s">
        <v>1127</v>
      </c>
      <c r="G102" s="225" t="s">
        <v>152</v>
      </c>
      <c r="H102" s="226">
        <v>2</v>
      </c>
      <c r="I102" s="227"/>
      <c r="J102" s="228">
        <f t="shared" si="0"/>
        <v>0</v>
      </c>
      <c r="K102" s="224" t="s">
        <v>22</v>
      </c>
      <c r="L102" s="229"/>
      <c r="M102" s="230" t="s">
        <v>22</v>
      </c>
      <c r="N102" s="231" t="s">
        <v>47</v>
      </c>
      <c r="O102" s="37"/>
      <c r="P102" s="176">
        <f t="shared" si="1"/>
        <v>0</v>
      </c>
      <c r="Q102" s="176">
        <v>0</v>
      </c>
      <c r="R102" s="176">
        <f t="shared" si="2"/>
        <v>0</v>
      </c>
      <c r="S102" s="176">
        <v>0</v>
      </c>
      <c r="T102" s="177">
        <f t="shared" si="3"/>
        <v>0</v>
      </c>
      <c r="AR102" s="18" t="s">
        <v>331</v>
      </c>
      <c r="AT102" s="18" t="s">
        <v>408</v>
      </c>
      <c r="AU102" s="18" t="s">
        <v>84</v>
      </c>
      <c r="AY102" s="18" t="s">
        <v>146</v>
      </c>
      <c r="BE102" s="178">
        <f t="shared" si="4"/>
        <v>0</v>
      </c>
      <c r="BF102" s="178">
        <f t="shared" si="5"/>
        <v>0</v>
      </c>
      <c r="BG102" s="178">
        <f t="shared" si="6"/>
        <v>0</v>
      </c>
      <c r="BH102" s="178">
        <f t="shared" si="7"/>
        <v>0</v>
      </c>
      <c r="BI102" s="178">
        <f t="shared" si="8"/>
        <v>0</v>
      </c>
      <c r="BJ102" s="18" t="s">
        <v>23</v>
      </c>
      <c r="BK102" s="178">
        <f t="shared" si="9"/>
        <v>0</v>
      </c>
      <c r="BL102" s="18" t="s">
        <v>244</v>
      </c>
      <c r="BM102" s="18" t="s">
        <v>1128</v>
      </c>
    </row>
    <row r="103" spans="2:65" s="1" customFormat="1" ht="22.5" customHeight="1">
      <c r="B103" s="166"/>
      <c r="C103" s="222" t="s">
        <v>258</v>
      </c>
      <c r="D103" s="222" t="s">
        <v>408</v>
      </c>
      <c r="E103" s="223" t="s">
        <v>1129</v>
      </c>
      <c r="F103" s="224" t="s">
        <v>1130</v>
      </c>
      <c r="G103" s="225" t="s">
        <v>152</v>
      </c>
      <c r="H103" s="226">
        <v>1</v>
      </c>
      <c r="I103" s="227"/>
      <c r="J103" s="228">
        <f t="shared" si="0"/>
        <v>0</v>
      </c>
      <c r="K103" s="224" t="s">
        <v>22</v>
      </c>
      <c r="L103" s="229"/>
      <c r="M103" s="230" t="s">
        <v>22</v>
      </c>
      <c r="N103" s="231" t="s">
        <v>47</v>
      </c>
      <c r="O103" s="37"/>
      <c r="P103" s="176">
        <f t="shared" si="1"/>
        <v>0</v>
      </c>
      <c r="Q103" s="176">
        <v>0</v>
      </c>
      <c r="R103" s="176">
        <f t="shared" si="2"/>
        <v>0</v>
      </c>
      <c r="S103" s="176">
        <v>0</v>
      </c>
      <c r="T103" s="177">
        <f t="shared" si="3"/>
        <v>0</v>
      </c>
      <c r="AR103" s="18" t="s">
        <v>331</v>
      </c>
      <c r="AT103" s="18" t="s">
        <v>408</v>
      </c>
      <c r="AU103" s="18" t="s">
        <v>84</v>
      </c>
      <c r="AY103" s="18" t="s">
        <v>146</v>
      </c>
      <c r="BE103" s="178">
        <f t="shared" si="4"/>
        <v>0</v>
      </c>
      <c r="BF103" s="178">
        <f t="shared" si="5"/>
        <v>0</v>
      </c>
      <c r="BG103" s="178">
        <f t="shared" si="6"/>
        <v>0</v>
      </c>
      <c r="BH103" s="178">
        <f t="shared" si="7"/>
        <v>0</v>
      </c>
      <c r="BI103" s="178">
        <f t="shared" si="8"/>
        <v>0</v>
      </c>
      <c r="BJ103" s="18" t="s">
        <v>23</v>
      </c>
      <c r="BK103" s="178">
        <f t="shared" si="9"/>
        <v>0</v>
      </c>
      <c r="BL103" s="18" t="s">
        <v>244</v>
      </c>
      <c r="BM103" s="18" t="s">
        <v>1131</v>
      </c>
    </row>
    <row r="104" spans="2:65" s="1" customFormat="1" ht="22.5" customHeight="1">
      <c r="B104" s="166"/>
      <c r="C104" s="222" t="s">
        <v>263</v>
      </c>
      <c r="D104" s="222" t="s">
        <v>408</v>
      </c>
      <c r="E104" s="223" t="s">
        <v>1132</v>
      </c>
      <c r="F104" s="224" t="s">
        <v>1133</v>
      </c>
      <c r="G104" s="225" t="s">
        <v>152</v>
      </c>
      <c r="H104" s="226">
        <v>6</v>
      </c>
      <c r="I104" s="227"/>
      <c r="J104" s="228">
        <f t="shared" si="0"/>
        <v>0</v>
      </c>
      <c r="K104" s="224" t="s">
        <v>22</v>
      </c>
      <c r="L104" s="229"/>
      <c r="M104" s="230" t="s">
        <v>22</v>
      </c>
      <c r="N104" s="231" t="s">
        <v>47</v>
      </c>
      <c r="O104" s="37"/>
      <c r="P104" s="176">
        <f t="shared" si="1"/>
        <v>0</v>
      </c>
      <c r="Q104" s="176">
        <v>0</v>
      </c>
      <c r="R104" s="176">
        <f t="shared" si="2"/>
        <v>0</v>
      </c>
      <c r="S104" s="176">
        <v>0</v>
      </c>
      <c r="T104" s="177">
        <f t="shared" si="3"/>
        <v>0</v>
      </c>
      <c r="AR104" s="18" t="s">
        <v>331</v>
      </c>
      <c r="AT104" s="18" t="s">
        <v>408</v>
      </c>
      <c r="AU104" s="18" t="s">
        <v>84</v>
      </c>
      <c r="AY104" s="18" t="s">
        <v>146</v>
      </c>
      <c r="BE104" s="178">
        <f t="shared" si="4"/>
        <v>0</v>
      </c>
      <c r="BF104" s="178">
        <f t="shared" si="5"/>
        <v>0</v>
      </c>
      <c r="BG104" s="178">
        <f t="shared" si="6"/>
        <v>0</v>
      </c>
      <c r="BH104" s="178">
        <f t="shared" si="7"/>
        <v>0</v>
      </c>
      <c r="BI104" s="178">
        <f t="shared" si="8"/>
        <v>0</v>
      </c>
      <c r="BJ104" s="18" t="s">
        <v>23</v>
      </c>
      <c r="BK104" s="178">
        <f t="shared" si="9"/>
        <v>0</v>
      </c>
      <c r="BL104" s="18" t="s">
        <v>244</v>
      </c>
      <c r="BM104" s="18" t="s">
        <v>1134</v>
      </c>
    </row>
    <row r="105" spans="2:65" s="1" customFormat="1" ht="22.5" customHeight="1">
      <c r="B105" s="166"/>
      <c r="C105" s="222" t="s">
        <v>7</v>
      </c>
      <c r="D105" s="222" t="s">
        <v>408</v>
      </c>
      <c r="E105" s="223" t="s">
        <v>1135</v>
      </c>
      <c r="F105" s="224" t="s">
        <v>1136</v>
      </c>
      <c r="G105" s="225" t="s">
        <v>152</v>
      </c>
      <c r="H105" s="226">
        <v>6</v>
      </c>
      <c r="I105" s="227"/>
      <c r="J105" s="228">
        <f t="shared" si="0"/>
        <v>0</v>
      </c>
      <c r="K105" s="224" t="s">
        <v>22</v>
      </c>
      <c r="L105" s="229"/>
      <c r="M105" s="230" t="s">
        <v>22</v>
      </c>
      <c r="N105" s="231" t="s">
        <v>47</v>
      </c>
      <c r="O105" s="37"/>
      <c r="P105" s="176">
        <f t="shared" si="1"/>
        <v>0</v>
      </c>
      <c r="Q105" s="176">
        <v>0</v>
      </c>
      <c r="R105" s="176">
        <f t="shared" si="2"/>
        <v>0</v>
      </c>
      <c r="S105" s="176">
        <v>0</v>
      </c>
      <c r="T105" s="177">
        <f t="shared" si="3"/>
        <v>0</v>
      </c>
      <c r="AR105" s="18" t="s">
        <v>331</v>
      </c>
      <c r="AT105" s="18" t="s">
        <v>408</v>
      </c>
      <c r="AU105" s="18" t="s">
        <v>84</v>
      </c>
      <c r="AY105" s="18" t="s">
        <v>146</v>
      </c>
      <c r="BE105" s="178">
        <f t="shared" si="4"/>
        <v>0</v>
      </c>
      <c r="BF105" s="178">
        <f t="shared" si="5"/>
        <v>0</v>
      </c>
      <c r="BG105" s="178">
        <f t="shared" si="6"/>
        <v>0</v>
      </c>
      <c r="BH105" s="178">
        <f t="shared" si="7"/>
        <v>0</v>
      </c>
      <c r="BI105" s="178">
        <f t="shared" si="8"/>
        <v>0</v>
      </c>
      <c r="BJ105" s="18" t="s">
        <v>23</v>
      </c>
      <c r="BK105" s="178">
        <f t="shared" si="9"/>
        <v>0</v>
      </c>
      <c r="BL105" s="18" t="s">
        <v>244</v>
      </c>
      <c r="BM105" s="18" t="s">
        <v>1137</v>
      </c>
    </row>
    <row r="106" spans="2:65" s="1" customFormat="1" ht="22.5" customHeight="1">
      <c r="B106" s="166"/>
      <c r="C106" s="167" t="s">
        <v>272</v>
      </c>
      <c r="D106" s="167" t="s">
        <v>149</v>
      </c>
      <c r="E106" s="168" t="s">
        <v>1138</v>
      </c>
      <c r="F106" s="169" t="s">
        <v>1139</v>
      </c>
      <c r="G106" s="170" t="s">
        <v>347</v>
      </c>
      <c r="H106" s="220"/>
      <c r="I106" s="172"/>
      <c r="J106" s="173">
        <f t="shared" si="0"/>
        <v>0</v>
      </c>
      <c r="K106" s="169" t="s">
        <v>153</v>
      </c>
      <c r="L106" s="36"/>
      <c r="M106" s="174" t="s">
        <v>22</v>
      </c>
      <c r="N106" s="175" t="s">
        <v>47</v>
      </c>
      <c r="O106" s="37"/>
      <c r="P106" s="176">
        <f t="shared" si="1"/>
        <v>0</v>
      </c>
      <c r="Q106" s="176">
        <v>0</v>
      </c>
      <c r="R106" s="176">
        <f t="shared" si="2"/>
        <v>0</v>
      </c>
      <c r="S106" s="176">
        <v>0</v>
      </c>
      <c r="T106" s="177">
        <f t="shared" si="3"/>
        <v>0</v>
      </c>
      <c r="AR106" s="18" t="s">
        <v>244</v>
      </c>
      <c r="AT106" s="18" t="s">
        <v>149</v>
      </c>
      <c r="AU106" s="18" t="s">
        <v>84</v>
      </c>
      <c r="AY106" s="18" t="s">
        <v>146</v>
      </c>
      <c r="BE106" s="178">
        <f t="shared" si="4"/>
        <v>0</v>
      </c>
      <c r="BF106" s="178">
        <f t="shared" si="5"/>
        <v>0</v>
      </c>
      <c r="BG106" s="178">
        <f t="shared" si="6"/>
        <v>0</v>
      </c>
      <c r="BH106" s="178">
        <f t="shared" si="7"/>
        <v>0</v>
      </c>
      <c r="BI106" s="178">
        <f t="shared" si="8"/>
        <v>0</v>
      </c>
      <c r="BJ106" s="18" t="s">
        <v>23</v>
      </c>
      <c r="BK106" s="178">
        <f t="shared" si="9"/>
        <v>0</v>
      </c>
      <c r="BL106" s="18" t="s">
        <v>244</v>
      </c>
      <c r="BM106" s="18" t="s">
        <v>1140</v>
      </c>
    </row>
    <row r="107" spans="2:63" s="10" customFormat="1" ht="29.25" customHeight="1">
      <c r="B107" s="152"/>
      <c r="D107" s="163" t="s">
        <v>75</v>
      </c>
      <c r="E107" s="164" t="s">
        <v>638</v>
      </c>
      <c r="F107" s="164" t="s">
        <v>639</v>
      </c>
      <c r="I107" s="155"/>
      <c r="J107" s="165">
        <f>BK107</f>
        <v>0</v>
      </c>
      <c r="L107" s="152"/>
      <c r="M107" s="157"/>
      <c r="N107" s="158"/>
      <c r="O107" s="158"/>
      <c r="P107" s="159">
        <f>P108</f>
        <v>0</v>
      </c>
      <c r="Q107" s="158"/>
      <c r="R107" s="159">
        <f>R108</f>
        <v>0</v>
      </c>
      <c r="S107" s="158"/>
      <c r="T107" s="160">
        <f>T108</f>
        <v>0</v>
      </c>
      <c r="AR107" s="153" t="s">
        <v>84</v>
      </c>
      <c r="AT107" s="161" t="s">
        <v>75</v>
      </c>
      <c r="AU107" s="161" t="s">
        <v>23</v>
      </c>
      <c r="AY107" s="153" t="s">
        <v>146</v>
      </c>
      <c r="BK107" s="162">
        <f>BK108</f>
        <v>0</v>
      </c>
    </row>
    <row r="108" spans="2:65" s="1" customFormat="1" ht="31.5" customHeight="1">
      <c r="B108" s="166"/>
      <c r="C108" s="167" t="s">
        <v>277</v>
      </c>
      <c r="D108" s="167" t="s">
        <v>149</v>
      </c>
      <c r="E108" s="168" t="s">
        <v>1141</v>
      </c>
      <c r="F108" s="169" t="s">
        <v>1142</v>
      </c>
      <c r="G108" s="170" t="s">
        <v>152</v>
      </c>
      <c r="H108" s="171">
        <v>2</v>
      </c>
      <c r="I108" s="172"/>
      <c r="J108" s="173">
        <f>ROUND(I108*H108,2)</f>
        <v>0</v>
      </c>
      <c r="K108" s="169" t="s">
        <v>22</v>
      </c>
      <c r="L108" s="36"/>
      <c r="M108" s="174" t="s">
        <v>22</v>
      </c>
      <c r="N108" s="175" t="s">
        <v>47</v>
      </c>
      <c r="O108" s="37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AR108" s="18" t="s">
        <v>244</v>
      </c>
      <c r="AT108" s="18" t="s">
        <v>149</v>
      </c>
      <c r="AU108" s="18" t="s">
        <v>84</v>
      </c>
      <c r="AY108" s="18" t="s">
        <v>146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18" t="s">
        <v>23</v>
      </c>
      <c r="BK108" s="178">
        <f>ROUND(I108*H108,2)</f>
        <v>0</v>
      </c>
      <c r="BL108" s="18" t="s">
        <v>244</v>
      </c>
      <c r="BM108" s="18" t="s">
        <v>1143</v>
      </c>
    </row>
    <row r="109" spans="2:63" s="10" customFormat="1" ht="36.75" customHeight="1">
      <c r="B109" s="152"/>
      <c r="D109" s="153" t="s">
        <v>75</v>
      </c>
      <c r="E109" s="154" t="s">
        <v>408</v>
      </c>
      <c r="F109" s="154" t="s">
        <v>650</v>
      </c>
      <c r="I109" s="155"/>
      <c r="J109" s="156">
        <f>BK109</f>
        <v>0</v>
      </c>
      <c r="L109" s="152"/>
      <c r="M109" s="157"/>
      <c r="N109" s="158"/>
      <c r="O109" s="158"/>
      <c r="P109" s="159">
        <f>P110</f>
        <v>0</v>
      </c>
      <c r="Q109" s="158"/>
      <c r="R109" s="159">
        <f>R110</f>
        <v>0</v>
      </c>
      <c r="S109" s="158"/>
      <c r="T109" s="160">
        <f>T110</f>
        <v>0</v>
      </c>
      <c r="AR109" s="153" t="s">
        <v>147</v>
      </c>
      <c r="AT109" s="161" t="s">
        <v>75</v>
      </c>
      <c r="AU109" s="161" t="s">
        <v>76</v>
      </c>
      <c r="AY109" s="153" t="s">
        <v>146</v>
      </c>
      <c r="BK109" s="162">
        <f>BK110</f>
        <v>0</v>
      </c>
    </row>
    <row r="110" spans="2:63" s="10" customFormat="1" ht="19.5" customHeight="1">
      <c r="B110" s="152"/>
      <c r="D110" s="163" t="s">
        <v>75</v>
      </c>
      <c r="E110" s="164" t="s">
        <v>838</v>
      </c>
      <c r="F110" s="164" t="s">
        <v>1144</v>
      </c>
      <c r="I110" s="155"/>
      <c r="J110" s="165">
        <f>BK110</f>
        <v>0</v>
      </c>
      <c r="L110" s="152"/>
      <c r="M110" s="157"/>
      <c r="N110" s="158"/>
      <c r="O110" s="158"/>
      <c r="P110" s="159">
        <f>SUM(P111:P121)</f>
        <v>0</v>
      </c>
      <c r="Q110" s="158"/>
      <c r="R110" s="159">
        <f>SUM(R111:R121)</f>
        <v>0</v>
      </c>
      <c r="S110" s="158"/>
      <c r="T110" s="160">
        <f>SUM(T111:T121)</f>
        <v>0</v>
      </c>
      <c r="AR110" s="153" t="s">
        <v>147</v>
      </c>
      <c r="AT110" s="161" t="s">
        <v>75</v>
      </c>
      <c r="AU110" s="161" t="s">
        <v>23</v>
      </c>
      <c r="AY110" s="153" t="s">
        <v>146</v>
      </c>
      <c r="BK110" s="162">
        <f>SUM(BK111:BK121)</f>
        <v>0</v>
      </c>
    </row>
    <row r="111" spans="2:65" s="1" customFormat="1" ht="22.5" customHeight="1">
      <c r="B111" s="166"/>
      <c r="C111" s="167" t="s">
        <v>282</v>
      </c>
      <c r="D111" s="167" t="s">
        <v>149</v>
      </c>
      <c r="E111" s="168" t="s">
        <v>1145</v>
      </c>
      <c r="F111" s="169" t="s">
        <v>1146</v>
      </c>
      <c r="G111" s="170" t="s">
        <v>152</v>
      </c>
      <c r="H111" s="171">
        <v>5</v>
      </c>
      <c r="I111" s="172"/>
      <c r="J111" s="173">
        <f>ROUND(I111*H111,2)</f>
        <v>0</v>
      </c>
      <c r="K111" s="169" t="s">
        <v>153</v>
      </c>
      <c r="L111" s="36"/>
      <c r="M111" s="174" t="s">
        <v>22</v>
      </c>
      <c r="N111" s="175" t="s">
        <v>47</v>
      </c>
      <c r="O111" s="37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AR111" s="18" t="s">
        <v>492</v>
      </c>
      <c r="AT111" s="18" t="s">
        <v>149</v>
      </c>
      <c r="AU111" s="18" t="s">
        <v>84</v>
      </c>
      <c r="AY111" s="18" t="s">
        <v>146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8" t="s">
        <v>23</v>
      </c>
      <c r="BK111" s="178">
        <f>ROUND(I111*H111,2)</f>
        <v>0</v>
      </c>
      <c r="BL111" s="18" t="s">
        <v>492</v>
      </c>
      <c r="BM111" s="18" t="s">
        <v>1147</v>
      </c>
    </row>
    <row r="112" spans="2:47" s="1" customFormat="1" ht="66" customHeight="1">
      <c r="B112" s="36"/>
      <c r="D112" s="180" t="s">
        <v>355</v>
      </c>
      <c r="F112" s="221" t="s">
        <v>1148</v>
      </c>
      <c r="I112" s="140"/>
      <c r="L112" s="36"/>
      <c r="M112" s="65"/>
      <c r="N112" s="37"/>
      <c r="O112" s="37"/>
      <c r="P112" s="37"/>
      <c r="Q112" s="37"/>
      <c r="R112" s="37"/>
      <c r="S112" s="37"/>
      <c r="T112" s="66"/>
      <c r="AT112" s="18" t="s">
        <v>355</v>
      </c>
      <c r="AU112" s="18" t="s">
        <v>84</v>
      </c>
    </row>
    <row r="113" spans="2:65" s="1" customFormat="1" ht="22.5" customHeight="1">
      <c r="B113" s="166"/>
      <c r="C113" s="167" t="s">
        <v>287</v>
      </c>
      <c r="D113" s="167" t="s">
        <v>149</v>
      </c>
      <c r="E113" s="168" t="s">
        <v>1149</v>
      </c>
      <c r="F113" s="169" t="s">
        <v>1150</v>
      </c>
      <c r="G113" s="170" t="s">
        <v>152</v>
      </c>
      <c r="H113" s="171">
        <v>1</v>
      </c>
      <c r="I113" s="172"/>
      <c r="J113" s="173">
        <f>ROUND(I113*H113,2)</f>
        <v>0</v>
      </c>
      <c r="K113" s="169" t="s">
        <v>22</v>
      </c>
      <c r="L113" s="36"/>
      <c r="M113" s="174" t="s">
        <v>22</v>
      </c>
      <c r="N113" s="175" t="s">
        <v>47</v>
      </c>
      <c r="O113" s="37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AR113" s="18" t="s">
        <v>492</v>
      </c>
      <c r="AT113" s="18" t="s">
        <v>149</v>
      </c>
      <c r="AU113" s="18" t="s">
        <v>84</v>
      </c>
      <c r="AY113" s="18" t="s">
        <v>146</v>
      </c>
      <c r="BE113" s="178">
        <f>IF(N113="základní",J113,0)</f>
        <v>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18" t="s">
        <v>23</v>
      </c>
      <c r="BK113" s="178">
        <f>ROUND(I113*H113,2)</f>
        <v>0</v>
      </c>
      <c r="BL113" s="18" t="s">
        <v>492</v>
      </c>
      <c r="BM113" s="18" t="s">
        <v>1151</v>
      </c>
    </row>
    <row r="114" spans="2:47" s="1" customFormat="1" ht="66" customHeight="1">
      <c r="B114" s="36"/>
      <c r="D114" s="180" t="s">
        <v>355</v>
      </c>
      <c r="F114" s="221" t="s">
        <v>1152</v>
      </c>
      <c r="I114" s="140"/>
      <c r="L114" s="36"/>
      <c r="M114" s="65"/>
      <c r="N114" s="37"/>
      <c r="O114" s="37"/>
      <c r="P114" s="37"/>
      <c r="Q114" s="37"/>
      <c r="R114" s="37"/>
      <c r="S114" s="37"/>
      <c r="T114" s="66"/>
      <c r="AT114" s="18" t="s">
        <v>355</v>
      </c>
      <c r="AU114" s="18" t="s">
        <v>84</v>
      </c>
    </row>
    <row r="115" spans="2:65" s="1" customFormat="1" ht="22.5" customHeight="1">
      <c r="B115" s="166"/>
      <c r="C115" s="167" t="s">
        <v>297</v>
      </c>
      <c r="D115" s="167" t="s">
        <v>149</v>
      </c>
      <c r="E115" s="168" t="s">
        <v>1153</v>
      </c>
      <c r="F115" s="169" t="s">
        <v>1154</v>
      </c>
      <c r="G115" s="170" t="s">
        <v>152</v>
      </c>
      <c r="H115" s="171">
        <v>6</v>
      </c>
      <c r="I115" s="172"/>
      <c r="J115" s="173">
        <f>ROUND(I115*H115,2)</f>
        <v>0</v>
      </c>
      <c r="K115" s="169" t="s">
        <v>22</v>
      </c>
      <c r="L115" s="36"/>
      <c r="M115" s="174" t="s">
        <v>22</v>
      </c>
      <c r="N115" s="175" t="s">
        <v>47</v>
      </c>
      <c r="O115" s="37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AR115" s="18" t="s">
        <v>492</v>
      </c>
      <c r="AT115" s="18" t="s">
        <v>149</v>
      </c>
      <c r="AU115" s="18" t="s">
        <v>84</v>
      </c>
      <c r="AY115" s="18" t="s">
        <v>146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18" t="s">
        <v>23</v>
      </c>
      <c r="BK115" s="178">
        <f>ROUND(I115*H115,2)</f>
        <v>0</v>
      </c>
      <c r="BL115" s="18" t="s">
        <v>492</v>
      </c>
      <c r="BM115" s="18" t="s">
        <v>1155</v>
      </c>
    </row>
    <row r="116" spans="2:47" s="1" customFormat="1" ht="54" customHeight="1">
      <c r="B116" s="36"/>
      <c r="D116" s="180" t="s">
        <v>355</v>
      </c>
      <c r="F116" s="221" t="s">
        <v>1156</v>
      </c>
      <c r="I116" s="140"/>
      <c r="L116" s="36"/>
      <c r="M116" s="65"/>
      <c r="N116" s="37"/>
      <c r="O116" s="37"/>
      <c r="P116" s="37"/>
      <c r="Q116" s="37"/>
      <c r="R116" s="37"/>
      <c r="S116" s="37"/>
      <c r="T116" s="66"/>
      <c r="AT116" s="18" t="s">
        <v>355</v>
      </c>
      <c r="AU116" s="18" t="s">
        <v>84</v>
      </c>
    </row>
    <row r="117" spans="2:65" s="1" customFormat="1" ht="31.5" customHeight="1">
      <c r="B117" s="166"/>
      <c r="C117" s="167" t="s">
        <v>303</v>
      </c>
      <c r="D117" s="167" t="s">
        <v>149</v>
      </c>
      <c r="E117" s="168" t="s">
        <v>1157</v>
      </c>
      <c r="F117" s="169" t="s">
        <v>1158</v>
      </c>
      <c r="G117" s="170" t="s">
        <v>152</v>
      </c>
      <c r="H117" s="171">
        <v>4</v>
      </c>
      <c r="I117" s="172"/>
      <c r="J117" s="173">
        <f>ROUND(I117*H117,2)</f>
        <v>0</v>
      </c>
      <c r="K117" s="169" t="s">
        <v>22</v>
      </c>
      <c r="L117" s="36"/>
      <c r="M117" s="174" t="s">
        <v>22</v>
      </c>
      <c r="N117" s="175" t="s">
        <v>47</v>
      </c>
      <c r="O117" s="37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AR117" s="18" t="s">
        <v>492</v>
      </c>
      <c r="AT117" s="18" t="s">
        <v>149</v>
      </c>
      <c r="AU117" s="18" t="s">
        <v>84</v>
      </c>
      <c r="AY117" s="18" t="s">
        <v>146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8" t="s">
        <v>23</v>
      </c>
      <c r="BK117" s="178">
        <f>ROUND(I117*H117,2)</f>
        <v>0</v>
      </c>
      <c r="BL117" s="18" t="s">
        <v>492</v>
      </c>
      <c r="BM117" s="18" t="s">
        <v>1159</v>
      </c>
    </row>
    <row r="118" spans="2:47" s="1" customFormat="1" ht="30" customHeight="1">
      <c r="B118" s="36"/>
      <c r="D118" s="180" t="s">
        <v>355</v>
      </c>
      <c r="F118" s="221" t="s">
        <v>1160</v>
      </c>
      <c r="I118" s="140"/>
      <c r="L118" s="36"/>
      <c r="M118" s="65"/>
      <c r="N118" s="37"/>
      <c r="O118" s="37"/>
      <c r="P118" s="37"/>
      <c r="Q118" s="37"/>
      <c r="R118" s="37"/>
      <c r="S118" s="37"/>
      <c r="T118" s="66"/>
      <c r="AT118" s="18" t="s">
        <v>355</v>
      </c>
      <c r="AU118" s="18" t="s">
        <v>84</v>
      </c>
    </row>
    <row r="119" spans="2:65" s="1" customFormat="1" ht="22.5" customHeight="1">
      <c r="B119" s="166"/>
      <c r="C119" s="167" t="s">
        <v>308</v>
      </c>
      <c r="D119" s="167" t="s">
        <v>149</v>
      </c>
      <c r="E119" s="168" t="s">
        <v>1161</v>
      </c>
      <c r="F119" s="169" t="s">
        <v>709</v>
      </c>
      <c r="G119" s="170" t="s">
        <v>338</v>
      </c>
      <c r="H119" s="171">
        <v>1</v>
      </c>
      <c r="I119" s="172"/>
      <c r="J119" s="173">
        <f>ROUND(I119*H119,2)</f>
        <v>0</v>
      </c>
      <c r="K119" s="169" t="s">
        <v>22</v>
      </c>
      <c r="L119" s="36"/>
      <c r="M119" s="174" t="s">
        <v>22</v>
      </c>
      <c r="N119" s="175" t="s">
        <v>47</v>
      </c>
      <c r="O119" s="37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AR119" s="18" t="s">
        <v>492</v>
      </c>
      <c r="AT119" s="18" t="s">
        <v>149</v>
      </c>
      <c r="AU119" s="18" t="s">
        <v>84</v>
      </c>
      <c r="AY119" s="18" t="s">
        <v>146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8" t="s">
        <v>23</v>
      </c>
      <c r="BK119" s="178">
        <f>ROUND(I119*H119,2)</f>
        <v>0</v>
      </c>
      <c r="BL119" s="18" t="s">
        <v>492</v>
      </c>
      <c r="BM119" s="18" t="s">
        <v>1162</v>
      </c>
    </row>
    <row r="120" spans="2:65" s="1" customFormat="1" ht="22.5" customHeight="1">
      <c r="B120" s="166"/>
      <c r="C120" s="167" t="s">
        <v>312</v>
      </c>
      <c r="D120" s="167" t="s">
        <v>149</v>
      </c>
      <c r="E120" s="168" t="s">
        <v>1163</v>
      </c>
      <c r="F120" s="169" t="s">
        <v>1164</v>
      </c>
      <c r="G120" s="170" t="s">
        <v>152</v>
      </c>
      <c r="H120" s="171">
        <v>4</v>
      </c>
      <c r="I120" s="172"/>
      <c r="J120" s="173">
        <f>ROUND(I120*H120,2)</f>
        <v>0</v>
      </c>
      <c r="K120" s="169" t="s">
        <v>22</v>
      </c>
      <c r="L120" s="36"/>
      <c r="M120" s="174" t="s">
        <v>22</v>
      </c>
      <c r="N120" s="175" t="s">
        <v>47</v>
      </c>
      <c r="O120" s="37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AR120" s="18" t="s">
        <v>492</v>
      </c>
      <c r="AT120" s="18" t="s">
        <v>149</v>
      </c>
      <c r="AU120" s="18" t="s">
        <v>84</v>
      </c>
      <c r="AY120" s="18" t="s">
        <v>146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8" t="s">
        <v>23</v>
      </c>
      <c r="BK120" s="178">
        <f>ROUND(I120*H120,2)</f>
        <v>0</v>
      </c>
      <c r="BL120" s="18" t="s">
        <v>492</v>
      </c>
      <c r="BM120" s="18" t="s">
        <v>1165</v>
      </c>
    </row>
    <row r="121" spans="2:47" s="1" customFormat="1" ht="126" customHeight="1">
      <c r="B121" s="36"/>
      <c r="D121" s="189" t="s">
        <v>355</v>
      </c>
      <c r="F121" s="234" t="s">
        <v>1166</v>
      </c>
      <c r="I121" s="140"/>
      <c r="L121" s="36"/>
      <c r="M121" s="65"/>
      <c r="N121" s="37"/>
      <c r="O121" s="37"/>
      <c r="P121" s="37"/>
      <c r="Q121" s="37"/>
      <c r="R121" s="37"/>
      <c r="S121" s="37"/>
      <c r="T121" s="66"/>
      <c r="AT121" s="18" t="s">
        <v>355</v>
      </c>
      <c r="AU121" s="18" t="s">
        <v>84</v>
      </c>
    </row>
    <row r="122" spans="2:63" s="10" customFormat="1" ht="36.75" customHeight="1">
      <c r="B122" s="152"/>
      <c r="D122" s="163" t="s">
        <v>75</v>
      </c>
      <c r="E122" s="235" t="s">
        <v>1167</v>
      </c>
      <c r="F122" s="235" t="s">
        <v>1168</v>
      </c>
      <c r="I122" s="155"/>
      <c r="J122" s="236">
        <f>BK122</f>
        <v>0</v>
      </c>
      <c r="L122" s="152"/>
      <c r="M122" s="157"/>
      <c r="N122" s="158"/>
      <c r="O122" s="158"/>
      <c r="P122" s="159">
        <f>SUM(P123:P127)</f>
        <v>0</v>
      </c>
      <c r="Q122" s="158"/>
      <c r="R122" s="159">
        <f>SUM(R123:R127)</f>
        <v>0</v>
      </c>
      <c r="S122" s="158"/>
      <c r="T122" s="160">
        <f>SUM(T123:T127)</f>
        <v>0</v>
      </c>
      <c r="AR122" s="153" t="s">
        <v>154</v>
      </c>
      <c r="AT122" s="161" t="s">
        <v>75</v>
      </c>
      <c r="AU122" s="161" t="s">
        <v>76</v>
      </c>
      <c r="AY122" s="153" t="s">
        <v>146</v>
      </c>
      <c r="BK122" s="162">
        <f>SUM(BK123:BK127)</f>
        <v>0</v>
      </c>
    </row>
    <row r="123" spans="2:65" s="1" customFormat="1" ht="31.5" customHeight="1">
      <c r="B123" s="166"/>
      <c r="C123" s="167" t="s">
        <v>317</v>
      </c>
      <c r="D123" s="167" t="s">
        <v>149</v>
      </c>
      <c r="E123" s="168" t="s">
        <v>23</v>
      </c>
      <c r="F123" s="169" t="s">
        <v>1169</v>
      </c>
      <c r="G123" s="170" t="s">
        <v>152</v>
      </c>
      <c r="H123" s="171">
        <v>3</v>
      </c>
      <c r="I123" s="172"/>
      <c r="J123" s="173">
        <f>ROUND(I123*H123,2)</f>
        <v>0</v>
      </c>
      <c r="K123" s="169" t="s">
        <v>22</v>
      </c>
      <c r="L123" s="36"/>
      <c r="M123" s="174" t="s">
        <v>22</v>
      </c>
      <c r="N123" s="175" t="s">
        <v>47</v>
      </c>
      <c r="O123" s="37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AR123" s="18" t="s">
        <v>972</v>
      </c>
      <c r="AT123" s="18" t="s">
        <v>149</v>
      </c>
      <c r="AU123" s="18" t="s">
        <v>23</v>
      </c>
      <c r="AY123" s="18" t="s">
        <v>146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8" t="s">
        <v>23</v>
      </c>
      <c r="BK123" s="178">
        <f>ROUND(I123*H123,2)</f>
        <v>0</v>
      </c>
      <c r="BL123" s="18" t="s">
        <v>972</v>
      </c>
      <c r="BM123" s="18" t="s">
        <v>1170</v>
      </c>
    </row>
    <row r="124" spans="2:47" s="1" customFormat="1" ht="90" customHeight="1">
      <c r="B124" s="36"/>
      <c r="D124" s="180" t="s">
        <v>355</v>
      </c>
      <c r="F124" s="221" t="s">
        <v>1171</v>
      </c>
      <c r="I124" s="140"/>
      <c r="L124" s="36"/>
      <c r="M124" s="65"/>
      <c r="N124" s="37"/>
      <c r="O124" s="37"/>
      <c r="P124" s="37"/>
      <c r="Q124" s="37"/>
      <c r="R124" s="37"/>
      <c r="S124" s="37"/>
      <c r="T124" s="66"/>
      <c r="AT124" s="18" t="s">
        <v>355</v>
      </c>
      <c r="AU124" s="18" t="s">
        <v>23</v>
      </c>
    </row>
    <row r="125" spans="2:65" s="1" customFormat="1" ht="31.5" customHeight="1">
      <c r="B125" s="166"/>
      <c r="C125" s="167" t="s">
        <v>323</v>
      </c>
      <c r="D125" s="167" t="s">
        <v>149</v>
      </c>
      <c r="E125" s="168" t="s">
        <v>84</v>
      </c>
      <c r="F125" s="169" t="s">
        <v>1172</v>
      </c>
      <c r="G125" s="170" t="s">
        <v>152</v>
      </c>
      <c r="H125" s="171">
        <v>14</v>
      </c>
      <c r="I125" s="172"/>
      <c r="J125" s="173">
        <f>ROUND(I125*H125,2)</f>
        <v>0</v>
      </c>
      <c r="K125" s="169" t="s">
        <v>22</v>
      </c>
      <c r="L125" s="36"/>
      <c r="M125" s="174" t="s">
        <v>22</v>
      </c>
      <c r="N125" s="175" t="s">
        <v>47</v>
      </c>
      <c r="O125" s="37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AR125" s="18" t="s">
        <v>972</v>
      </c>
      <c r="AT125" s="18" t="s">
        <v>149</v>
      </c>
      <c r="AU125" s="18" t="s">
        <v>23</v>
      </c>
      <c r="AY125" s="18" t="s">
        <v>146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8" t="s">
        <v>23</v>
      </c>
      <c r="BK125" s="178">
        <f>ROUND(I125*H125,2)</f>
        <v>0</v>
      </c>
      <c r="BL125" s="18" t="s">
        <v>972</v>
      </c>
      <c r="BM125" s="18" t="s">
        <v>1173</v>
      </c>
    </row>
    <row r="126" spans="2:65" s="1" customFormat="1" ht="44.25" customHeight="1">
      <c r="B126" s="166"/>
      <c r="C126" s="167" t="s">
        <v>331</v>
      </c>
      <c r="D126" s="167" t="s">
        <v>149</v>
      </c>
      <c r="E126" s="168" t="s">
        <v>147</v>
      </c>
      <c r="F126" s="169" t="s">
        <v>1174</v>
      </c>
      <c r="G126" s="170" t="s">
        <v>152</v>
      </c>
      <c r="H126" s="171">
        <v>1</v>
      </c>
      <c r="I126" s="172"/>
      <c r="J126" s="173">
        <f>ROUND(I126*H126,2)</f>
        <v>0</v>
      </c>
      <c r="K126" s="169" t="s">
        <v>22</v>
      </c>
      <c r="L126" s="36"/>
      <c r="M126" s="174" t="s">
        <v>22</v>
      </c>
      <c r="N126" s="175" t="s">
        <v>47</v>
      </c>
      <c r="O126" s="37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AR126" s="18" t="s">
        <v>972</v>
      </c>
      <c r="AT126" s="18" t="s">
        <v>149</v>
      </c>
      <c r="AU126" s="18" t="s">
        <v>23</v>
      </c>
      <c r="AY126" s="18" t="s">
        <v>146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8" t="s">
        <v>23</v>
      </c>
      <c r="BK126" s="178">
        <f>ROUND(I126*H126,2)</f>
        <v>0</v>
      </c>
      <c r="BL126" s="18" t="s">
        <v>972</v>
      </c>
      <c r="BM126" s="18" t="s">
        <v>1175</v>
      </c>
    </row>
    <row r="127" spans="2:65" s="1" customFormat="1" ht="31.5" customHeight="1">
      <c r="B127" s="166"/>
      <c r="C127" s="167" t="s">
        <v>335</v>
      </c>
      <c r="D127" s="167" t="s">
        <v>149</v>
      </c>
      <c r="E127" s="168" t="s">
        <v>193</v>
      </c>
      <c r="F127" s="169" t="s">
        <v>1176</v>
      </c>
      <c r="G127" s="170" t="s">
        <v>152</v>
      </c>
      <c r="H127" s="171">
        <v>1</v>
      </c>
      <c r="I127" s="172"/>
      <c r="J127" s="173">
        <f>ROUND(I127*H127,2)</f>
        <v>0</v>
      </c>
      <c r="K127" s="169" t="s">
        <v>22</v>
      </c>
      <c r="L127" s="36"/>
      <c r="M127" s="174" t="s">
        <v>22</v>
      </c>
      <c r="N127" s="237" t="s">
        <v>47</v>
      </c>
      <c r="O127" s="238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AR127" s="18" t="s">
        <v>972</v>
      </c>
      <c r="AT127" s="18" t="s">
        <v>149</v>
      </c>
      <c r="AU127" s="18" t="s">
        <v>23</v>
      </c>
      <c r="AY127" s="18" t="s">
        <v>146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8" t="s">
        <v>23</v>
      </c>
      <c r="BK127" s="178">
        <f>ROUND(I127*H127,2)</f>
        <v>0</v>
      </c>
      <c r="BL127" s="18" t="s">
        <v>972</v>
      </c>
      <c r="BM127" s="18" t="s">
        <v>1177</v>
      </c>
    </row>
    <row r="128" spans="2:12" s="1" customFormat="1" ht="6.75" customHeight="1">
      <c r="B128" s="51"/>
      <c r="C128" s="52"/>
      <c r="D128" s="52"/>
      <c r="E128" s="52"/>
      <c r="F128" s="52"/>
      <c r="G128" s="52"/>
      <c r="H128" s="52"/>
      <c r="I128" s="118"/>
      <c r="J128" s="52"/>
      <c r="K128" s="52"/>
      <c r="L128" s="36"/>
    </row>
    <row r="445" ht="13.5">
      <c r="AT445" s="241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4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89"/>
      <c r="C1" s="289"/>
      <c r="D1" s="288" t="s">
        <v>1</v>
      </c>
      <c r="E1" s="289"/>
      <c r="F1" s="290" t="s">
        <v>1214</v>
      </c>
      <c r="G1" s="295" t="s">
        <v>1215</v>
      </c>
      <c r="H1" s="295"/>
      <c r="I1" s="296"/>
      <c r="J1" s="290" t="s">
        <v>1216</v>
      </c>
      <c r="K1" s="288" t="s">
        <v>92</v>
      </c>
      <c r="L1" s="290" t="s">
        <v>1217</v>
      </c>
      <c r="M1" s="290"/>
      <c r="N1" s="290"/>
      <c r="O1" s="290"/>
      <c r="P1" s="290"/>
      <c r="Q1" s="290"/>
      <c r="R1" s="290"/>
      <c r="S1" s="290"/>
      <c r="T1" s="290"/>
      <c r="U1" s="286"/>
      <c r="V1" s="28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8" t="s">
        <v>91</v>
      </c>
    </row>
    <row r="3" spans="2:46" ht="6.75" customHeight="1">
      <c r="B3" s="19"/>
      <c r="C3" s="20"/>
      <c r="D3" s="20"/>
      <c r="E3" s="20"/>
      <c r="F3" s="20"/>
      <c r="G3" s="20"/>
      <c r="H3" s="20"/>
      <c r="I3" s="95"/>
      <c r="J3" s="20"/>
      <c r="K3" s="21"/>
      <c r="AT3" s="18" t="s">
        <v>84</v>
      </c>
    </row>
    <row r="4" spans="2:46" ht="36.75" customHeight="1">
      <c r="B4" s="22"/>
      <c r="C4" s="23"/>
      <c r="D4" s="24" t="s">
        <v>93</v>
      </c>
      <c r="E4" s="23"/>
      <c r="F4" s="23"/>
      <c r="G4" s="23"/>
      <c r="H4" s="23"/>
      <c r="I4" s="96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6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6"/>
      <c r="J6" s="23"/>
      <c r="K6" s="25"/>
    </row>
    <row r="7" spans="2:11" ht="22.5" customHeight="1">
      <c r="B7" s="22"/>
      <c r="C7" s="23"/>
      <c r="D7" s="23"/>
      <c r="E7" s="282" t="str">
        <f>'Rekapitulace stavby'!K6</f>
        <v>Vybavení pracoviště krizového řízení Středočeského kraje audiovizuálními a komunikačními prostředky</v>
      </c>
      <c r="F7" s="251"/>
      <c r="G7" s="251"/>
      <c r="H7" s="251"/>
      <c r="I7" s="96"/>
      <c r="J7" s="23"/>
      <c r="K7" s="25"/>
    </row>
    <row r="8" spans="2:11" s="1" customFormat="1" ht="15">
      <c r="B8" s="36"/>
      <c r="C8" s="37"/>
      <c r="D8" s="31" t="s">
        <v>94</v>
      </c>
      <c r="E8" s="37"/>
      <c r="F8" s="37"/>
      <c r="G8" s="37"/>
      <c r="H8" s="37"/>
      <c r="I8" s="97"/>
      <c r="J8" s="37"/>
      <c r="K8" s="40"/>
    </row>
    <row r="9" spans="2:11" s="1" customFormat="1" ht="36.75" customHeight="1">
      <c r="B9" s="36"/>
      <c r="C9" s="37"/>
      <c r="D9" s="37"/>
      <c r="E9" s="283" t="s">
        <v>1178</v>
      </c>
      <c r="F9" s="258"/>
      <c r="G9" s="258"/>
      <c r="H9" s="258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25" customHeight="1">
      <c r="B11" s="36"/>
      <c r="C11" s="37"/>
      <c r="D11" s="31" t="s">
        <v>19</v>
      </c>
      <c r="E11" s="37"/>
      <c r="F11" s="29" t="s">
        <v>20</v>
      </c>
      <c r="G11" s="37"/>
      <c r="H11" s="37"/>
      <c r="I11" s="98" t="s">
        <v>21</v>
      </c>
      <c r="J11" s="29" t="s">
        <v>22</v>
      </c>
      <c r="K11" s="40"/>
    </row>
    <row r="12" spans="2:11" s="1" customFormat="1" ht="14.25" customHeight="1">
      <c r="B12" s="36"/>
      <c r="C12" s="37"/>
      <c r="D12" s="31" t="s">
        <v>24</v>
      </c>
      <c r="E12" s="37"/>
      <c r="F12" s="29" t="s">
        <v>25</v>
      </c>
      <c r="G12" s="37"/>
      <c r="H12" s="37"/>
      <c r="I12" s="98" t="s">
        <v>26</v>
      </c>
      <c r="J12" s="99" t="str">
        <f>'Rekapitulace stavby'!AN8</f>
        <v>22.07.2016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7"/>
      <c r="J13" s="37"/>
      <c r="K13" s="40"/>
    </row>
    <row r="14" spans="2:11" s="1" customFormat="1" ht="14.25" customHeight="1">
      <c r="B14" s="36"/>
      <c r="C14" s="37"/>
      <c r="D14" s="31" t="s">
        <v>32</v>
      </c>
      <c r="E14" s="37"/>
      <c r="F14" s="37"/>
      <c r="G14" s="37"/>
      <c r="H14" s="37"/>
      <c r="I14" s="98" t="s">
        <v>33</v>
      </c>
      <c r="J14" s="29" t="s">
        <v>22</v>
      </c>
      <c r="K14" s="40"/>
    </row>
    <row r="15" spans="2:11" s="1" customFormat="1" ht="18" customHeight="1">
      <c r="B15" s="36"/>
      <c r="C15" s="37"/>
      <c r="D15" s="37"/>
      <c r="E15" s="29" t="s">
        <v>34</v>
      </c>
      <c r="F15" s="37"/>
      <c r="G15" s="37"/>
      <c r="H15" s="37"/>
      <c r="I15" s="98" t="s">
        <v>35</v>
      </c>
      <c r="J15" s="29" t="s">
        <v>22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25" customHeight="1">
      <c r="B17" s="36"/>
      <c r="C17" s="37"/>
      <c r="D17" s="31" t="s">
        <v>36</v>
      </c>
      <c r="E17" s="37"/>
      <c r="F17" s="37"/>
      <c r="G17" s="37"/>
      <c r="H17" s="37"/>
      <c r="I17" s="98" t="s">
        <v>33</v>
      </c>
      <c r="J17" s="29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29">
        <f>IF('Rekapitulace stavby'!E14="Vyplň údaj","",IF('Rekapitulace stavby'!E14="","",'Rekapitulace stavby'!E14))</f>
      </c>
      <c r="F18" s="37"/>
      <c r="G18" s="37"/>
      <c r="H18" s="37"/>
      <c r="I18" s="98" t="s">
        <v>35</v>
      </c>
      <c r="J18" s="29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25" customHeight="1">
      <c r="B20" s="36"/>
      <c r="C20" s="37"/>
      <c r="D20" s="31" t="s">
        <v>38</v>
      </c>
      <c r="E20" s="37"/>
      <c r="F20" s="37"/>
      <c r="G20" s="37"/>
      <c r="H20" s="37"/>
      <c r="I20" s="98" t="s">
        <v>33</v>
      </c>
      <c r="J20" s="29">
        <f>IF('Rekapitulace stavby'!AN16="","",'Rekapitulace stavby'!AN16)</f>
      </c>
      <c r="K20" s="40"/>
    </row>
    <row r="21" spans="2:11" s="1" customFormat="1" ht="18" customHeight="1">
      <c r="B21" s="36"/>
      <c r="C21" s="37"/>
      <c r="D21" s="37"/>
      <c r="E21" s="29" t="str">
        <f>IF('Rekapitulace stavby'!E17="","",'Rekapitulace stavby'!E17)</f>
        <v> </v>
      </c>
      <c r="F21" s="37"/>
      <c r="G21" s="37"/>
      <c r="H21" s="37"/>
      <c r="I21" s="98" t="s">
        <v>35</v>
      </c>
      <c r="J21" s="29">
        <f>IF('Rekapitulace stavby'!AN17="","",'Rekapitulace stavby'!AN17)</f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25" customHeight="1">
      <c r="B23" s="36"/>
      <c r="C23" s="37"/>
      <c r="D23" s="31" t="s">
        <v>41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0"/>
      <c r="C24" s="101"/>
      <c r="D24" s="101"/>
      <c r="E24" s="254" t="s">
        <v>22</v>
      </c>
      <c r="F24" s="284"/>
      <c r="G24" s="284"/>
      <c r="H24" s="284"/>
      <c r="I24" s="102"/>
      <c r="J24" s="101"/>
      <c r="K24" s="103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4"/>
      <c r="J26" s="63"/>
      <c r="K26" s="105"/>
    </row>
    <row r="27" spans="2:11" s="1" customFormat="1" ht="24.75" customHeight="1">
      <c r="B27" s="36"/>
      <c r="C27" s="37"/>
      <c r="D27" s="106" t="s">
        <v>42</v>
      </c>
      <c r="E27" s="37"/>
      <c r="F27" s="37"/>
      <c r="G27" s="37"/>
      <c r="H27" s="37"/>
      <c r="I27" s="97"/>
      <c r="J27" s="107">
        <f>ROUND(J82,2)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4"/>
      <c r="J28" s="63"/>
      <c r="K28" s="105"/>
    </row>
    <row r="29" spans="2:11" s="1" customFormat="1" ht="14.25" customHeight="1">
      <c r="B29" s="36"/>
      <c r="C29" s="37"/>
      <c r="D29" s="37"/>
      <c r="E29" s="37"/>
      <c r="F29" s="41" t="s">
        <v>44</v>
      </c>
      <c r="G29" s="37"/>
      <c r="H29" s="37"/>
      <c r="I29" s="108" t="s">
        <v>43</v>
      </c>
      <c r="J29" s="41" t="s">
        <v>45</v>
      </c>
      <c r="K29" s="40"/>
    </row>
    <row r="30" spans="2:11" s="1" customFormat="1" ht="14.25" customHeight="1">
      <c r="B30" s="36"/>
      <c r="C30" s="37"/>
      <c r="D30" s="44" t="s">
        <v>46</v>
      </c>
      <c r="E30" s="44" t="s">
        <v>47</v>
      </c>
      <c r="F30" s="109">
        <f>ROUND(SUM(BE82:BE94),2)</f>
        <v>0</v>
      </c>
      <c r="G30" s="37"/>
      <c r="H30" s="37"/>
      <c r="I30" s="110">
        <v>0.21</v>
      </c>
      <c r="J30" s="109">
        <f>ROUND(ROUND((SUM(BE82:BE94)),2)*I30,2)</f>
        <v>0</v>
      </c>
      <c r="K30" s="40"/>
    </row>
    <row r="31" spans="2:11" s="1" customFormat="1" ht="14.25" customHeight="1">
      <c r="B31" s="36"/>
      <c r="C31" s="37"/>
      <c r="D31" s="37"/>
      <c r="E31" s="44" t="s">
        <v>48</v>
      </c>
      <c r="F31" s="109">
        <f>ROUND(SUM(BF82:BF94),2)</f>
        <v>0</v>
      </c>
      <c r="G31" s="37"/>
      <c r="H31" s="37"/>
      <c r="I31" s="110">
        <v>0.15</v>
      </c>
      <c r="J31" s="109">
        <f>ROUND(ROUND((SUM(BF82:BF94)),2)*I31,2)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49</v>
      </c>
      <c r="F32" s="109">
        <f>ROUND(SUM(BG82:BG94),2)</f>
        <v>0</v>
      </c>
      <c r="G32" s="37"/>
      <c r="H32" s="37"/>
      <c r="I32" s="110">
        <v>0.21</v>
      </c>
      <c r="J32" s="109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50</v>
      </c>
      <c r="F33" s="109">
        <f>ROUND(SUM(BH82:BH94),2)</f>
        <v>0</v>
      </c>
      <c r="G33" s="37"/>
      <c r="H33" s="37"/>
      <c r="I33" s="110">
        <v>0.15</v>
      </c>
      <c r="J33" s="109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51</v>
      </c>
      <c r="F34" s="109">
        <f>ROUND(SUM(BI82:BI94),2)</f>
        <v>0</v>
      </c>
      <c r="G34" s="37"/>
      <c r="H34" s="37"/>
      <c r="I34" s="110">
        <v>0</v>
      </c>
      <c r="J34" s="109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4.75" customHeight="1">
      <c r="B36" s="36"/>
      <c r="C36" s="111"/>
      <c r="D36" s="112" t="s">
        <v>52</v>
      </c>
      <c r="E36" s="67"/>
      <c r="F36" s="67"/>
      <c r="G36" s="113" t="s">
        <v>53</v>
      </c>
      <c r="H36" s="114" t="s">
        <v>54</v>
      </c>
      <c r="I36" s="115"/>
      <c r="J36" s="116">
        <f>SUM(J27:J34)</f>
        <v>0</v>
      </c>
      <c r="K36" s="117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8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9"/>
      <c r="J41" s="55"/>
      <c r="K41" s="120"/>
    </row>
    <row r="42" spans="2:11" s="1" customFormat="1" ht="36.75" customHeight="1">
      <c r="B42" s="36"/>
      <c r="C42" s="24" t="s">
        <v>96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25" customHeight="1">
      <c r="B44" s="36"/>
      <c r="C44" s="31" t="s">
        <v>16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282" t="str">
        <f>E7</f>
        <v>Vybavení pracoviště krizového řízení Středočeského kraje audiovizuálními a komunikačními prostředky</v>
      </c>
      <c r="F45" s="258"/>
      <c r="G45" s="258"/>
      <c r="H45" s="258"/>
      <c r="I45" s="97"/>
      <c r="J45" s="37"/>
      <c r="K45" s="40"/>
    </row>
    <row r="46" spans="2:11" s="1" customFormat="1" ht="14.25" customHeight="1">
      <c r="B46" s="36"/>
      <c r="C46" s="31" t="s">
        <v>94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283" t="str">
        <f>E9</f>
        <v>VRN - Vedlejší rozpočtové náklady</v>
      </c>
      <c r="F47" s="258"/>
      <c r="G47" s="258"/>
      <c r="H47" s="258"/>
      <c r="I47" s="97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1" t="s">
        <v>24</v>
      </c>
      <c r="D49" s="37"/>
      <c r="E49" s="37"/>
      <c r="F49" s="29" t="str">
        <f>F12</f>
        <v>Zborovská 11,Praha 5</v>
      </c>
      <c r="G49" s="37"/>
      <c r="H49" s="37"/>
      <c r="I49" s="98" t="s">
        <v>26</v>
      </c>
      <c r="J49" s="99" t="str">
        <f>IF(J12="","",J12)</f>
        <v>22.07.2016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1" t="s">
        <v>32</v>
      </c>
      <c r="D51" s="37"/>
      <c r="E51" s="37"/>
      <c r="F51" s="29" t="str">
        <f>E15</f>
        <v>Středočeský kraj,Krajský úřad, Zborovská 11,Praha </v>
      </c>
      <c r="G51" s="37"/>
      <c r="H51" s="37"/>
      <c r="I51" s="98" t="s">
        <v>38</v>
      </c>
      <c r="J51" s="29" t="str">
        <f>E21</f>
        <v> </v>
      </c>
      <c r="K51" s="40"/>
    </row>
    <row r="52" spans="2:11" s="1" customFormat="1" ht="14.25" customHeight="1">
      <c r="B52" s="36"/>
      <c r="C52" s="31" t="s">
        <v>36</v>
      </c>
      <c r="D52" s="37"/>
      <c r="E52" s="37"/>
      <c r="F52" s="29">
        <f>IF(E18="","",E18)</f>
      </c>
      <c r="G52" s="37"/>
      <c r="H52" s="37"/>
      <c r="I52" s="97"/>
      <c r="J52" s="37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1" t="s">
        <v>97</v>
      </c>
      <c r="D54" s="111"/>
      <c r="E54" s="111"/>
      <c r="F54" s="111"/>
      <c r="G54" s="111"/>
      <c r="H54" s="111"/>
      <c r="I54" s="122"/>
      <c r="J54" s="123" t="s">
        <v>98</v>
      </c>
      <c r="K54" s="124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5" t="s">
        <v>99</v>
      </c>
      <c r="D56" s="37"/>
      <c r="E56" s="37"/>
      <c r="F56" s="37"/>
      <c r="G56" s="37"/>
      <c r="H56" s="37"/>
      <c r="I56" s="97"/>
      <c r="J56" s="107">
        <f>J82</f>
        <v>0</v>
      </c>
      <c r="K56" s="40"/>
      <c r="AU56" s="18" t="s">
        <v>100</v>
      </c>
    </row>
    <row r="57" spans="2:11" s="7" customFormat="1" ht="24.75" customHeight="1">
      <c r="B57" s="126"/>
      <c r="C57" s="127"/>
      <c r="D57" s="128" t="s">
        <v>1178</v>
      </c>
      <c r="E57" s="129"/>
      <c r="F57" s="129"/>
      <c r="G57" s="129"/>
      <c r="H57" s="129"/>
      <c r="I57" s="130"/>
      <c r="J57" s="131">
        <f>J83</f>
        <v>0</v>
      </c>
      <c r="K57" s="132"/>
    </row>
    <row r="58" spans="2:11" s="8" customFormat="1" ht="19.5" customHeight="1">
      <c r="B58" s="133"/>
      <c r="C58" s="134"/>
      <c r="D58" s="135" t="s">
        <v>1179</v>
      </c>
      <c r="E58" s="136"/>
      <c r="F58" s="136"/>
      <c r="G58" s="136"/>
      <c r="H58" s="136"/>
      <c r="I58" s="137"/>
      <c r="J58" s="138">
        <f>J84</f>
        <v>0</v>
      </c>
      <c r="K58" s="139"/>
    </row>
    <row r="59" spans="2:11" s="8" customFormat="1" ht="19.5" customHeight="1">
      <c r="B59" s="133"/>
      <c r="C59" s="134"/>
      <c r="D59" s="135" t="s">
        <v>1180</v>
      </c>
      <c r="E59" s="136"/>
      <c r="F59" s="136"/>
      <c r="G59" s="136"/>
      <c r="H59" s="136"/>
      <c r="I59" s="137"/>
      <c r="J59" s="138">
        <f>J87</f>
        <v>0</v>
      </c>
      <c r="K59" s="139"/>
    </row>
    <row r="60" spans="2:11" s="8" customFormat="1" ht="19.5" customHeight="1">
      <c r="B60" s="133"/>
      <c r="C60" s="134"/>
      <c r="D60" s="135" t="s">
        <v>1181</v>
      </c>
      <c r="E60" s="136"/>
      <c r="F60" s="136"/>
      <c r="G60" s="136"/>
      <c r="H60" s="136"/>
      <c r="I60" s="137"/>
      <c r="J60" s="138">
        <f>J89</f>
        <v>0</v>
      </c>
      <c r="K60" s="139"/>
    </row>
    <row r="61" spans="2:11" s="8" customFormat="1" ht="19.5" customHeight="1">
      <c r="B61" s="133"/>
      <c r="C61" s="134"/>
      <c r="D61" s="135" t="s">
        <v>1182</v>
      </c>
      <c r="E61" s="136"/>
      <c r="F61" s="136"/>
      <c r="G61" s="136"/>
      <c r="H61" s="136"/>
      <c r="I61" s="137"/>
      <c r="J61" s="138">
        <f>J91</f>
        <v>0</v>
      </c>
      <c r="K61" s="139"/>
    </row>
    <row r="62" spans="2:11" s="8" customFormat="1" ht="19.5" customHeight="1">
      <c r="B62" s="133"/>
      <c r="C62" s="134"/>
      <c r="D62" s="135" t="s">
        <v>1183</v>
      </c>
      <c r="E62" s="136"/>
      <c r="F62" s="136"/>
      <c r="G62" s="136"/>
      <c r="H62" s="136"/>
      <c r="I62" s="137"/>
      <c r="J62" s="138">
        <f>J93</f>
        <v>0</v>
      </c>
      <c r="K62" s="139"/>
    </row>
    <row r="63" spans="2:11" s="1" customFormat="1" ht="21.75" customHeight="1">
      <c r="B63" s="36"/>
      <c r="C63" s="37"/>
      <c r="D63" s="37"/>
      <c r="E63" s="37"/>
      <c r="F63" s="37"/>
      <c r="G63" s="37"/>
      <c r="H63" s="37"/>
      <c r="I63" s="97"/>
      <c r="J63" s="37"/>
      <c r="K63" s="40"/>
    </row>
    <row r="64" spans="2:11" s="1" customFormat="1" ht="6.75" customHeight="1">
      <c r="B64" s="51"/>
      <c r="C64" s="52"/>
      <c r="D64" s="52"/>
      <c r="E64" s="52"/>
      <c r="F64" s="52"/>
      <c r="G64" s="52"/>
      <c r="H64" s="52"/>
      <c r="I64" s="118"/>
      <c r="J64" s="52"/>
      <c r="K64" s="53"/>
    </row>
    <row r="68" spans="2:12" s="1" customFormat="1" ht="6.75" customHeight="1">
      <c r="B68" s="54"/>
      <c r="C68" s="55"/>
      <c r="D68" s="55"/>
      <c r="E68" s="55"/>
      <c r="F68" s="55"/>
      <c r="G68" s="55"/>
      <c r="H68" s="55"/>
      <c r="I68" s="119"/>
      <c r="J68" s="55"/>
      <c r="K68" s="55"/>
      <c r="L68" s="36"/>
    </row>
    <row r="69" spans="2:12" s="1" customFormat="1" ht="36.75" customHeight="1">
      <c r="B69" s="36"/>
      <c r="C69" s="56" t="s">
        <v>130</v>
      </c>
      <c r="I69" s="140"/>
      <c r="L69" s="36"/>
    </row>
    <row r="70" spans="2:12" s="1" customFormat="1" ht="6.75" customHeight="1">
      <c r="B70" s="36"/>
      <c r="I70" s="140"/>
      <c r="L70" s="36"/>
    </row>
    <row r="71" spans="2:12" s="1" customFormat="1" ht="14.25" customHeight="1">
      <c r="B71" s="36"/>
      <c r="C71" s="58" t="s">
        <v>16</v>
      </c>
      <c r="I71" s="140"/>
      <c r="L71" s="36"/>
    </row>
    <row r="72" spans="2:12" s="1" customFormat="1" ht="22.5" customHeight="1">
      <c r="B72" s="36"/>
      <c r="E72" s="285" t="str">
        <f>E7</f>
        <v>Vybavení pracoviště krizového řízení Středočeského kraje audiovizuálními a komunikačními prostředky</v>
      </c>
      <c r="F72" s="248"/>
      <c r="G72" s="248"/>
      <c r="H72" s="248"/>
      <c r="I72" s="140"/>
      <c r="L72" s="36"/>
    </row>
    <row r="73" spans="2:12" s="1" customFormat="1" ht="14.25" customHeight="1">
      <c r="B73" s="36"/>
      <c r="C73" s="58" t="s">
        <v>94</v>
      </c>
      <c r="I73" s="140"/>
      <c r="L73" s="36"/>
    </row>
    <row r="74" spans="2:12" s="1" customFormat="1" ht="23.25" customHeight="1">
      <c r="B74" s="36"/>
      <c r="E74" s="266" t="str">
        <f>E9</f>
        <v>VRN - Vedlejší rozpočtové náklady</v>
      </c>
      <c r="F74" s="248"/>
      <c r="G74" s="248"/>
      <c r="H74" s="248"/>
      <c r="I74" s="140"/>
      <c r="L74" s="36"/>
    </row>
    <row r="75" spans="2:12" s="1" customFormat="1" ht="6.75" customHeight="1">
      <c r="B75" s="36"/>
      <c r="I75" s="140"/>
      <c r="L75" s="36"/>
    </row>
    <row r="76" spans="2:12" s="1" customFormat="1" ht="18" customHeight="1">
      <c r="B76" s="36"/>
      <c r="C76" s="58" t="s">
        <v>24</v>
      </c>
      <c r="F76" s="141" t="str">
        <f>F12</f>
        <v>Zborovská 11,Praha 5</v>
      </c>
      <c r="I76" s="142" t="s">
        <v>26</v>
      </c>
      <c r="J76" s="62" t="str">
        <f>IF(J12="","",J12)</f>
        <v>22.07.2016</v>
      </c>
      <c r="L76" s="36"/>
    </row>
    <row r="77" spans="2:12" s="1" customFormat="1" ht="6.75" customHeight="1">
      <c r="B77" s="36"/>
      <c r="I77" s="140"/>
      <c r="L77" s="36"/>
    </row>
    <row r="78" spans="2:12" s="1" customFormat="1" ht="15">
      <c r="B78" s="36"/>
      <c r="C78" s="58" t="s">
        <v>32</v>
      </c>
      <c r="F78" s="141" t="str">
        <f>E15</f>
        <v>Středočeský kraj,Krajský úřad, Zborovská 11,Praha </v>
      </c>
      <c r="I78" s="142" t="s">
        <v>38</v>
      </c>
      <c r="J78" s="141" t="str">
        <f>E21</f>
        <v> </v>
      </c>
      <c r="L78" s="36"/>
    </row>
    <row r="79" spans="2:12" s="1" customFormat="1" ht="14.25" customHeight="1">
      <c r="B79" s="36"/>
      <c r="C79" s="58" t="s">
        <v>36</v>
      </c>
      <c r="F79" s="141">
        <f>IF(E18="","",E18)</f>
      </c>
      <c r="I79" s="140"/>
      <c r="L79" s="36"/>
    </row>
    <row r="80" spans="2:12" s="1" customFormat="1" ht="9.75" customHeight="1">
      <c r="B80" s="36"/>
      <c r="I80" s="140"/>
      <c r="L80" s="36"/>
    </row>
    <row r="81" spans="2:20" s="9" customFormat="1" ht="29.25" customHeight="1">
      <c r="B81" s="143"/>
      <c r="C81" s="144" t="s">
        <v>131</v>
      </c>
      <c r="D81" s="145" t="s">
        <v>61</v>
      </c>
      <c r="E81" s="145" t="s">
        <v>57</v>
      </c>
      <c r="F81" s="145" t="s">
        <v>132</v>
      </c>
      <c r="G81" s="145" t="s">
        <v>133</v>
      </c>
      <c r="H81" s="145" t="s">
        <v>134</v>
      </c>
      <c r="I81" s="146" t="s">
        <v>135</v>
      </c>
      <c r="J81" s="145" t="s">
        <v>98</v>
      </c>
      <c r="K81" s="147" t="s">
        <v>136</v>
      </c>
      <c r="L81" s="143"/>
      <c r="M81" s="69" t="s">
        <v>137</v>
      </c>
      <c r="N81" s="70" t="s">
        <v>46</v>
      </c>
      <c r="O81" s="70" t="s">
        <v>138</v>
      </c>
      <c r="P81" s="70" t="s">
        <v>139</v>
      </c>
      <c r="Q81" s="70" t="s">
        <v>140</v>
      </c>
      <c r="R81" s="70" t="s">
        <v>141</v>
      </c>
      <c r="S81" s="70" t="s">
        <v>142</v>
      </c>
      <c r="T81" s="71" t="s">
        <v>143</v>
      </c>
    </row>
    <row r="82" spans="2:63" s="1" customFormat="1" ht="29.25" customHeight="1">
      <c r="B82" s="36"/>
      <c r="C82" s="73" t="s">
        <v>99</v>
      </c>
      <c r="I82" s="140"/>
      <c r="J82" s="148">
        <f>BK82</f>
        <v>0</v>
      </c>
      <c r="L82" s="36"/>
      <c r="M82" s="72"/>
      <c r="N82" s="63"/>
      <c r="O82" s="63"/>
      <c r="P82" s="149">
        <f>P83</f>
        <v>0</v>
      </c>
      <c r="Q82" s="63"/>
      <c r="R82" s="149">
        <f>R83</f>
        <v>0</v>
      </c>
      <c r="S82" s="63"/>
      <c r="T82" s="150">
        <f>T83</f>
        <v>0</v>
      </c>
      <c r="AT82" s="18" t="s">
        <v>75</v>
      </c>
      <c r="AU82" s="18" t="s">
        <v>100</v>
      </c>
      <c r="BK82" s="151">
        <f>BK83</f>
        <v>0</v>
      </c>
    </row>
    <row r="83" spans="2:63" s="10" customFormat="1" ht="36.75" customHeight="1">
      <c r="B83" s="152"/>
      <c r="D83" s="153" t="s">
        <v>75</v>
      </c>
      <c r="E83" s="154" t="s">
        <v>89</v>
      </c>
      <c r="F83" s="154" t="s">
        <v>90</v>
      </c>
      <c r="I83" s="155"/>
      <c r="J83" s="156">
        <f>BK83</f>
        <v>0</v>
      </c>
      <c r="L83" s="152"/>
      <c r="M83" s="157"/>
      <c r="N83" s="158"/>
      <c r="O83" s="158"/>
      <c r="P83" s="159">
        <f>P84+P87+P89+P91+P93</f>
        <v>0</v>
      </c>
      <c r="Q83" s="158"/>
      <c r="R83" s="159">
        <f>R84+R87+R89+R91+R93</f>
        <v>0</v>
      </c>
      <c r="S83" s="158"/>
      <c r="T83" s="160">
        <f>T84+T87+T89+T91+T93</f>
        <v>0</v>
      </c>
      <c r="AR83" s="153" t="s">
        <v>173</v>
      </c>
      <c r="AT83" s="161" t="s">
        <v>75</v>
      </c>
      <c r="AU83" s="161" t="s">
        <v>76</v>
      </c>
      <c r="AY83" s="153" t="s">
        <v>146</v>
      </c>
      <c r="BK83" s="162">
        <f>BK84+BK87+BK89+BK91+BK93</f>
        <v>0</v>
      </c>
    </row>
    <row r="84" spans="2:63" s="10" customFormat="1" ht="19.5" customHeight="1">
      <c r="B84" s="152"/>
      <c r="D84" s="163" t="s">
        <v>75</v>
      </c>
      <c r="E84" s="164" t="s">
        <v>1184</v>
      </c>
      <c r="F84" s="164" t="s">
        <v>1185</v>
      </c>
      <c r="I84" s="155"/>
      <c r="J84" s="165">
        <f>BK84</f>
        <v>0</v>
      </c>
      <c r="L84" s="152"/>
      <c r="M84" s="157"/>
      <c r="N84" s="158"/>
      <c r="O84" s="158"/>
      <c r="P84" s="159">
        <f>SUM(P85:P86)</f>
        <v>0</v>
      </c>
      <c r="Q84" s="158"/>
      <c r="R84" s="159">
        <f>SUM(R85:R86)</f>
        <v>0</v>
      </c>
      <c r="S84" s="158"/>
      <c r="T84" s="160">
        <f>SUM(T85:T86)</f>
        <v>0</v>
      </c>
      <c r="AR84" s="153" t="s">
        <v>173</v>
      </c>
      <c r="AT84" s="161" t="s">
        <v>75</v>
      </c>
      <c r="AU84" s="161" t="s">
        <v>23</v>
      </c>
      <c r="AY84" s="153" t="s">
        <v>146</v>
      </c>
      <c r="BK84" s="162">
        <f>SUM(BK85:BK86)</f>
        <v>0</v>
      </c>
    </row>
    <row r="85" spans="2:65" s="1" customFormat="1" ht="31.5" customHeight="1">
      <c r="B85" s="166"/>
      <c r="C85" s="167" t="s">
        <v>23</v>
      </c>
      <c r="D85" s="167" t="s">
        <v>149</v>
      </c>
      <c r="E85" s="168" t="s">
        <v>1186</v>
      </c>
      <c r="F85" s="169" t="s">
        <v>1187</v>
      </c>
      <c r="G85" s="170" t="s">
        <v>338</v>
      </c>
      <c r="H85" s="171">
        <v>1</v>
      </c>
      <c r="I85" s="172"/>
      <c r="J85" s="173">
        <f>ROUND(I85*H85,2)</f>
        <v>0</v>
      </c>
      <c r="K85" s="169" t="s">
        <v>22</v>
      </c>
      <c r="L85" s="36"/>
      <c r="M85" s="174" t="s">
        <v>22</v>
      </c>
      <c r="N85" s="175" t="s">
        <v>47</v>
      </c>
      <c r="O85" s="37"/>
      <c r="P85" s="176">
        <f>O85*H85</f>
        <v>0</v>
      </c>
      <c r="Q85" s="176">
        <v>0</v>
      </c>
      <c r="R85" s="176">
        <f>Q85*H85</f>
        <v>0</v>
      </c>
      <c r="S85" s="176">
        <v>0</v>
      </c>
      <c r="T85" s="177">
        <f>S85*H85</f>
        <v>0</v>
      </c>
      <c r="AR85" s="18" t="s">
        <v>1188</v>
      </c>
      <c r="AT85" s="18" t="s">
        <v>149</v>
      </c>
      <c r="AU85" s="18" t="s">
        <v>84</v>
      </c>
      <c r="AY85" s="18" t="s">
        <v>146</v>
      </c>
      <c r="BE85" s="178">
        <f>IF(N85="základní",J85,0)</f>
        <v>0</v>
      </c>
      <c r="BF85" s="178">
        <f>IF(N85="snížená",J85,0)</f>
        <v>0</v>
      </c>
      <c r="BG85" s="178">
        <f>IF(N85="zákl. přenesená",J85,0)</f>
        <v>0</v>
      </c>
      <c r="BH85" s="178">
        <f>IF(N85="sníž. přenesená",J85,0)</f>
        <v>0</v>
      </c>
      <c r="BI85" s="178">
        <f>IF(N85="nulová",J85,0)</f>
        <v>0</v>
      </c>
      <c r="BJ85" s="18" t="s">
        <v>23</v>
      </c>
      <c r="BK85" s="178">
        <f>ROUND(I85*H85,2)</f>
        <v>0</v>
      </c>
      <c r="BL85" s="18" t="s">
        <v>1188</v>
      </c>
      <c r="BM85" s="18" t="s">
        <v>1189</v>
      </c>
    </row>
    <row r="86" spans="2:65" s="1" customFormat="1" ht="31.5" customHeight="1">
      <c r="B86" s="166"/>
      <c r="C86" s="167" t="s">
        <v>84</v>
      </c>
      <c r="D86" s="167" t="s">
        <v>149</v>
      </c>
      <c r="E86" s="168" t="s">
        <v>1190</v>
      </c>
      <c r="F86" s="169" t="s">
        <v>1191</v>
      </c>
      <c r="G86" s="170" t="s">
        <v>338</v>
      </c>
      <c r="H86" s="171">
        <v>1</v>
      </c>
      <c r="I86" s="172"/>
      <c r="J86" s="173">
        <f>ROUND(I86*H86,2)</f>
        <v>0</v>
      </c>
      <c r="K86" s="169" t="s">
        <v>22</v>
      </c>
      <c r="L86" s="36"/>
      <c r="M86" s="174" t="s">
        <v>22</v>
      </c>
      <c r="N86" s="175" t="s">
        <v>47</v>
      </c>
      <c r="O86" s="37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AR86" s="18" t="s">
        <v>1188</v>
      </c>
      <c r="AT86" s="18" t="s">
        <v>149</v>
      </c>
      <c r="AU86" s="18" t="s">
        <v>84</v>
      </c>
      <c r="AY86" s="18" t="s">
        <v>146</v>
      </c>
      <c r="BE86" s="178">
        <f>IF(N86="základní",J86,0)</f>
        <v>0</v>
      </c>
      <c r="BF86" s="178">
        <f>IF(N86="snížená",J86,0)</f>
        <v>0</v>
      </c>
      <c r="BG86" s="178">
        <f>IF(N86="zákl. přenesená",J86,0)</f>
        <v>0</v>
      </c>
      <c r="BH86" s="178">
        <f>IF(N86="sníž. přenesená",J86,0)</f>
        <v>0</v>
      </c>
      <c r="BI86" s="178">
        <f>IF(N86="nulová",J86,0)</f>
        <v>0</v>
      </c>
      <c r="BJ86" s="18" t="s">
        <v>23</v>
      </c>
      <c r="BK86" s="178">
        <f>ROUND(I86*H86,2)</f>
        <v>0</v>
      </c>
      <c r="BL86" s="18" t="s">
        <v>1188</v>
      </c>
      <c r="BM86" s="18" t="s">
        <v>1192</v>
      </c>
    </row>
    <row r="87" spans="2:63" s="10" customFormat="1" ht="29.25" customHeight="1">
      <c r="B87" s="152"/>
      <c r="D87" s="163" t="s">
        <v>75</v>
      </c>
      <c r="E87" s="164" t="s">
        <v>1193</v>
      </c>
      <c r="F87" s="164" t="s">
        <v>1194</v>
      </c>
      <c r="I87" s="155"/>
      <c r="J87" s="165">
        <f>BK87</f>
        <v>0</v>
      </c>
      <c r="L87" s="152"/>
      <c r="M87" s="157"/>
      <c r="N87" s="158"/>
      <c r="O87" s="158"/>
      <c r="P87" s="159">
        <f>P88</f>
        <v>0</v>
      </c>
      <c r="Q87" s="158"/>
      <c r="R87" s="159">
        <f>R88</f>
        <v>0</v>
      </c>
      <c r="S87" s="158"/>
      <c r="T87" s="160">
        <f>T88</f>
        <v>0</v>
      </c>
      <c r="AR87" s="153" t="s">
        <v>173</v>
      </c>
      <c r="AT87" s="161" t="s">
        <v>75</v>
      </c>
      <c r="AU87" s="161" t="s">
        <v>23</v>
      </c>
      <c r="AY87" s="153" t="s">
        <v>146</v>
      </c>
      <c r="BK87" s="162">
        <f>BK88</f>
        <v>0</v>
      </c>
    </row>
    <row r="88" spans="2:65" s="1" customFormat="1" ht="22.5" customHeight="1">
      <c r="B88" s="166"/>
      <c r="C88" s="167" t="s">
        <v>147</v>
      </c>
      <c r="D88" s="167" t="s">
        <v>149</v>
      </c>
      <c r="E88" s="168" t="s">
        <v>1195</v>
      </c>
      <c r="F88" s="169" t="s">
        <v>1194</v>
      </c>
      <c r="G88" s="170" t="s">
        <v>338</v>
      </c>
      <c r="H88" s="171">
        <v>1</v>
      </c>
      <c r="I88" s="172"/>
      <c r="J88" s="173">
        <f>ROUND(I88*H88,2)</f>
        <v>0</v>
      </c>
      <c r="K88" s="169" t="s">
        <v>153</v>
      </c>
      <c r="L88" s="36"/>
      <c r="M88" s="174" t="s">
        <v>22</v>
      </c>
      <c r="N88" s="175" t="s">
        <v>47</v>
      </c>
      <c r="O88" s="37"/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AR88" s="18" t="s">
        <v>1188</v>
      </c>
      <c r="AT88" s="18" t="s">
        <v>149</v>
      </c>
      <c r="AU88" s="18" t="s">
        <v>84</v>
      </c>
      <c r="AY88" s="18" t="s">
        <v>146</v>
      </c>
      <c r="BE88" s="178">
        <f>IF(N88="základní",J88,0)</f>
        <v>0</v>
      </c>
      <c r="BF88" s="178">
        <f>IF(N88="snížená",J88,0)</f>
        <v>0</v>
      </c>
      <c r="BG88" s="178">
        <f>IF(N88="zákl. přenesená",J88,0)</f>
        <v>0</v>
      </c>
      <c r="BH88" s="178">
        <f>IF(N88="sníž. přenesená",J88,0)</f>
        <v>0</v>
      </c>
      <c r="BI88" s="178">
        <f>IF(N88="nulová",J88,0)</f>
        <v>0</v>
      </c>
      <c r="BJ88" s="18" t="s">
        <v>23</v>
      </c>
      <c r="BK88" s="178">
        <f>ROUND(I88*H88,2)</f>
        <v>0</v>
      </c>
      <c r="BL88" s="18" t="s">
        <v>1188</v>
      </c>
      <c r="BM88" s="18" t="s">
        <v>1196</v>
      </c>
    </row>
    <row r="89" spans="2:63" s="10" customFormat="1" ht="29.25" customHeight="1">
      <c r="B89" s="152"/>
      <c r="D89" s="163" t="s">
        <v>75</v>
      </c>
      <c r="E89" s="164" t="s">
        <v>1197</v>
      </c>
      <c r="F89" s="164" t="s">
        <v>1198</v>
      </c>
      <c r="I89" s="155"/>
      <c r="J89" s="165">
        <f>BK89</f>
        <v>0</v>
      </c>
      <c r="L89" s="152"/>
      <c r="M89" s="157"/>
      <c r="N89" s="158"/>
      <c r="O89" s="158"/>
      <c r="P89" s="159">
        <f>P90</f>
        <v>0</v>
      </c>
      <c r="Q89" s="158"/>
      <c r="R89" s="159">
        <f>R90</f>
        <v>0</v>
      </c>
      <c r="S89" s="158"/>
      <c r="T89" s="160">
        <f>T90</f>
        <v>0</v>
      </c>
      <c r="AR89" s="153" t="s">
        <v>173</v>
      </c>
      <c r="AT89" s="161" t="s">
        <v>75</v>
      </c>
      <c r="AU89" s="161" t="s">
        <v>23</v>
      </c>
      <c r="AY89" s="153" t="s">
        <v>146</v>
      </c>
      <c r="BK89" s="162">
        <f>BK90</f>
        <v>0</v>
      </c>
    </row>
    <row r="90" spans="2:65" s="1" customFormat="1" ht="22.5" customHeight="1">
      <c r="B90" s="166"/>
      <c r="C90" s="167" t="s">
        <v>154</v>
      </c>
      <c r="D90" s="167" t="s">
        <v>149</v>
      </c>
      <c r="E90" s="168" t="s">
        <v>1199</v>
      </c>
      <c r="F90" s="169" t="s">
        <v>1200</v>
      </c>
      <c r="G90" s="170" t="s">
        <v>338</v>
      </c>
      <c r="H90" s="171">
        <v>1</v>
      </c>
      <c r="I90" s="172"/>
      <c r="J90" s="173">
        <f>ROUND(I90*H90,2)</f>
        <v>0</v>
      </c>
      <c r="K90" s="169" t="s">
        <v>153</v>
      </c>
      <c r="L90" s="36"/>
      <c r="M90" s="174" t="s">
        <v>22</v>
      </c>
      <c r="N90" s="175" t="s">
        <v>47</v>
      </c>
      <c r="O90" s="37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AR90" s="18" t="s">
        <v>1188</v>
      </c>
      <c r="AT90" s="18" t="s">
        <v>149</v>
      </c>
      <c r="AU90" s="18" t="s">
        <v>84</v>
      </c>
      <c r="AY90" s="18" t="s">
        <v>146</v>
      </c>
      <c r="BE90" s="178">
        <f>IF(N90="základní",J90,0)</f>
        <v>0</v>
      </c>
      <c r="BF90" s="178">
        <f>IF(N90="snížená",J90,0)</f>
        <v>0</v>
      </c>
      <c r="BG90" s="178">
        <f>IF(N90="zákl. přenesená",J90,0)</f>
        <v>0</v>
      </c>
      <c r="BH90" s="178">
        <f>IF(N90="sníž. přenesená",J90,0)</f>
        <v>0</v>
      </c>
      <c r="BI90" s="178">
        <f>IF(N90="nulová",J90,0)</f>
        <v>0</v>
      </c>
      <c r="BJ90" s="18" t="s">
        <v>23</v>
      </c>
      <c r="BK90" s="178">
        <f>ROUND(I90*H90,2)</f>
        <v>0</v>
      </c>
      <c r="BL90" s="18" t="s">
        <v>1188</v>
      </c>
      <c r="BM90" s="18" t="s">
        <v>1201</v>
      </c>
    </row>
    <row r="91" spans="2:63" s="10" customFormat="1" ht="29.25" customHeight="1">
      <c r="B91" s="152"/>
      <c r="D91" s="163" t="s">
        <v>75</v>
      </c>
      <c r="E91" s="164" t="s">
        <v>1202</v>
      </c>
      <c r="F91" s="164" t="s">
        <v>1203</v>
      </c>
      <c r="I91" s="155"/>
      <c r="J91" s="165">
        <f>BK91</f>
        <v>0</v>
      </c>
      <c r="L91" s="152"/>
      <c r="M91" s="157"/>
      <c r="N91" s="158"/>
      <c r="O91" s="158"/>
      <c r="P91" s="159">
        <f>P92</f>
        <v>0</v>
      </c>
      <c r="Q91" s="158"/>
      <c r="R91" s="159">
        <f>R92</f>
        <v>0</v>
      </c>
      <c r="S91" s="158"/>
      <c r="T91" s="160">
        <f>T92</f>
        <v>0</v>
      </c>
      <c r="AR91" s="153" t="s">
        <v>173</v>
      </c>
      <c r="AT91" s="161" t="s">
        <v>75</v>
      </c>
      <c r="AU91" s="161" t="s">
        <v>23</v>
      </c>
      <c r="AY91" s="153" t="s">
        <v>146</v>
      </c>
      <c r="BK91" s="162">
        <f>BK92</f>
        <v>0</v>
      </c>
    </row>
    <row r="92" spans="2:65" s="1" customFormat="1" ht="22.5" customHeight="1">
      <c r="B92" s="166"/>
      <c r="C92" s="167" t="s">
        <v>173</v>
      </c>
      <c r="D92" s="167" t="s">
        <v>149</v>
      </c>
      <c r="E92" s="168" t="s">
        <v>1204</v>
      </c>
      <c r="F92" s="169" t="s">
        <v>1205</v>
      </c>
      <c r="G92" s="170" t="s">
        <v>338</v>
      </c>
      <c r="H92" s="171">
        <v>1</v>
      </c>
      <c r="I92" s="172"/>
      <c r="J92" s="173">
        <f>ROUND(I92*H92,2)</f>
        <v>0</v>
      </c>
      <c r="K92" s="169" t="s">
        <v>153</v>
      </c>
      <c r="L92" s="36"/>
      <c r="M92" s="174" t="s">
        <v>22</v>
      </c>
      <c r="N92" s="175" t="s">
        <v>47</v>
      </c>
      <c r="O92" s="37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AR92" s="18" t="s">
        <v>1188</v>
      </c>
      <c r="AT92" s="18" t="s">
        <v>149</v>
      </c>
      <c r="AU92" s="18" t="s">
        <v>84</v>
      </c>
      <c r="AY92" s="18" t="s">
        <v>146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18" t="s">
        <v>23</v>
      </c>
      <c r="BK92" s="178">
        <f>ROUND(I92*H92,2)</f>
        <v>0</v>
      </c>
      <c r="BL92" s="18" t="s">
        <v>1188</v>
      </c>
      <c r="BM92" s="18" t="s">
        <v>1206</v>
      </c>
    </row>
    <row r="93" spans="2:63" s="10" customFormat="1" ht="29.25" customHeight="1">
      <c r="B93" s="152"/>
      <c r="D93" s="163" t="s">
        <v>75</v>
      </c>
      <c r="E93" s="164" t="s">
        <v>1207</v>
      </c>
      <c r="F93" s="164" t="s">
        <v>1208</v>
      </c>
      <c r="I93" s="155"/>
      <c r="J93" s="165">
        <f>BK93</f>
        <v>0</v>
      </c>
      <c r="L93" s="152"/>
      <c r="M93" s="157"/>
      <c r="N93" s="158"/>
      <c r="O93" s="158"/>
      <c r="P93" s="159">
        <f>P94</f>
        <v>0</v>
      </c>
      <c r="Q93" s="158"/>
      <c r="R93" s="159">
        <f>R94</f>
        <v>0</v>
      </c>
      <c r="S93" s="158"/>
      <c r="T93" s="160">
        <f>T94</f>
        <v>0</v>
      </c>
      <c r="AR93" s="153" t="s">
        <v>173</v>
      </c>
      <c r="AT93" s="161" t="s">
        <v>75</v>
      </c>
      <c r="AU93" s="161" t="s">
        <v>23</v>
      </c>
      <c r="AY93" s="153" t="s">
        <v>146</v>
      </c>
      <c r="BK93" s="162">
        <f>BK94</f>
        <v>0</v>
      </c>
    </row>
    <row r="94" spans="2:65" s="1" customFormat="1" ht="22.5" customHeight="1">
      <c r="B94" s="166"/>
      <c r="C94" s="167" t="s">
        <v>166</v>
      </c>
      <c r="D94" s="167" t="s">
        <v>149</v>
      </c>
      <c r="E94" s="168" t="s">
        <v>1209</v>
      </c>
      <c r="F94" s="169" t="s">
        <v>1208</v>
      </c>
      <c r="G94" s="170" t="s">
        <v>338</v>
      </c>
      <c r="H94" s="171">
        <v>1</v>
      </c>
      <c r="I94" s="172"/>
      <c r="J94" s="173">
        <f>ROUND(I94*H94,2)</f>
        <v>0</v>
      </c>
      <c r="K94" s="169" t="s">
        <v>153</v>
      </c>
      <c r="L94" s="36"/>
      <c r="M94" s="174" t="s">
        <v>22</v>
      </c>
      <c r="N94" s="237" t="s">
        <v>47</v>
      </c>
      <c r="O94" s="238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AR94" s="18" t="s">
        <v>1188</v>
      </c>
      <c r="AT94" s="18" t="s">
        <v>149</v>
      </c>
      <c r="AU94" s="18" t="s">
        <v>84</v>
      </c>
      <c r="AY94" s="18" t="s">
        <v>146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8" t="s">
        <v>23</v>
      </c>
      <c r="BK94" s="178">
        <f>ROUND(I94*H94,2)</f>
        <v>0</v>
      </c>
      <c r="BL94" s="18" t="s">
        <v>1188</v>
      </c>
      <c r="BM94" s="18" t="s">
        <v>1210</v>
      </c>
    </row>
    <row r="95" spans="2:12" s="1" customFormat="1" ht="6.75" customHeight="1">
      <c r="B95" s="51"/>
      <c r="C95" s="52"/>
      <c r="D95" s="52"/>
      <c r="E95" s="52"/>
      <c r="F95" s="52"/>
      <c r="G95" s="52"/>
      <c r="H95" s="52"/>
      <c r="I95" s="118"/>
      <c r="J95" s="52"/>
      <c r="K95" s="52"/>
      <c r="L95" s="36"/>
    </row>
    <row r="445" ht="13.5">
      <c r="AT445" s="241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97" customWidth="1"/>
    <col min="2" max="2" width="1.421875" style="297" customWidth="1"/>
    <col min="3" max="4" width="4.28125" style="297" customWidth="1"/>
    <col min="5" max="5" width="10.00390625" style="297" customWidth="1"/>
    <col min="6" max="6" width="7.8515625" style="297" customWidth="1"/>
    <col min="7" max="7" width="4.28125" style="297" customWidth="1"/>
    <col min="8" max="8" width="66.7109375" style="297" customWidth="1"/>
    <col min="9" max="10" width="17.140625" style="297" customWidth="1"/>
    <col min="11" max="11" width="1.421875" style="297" customWidth="1"/>
    <col min="12" max="16384" width="9.140625" style="297" customWidth="1"/>
  </cols>
  <sheetData>
    <row r="1" ht="37.5" customHeight="1"/>
    <row r="2" spans="2:1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304" customFormat="1" ht="45" customHeight="1">
      <c r="B3" s="301"/>
      <c r="C3" s="302" t="s">
        <v>1218</v>
      </c>
      <c r="D3" s="302"/>
      <c r="E3" s="302"/>
      <c r="F3" s="302"/>
      <c r="G3" s="302"/>
      <c r="H3" s="302"/>
      <c r="I3" s="302"/>
      <c r="J3" s="302"/>
      <c r="K3" s="303"/>
    </row>
    <row r="4" spans="2:11" ht="25.5" customHeight="1">
      <c r="B4" s="305"/>
      <c r="C4" s="306" t="s">
        <v>1219</v>
      </c>
      <c r="D4" s="306"/>
      <c r="E4" s="306"/>
      <c r="F4" s="306"/>
      <c r="G4" s="306"/>
      <c r="H4" s="306"/>
      <c r="I4" s="306"/>
      <c r="J4" s="306"/>
      <c r="K4" s="307"/>
    </row>
    <row r="5" spans="2:1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ht="15" customHeight="1">
      <c r="B6" s="305"/>
      <c r="C6" s="309" t="s">
        <v>1220</v>
      </c>
      <c r="D6" s="309"/>
      <c r="E6" s="309"/>
      <c r="F6" s="309"/>
      <c r="G6" s="309"/>
      <c r="H6" s="309"/>
      <c r="I6" s="309"/>
      <c r="J6" s="309"/>
      <c r="K6" s="307"/>
    </row>
    <row r="7" spans="2:11" ht="15" customHeight="1">
      <c r="B7" s="310"/>
      <c r="C7" s="309" t="s">
        <v>1221</v>
      </c>
      <c r="D7" s="309"/>
      <c r="E7" s="309"/>
      <c r="F7" s="309"/>
      <c r="G7" s="309"/>
      <c r="H7" s="309"/>
      <c r="I7" s="309"/>
      <c r="J7" s="309"/>
      <c r="K7" s="307"/>
    </row>
    <row r="8" spans="2:11" ht="12.75" customHeight="1">
      <c r="B8" s="310"/>
      <c r="C8" s="311"/>
      <c r="D8" s="311"/>
      <c r="E8" s="311"/>
      <c r="F8" s="311"/>
      <c r="G8" s="311"/>
      <c r="H8" s="311"/>
      <c r="I8" s="311"/>
      <c r="J8" s="311"/>
      <c r="K8" s="307"/>
    </row>
    <row r="9" spans="2:11" ht="15" customHeight="1">
      <c r="B9" s="310"/>
      <c r="C9" s="309" t="s">
        <v>1222</v>
      </c>
      <c r="D9" s="309"/>
      <c r="E9" s="309"/>
      <c r="F9" s="309"/>
      <c r="G9" s="309"/>
      <c r="H9" s="309"/>
      <c r="I9" s="309"/>
      <c r="J9" s="309"/>
      <c r="K9" s="307"/>
    </row>
    <row r="10" spans="2:11" ht="15" customHeight="1">
      <c r="B10" s="310"/>
      <c r="C10" s="311"/>
      <c r="D10" s="309" t="s">
        <v>1223</v>
      </c>
      <c r="E10" s="309"/>
      <c r="F10" s="309"/>
      <c r="G10" s="309"/>
      <c r="H10" s="309"/>
      <c r="I10" s="309"/>
      <c r="J10" s="309"/>
      <c r="K10" s="307"/>
    </row>
    <row r="11" spans="2:11" ht="15" customHeight="1">
      <c r="B11" s="310"/>
      <c r="C11" s="312"/>
      <c r="D11" s="309" t="s">
        <v>1224</v>
      </c>
      <c r="E11" s="309"/>
      <c r="F11" s="309"/>
      <c r="G11" s="309"/>
      <c r="H11" s="309"/>
      <c r="I11" s="309"/>
      <c r="J11" s="309"/>
      <c r="K11" s="307"/>
    </row>
    <row r="12" spans="2:11" ht="12.75" customHeight="1">
      <c r="B12" s="310"/>
      <c r="C12" s="312"/>
      <c r="D12" s="312"/>
      <c r="E12" s="312"/>
      <c r="F12" s="312"/>
      <c r="G12" s="312"/>
      <c r="H12" s="312"/>
      <c r="I12" s="312"/>
      <c r="J12" s="312"/>
      <c r="K12" s="307"/>
    </row>
    <row r="13" spans="2:11" ht="15" customHeight="1">
      <c r="B13" s="310"/>
      <c r="C13" s="312"/>
      <c r="D13" s="309" t="s">
        <v>1225</v>
      </c>
      <c r="E13" s="309"/>
      <c r="F13" s="309"/>
      <c r="G13" s="309"/>
      <c r="H13" s="309"/>
      <c r="I13" s="309"/>
      <c r="J13" s="309"/>
      <c r="K13" s="307"/>
    </row>
    <row r="14" spans="2:11" ht="15" customHeight="1">
      <c r="B14" s="310"/>
      <c r="C14" s="312"/>
      <c r="D14" s="309" t="s">
        <v>1226</v>
      </c>
      <c r="E14" s="309"/>
      <c r="F14" s="309"/>
      <c r="G14" s="309"/>
      <c r="H14" s="309"/>
      <c r="I14" s="309"/>
      <c r="J14" s="309"/>
      <c r="K14" s="307"/>
    </row>
    <row r="15" spans="2:11" ht="15" customHeight="1">
      <c r="B15" s="310"/>
      <c r="C15" s="312"/>
      <c r="D15" s="309" t="s">
        <v>1227</v>
      </c>
      <c r="E15" s="309"/>
      <c r="F15" s="309"/>
      <c r="G15" s="309"/>
      <c r="H15" s="309"/>
      <c r="I15" s="309"/>
      <c r="J15" s="309"/>
      <c r="K15" s="307"/>
    </row>
    <row r="16" spans="2:11" ht="15" customHeight="1">
      <c r="B16" s="310"/>
      <c r="C16" s="312"/>
      <c r="D16" s="312"/>
      <c r="E16" s="313" t="s">
        <v>82</v>
      </c>
      <c r="F16" s="309" t="s">
        <v>1228</v>
      </c>
      <c r="G16" s="309"/>
      <c r="H16" s="309"/>
      <c r="I16" s="309"/>
      <c r="J16" s="309"/>
      <c r="K16" s="307"/>
    </row>
    <row r="17" spans="2:11" ht="15" customHeight="1">
      <c r="B17" s="310"/>
      <c r="C17" s="312"/>
      <c r="D17" s="312"/>
      <c r="E17" s="313" t="s">
        <v>1229</v>
      </c>
      <c r="F17" s="309" t="s">
        <v>1230</v>
      </c>
      <c r="G17" s="309"/>
      <c r="H17" s="309"/>
      <c r="I17" s="309"/>
      <c r="J17" s="309"/>
      <c r="K17" s="307"/>
    </row>
    <row r="18" spans="2:11" ht="15" customHeight="1">
      <c r="B18" s="310"/>
      <c r="C18" s="312"/>
      <c r="D18" s="312"/>
      <c r="E18" s="313" t="s">
        <v>1231</v>
      </c>
      <c r="F18" s="309" t="s">
        <v>1232</v>
      </c>
      <c r="G18" s="309"/>
      <c r="H18" s="309"/>
      <c r="I18" s="309"/>
      <c r="J18" s="309"/>
      <c r="K18" s="307"/>
    </row>
    <row r="19" spans="2:11" ht="15" customHeight="1">
      <c r="B19" s="310"/>
      <c r="C19" s="312"/>
      <c r="D19" s="312"/>
      <c r="E19" s="313" t="s">
        <v>1233</v>
      </c>
      <c r="F19" s="309" t="s">
        <v>1234</v>
      </c>
      <c r="G19" s="309"/>
      <c r="H19" s="309"/>
      <c r="I19" s="309"/>
      <c r="J19" s="309"/>
      <c r="K19" s="307"/>
    </row>
    <row r="20" spans="2:11" ht="15" customHeight="1">
      <c r="B20" s="310"/>
      <c r="C20" s="312"/>
      <c r="D20" s="312"/>
      <c r="E20" s="313" t="s">
        <v>1167</v>
      </c>
      <c r="F20" s="309" t="s">
        <v>1062</v>
      </c>
      <c r="G20" s="309"/>
      <c r="H20" s="309"/>
      <c r="I20" s="309"/>
      <c r="J20" s="309"/>
      <c r="K20" s="307"/>
    </row>
    <row r="21" spans="2:11" ht="15" customHeight="1">
      <c r="B21" s="310"/>
      <c r="C21" s="312"/>
      <c r="D21" s="312"/>
      <c r="E21" s="313" t="s">
        <v>1235</v>
      </c>
      <c r="F21" s="309" t="s">
        <v>1236</v>
      </c>
      <c r="G21" s="309"/>
      <c r="H21" s="309"/>
      <c r="I21" s="309"/>
      <c r="J21" s="309"/>
      <c r="K21" s="307"/>
    </row>
    <row r="22" spans="2:11" ht="12.75" customHeight="1">
      <c r="B22" s="310"/>
      <c r="C22" s="312"/>
      <c r="D22" s="312"/>
      <c r="E22" s="312"/>
      <c r="F22" s="312"/>
      <c r="G22" s="312"/>
      <c r="H22" s="312"/>
      <c r="I22" s="312"/>
      <c r="J22" s="312"/>
      <c r="K22" s="307"/>
    </row>
    <row r="23" spans="2:11" ht="15" customHeight="1">
      <c r="B23" s="310"/>
      <c r="C23" s="309" t="s">
        <v>1237</v>
      </c>
      <c r="D23" s="309"/>
      <c r="E23" s="309"/>
      <c r="F23" s="309"/>
      <c r="G23" s="309"/>
      <c r="H23" s="309"/>
      <c r="I23" s="309"/>
      <c r="J23" s="309"/>
      <c r="K23" s="307"/>
    </row>
    <row r="24" spans="2:11" ht="15" customHeight="1">
      <c r="B24" s="310"/>
      <c r="C24" s="309" t="s">
        <v>1238</v>
      </c>
      <c r="D24" s="309"/>
      <c r="E24" s="309"/>
      <c r="F24" s="309"/>
      <c r="G24" s="309"/>
      <c r="H24" s="309"/>
      <c r="I24" s="309"/>
      <c r="J24" s="309"/>
      <c r="K24" s="307"/>
    </row>
    <row r="25" spans="2:11" ht="15" customHeight="1">
      <c r="B25" s="310"/>
      <c r="C25" s="311"/>
      <c r="D25" s="309" t="s">
        <v>1239</v>
      </c>
      <c r="E25" s="309"/>
      <c r="F25" s="309"/>
      <c r="G25" s="309"/>
      <c r="H25" s="309"/>
      <c r="I25" s="309"/>
      <c r="J25" s="309"/>
      <c r="K25" s="307"/>
    </row>
    <row r="26" spans="2:11" ht="15" customHeight="1">
      <c r="B26" s="310"/>
      <c r="C26" s="312"/>
      <c r="D26" s="309" t="s">
        <v>1240</v>
      </c>
      <c r="E26" s="309"/>
      <c r="F26" s="309"/>
      <c r="G26" s="309"/>
      <c r="H26" s="309"/>
      <c r="I26" s="309"/>
      <c r="J26" s="309"/>
      <c r="K26" s="307"/>
    </row>
    <row r="27" spans="2:11" ht="12.75" customHeight="1">
      <c r="B27" s="310"/>
      <c r="C27" s="312"/>
      <c r="D27" s="312"/>
      <c r="E27" s="312"/>
      <c r="F27" s="312"/>
      <c r="G27" s="312"/>
      <c r="H27" s="312"/>
      <c r="I27" s="312"/>
      <c r="J27" s="312"/>
      <c r="K27" s="307"/>
    </row>
    <row r="28" spans="2:11" ht="15" customHeight="1">
      <c r="B28" s="310"/>
      <c r="C28" s="312"/>
      <c r="D28" s="309" t="s">
        <v>1241</v>
      </c>
      <c r="E28" s="309"/>
      <c r="F28" s="309"/>
      <c r="G28" s="309"/>
      <c r="H28" s="309"/>
      <c r="I28" s="309"/>
      <c r="J28" s="309"/>
      <c r="K28" s="307"/>
    </row>
    <row r="29" spans="2:11" ht="15" customHeight="1">
      <c r="B29" s="310"/>
      <c r="C29" s="312"/>
      <c r="D29" s="309" t="s">
        <v>1242</v>
      </c>
      <c r="E29" s="309"/>
      <c r="F29" s="309"/>
      <c r="G29" s="309"/>
      <c r="H29" s="309"/>
      <c r="I29" s="309"/>
      <c r="J29" s="309"/>
      <c r="K29" s="307"/>
    </row>
    <row r="30" spans="2:11" ht="12.75" customHeight="1">
      <c r="B30" s="310"/>
      <c r="C30" s="312"/>
      <c r="D30" s="312"/>
      <c r="E30" s="312"/>
      <c r="F30" s="312"/>
      <c r="G30" s="312"/>
      <c r="H30" s="312"/>
      <c r="I30" s="312"/>
      <c r="J30" s="312"/>
      <c r="K30" s="307"/>
    </row>
    <row r="31" spans="2:11" ht="15" customHeight="1">
      <c r="B31" s="310"/>
      <c r="C31" s="312"/>
      <c r="D31" s="309" t="s">
        <v>1243</v>
      </c>
      <c r="E31" s="309"/>
      <c r="F31" s="309"/>
      <c r="G31" s="309"/>
      <c r="H31" s="309"/>
      <c r="I31" s="309"/>
      <c r="J31" s="309"/>
      <c r="K31" s="307"/>
    </row>
    <row r="32" spans="2:11" ht="15" customHeight="1">
      <c r="B32" s="310"/>
      <c r="C32" s="312"/>
      <c r="D32" s="309" t="s">
        <v>1244</v>
      </c>
      <c r="E32" s="309"/>
      <c r="F32" s="309"/>
      <c r="G32" s="309"/>
      <c r="H32" s="309"/>
      <c r="I32" s="309"/>
      <c r="J32" s="309"/>
      <c r="K32" s="307"/>
    </row>
    <row r="33" spans="2:11" ht="15" customHeight="1">
      <c r="B33" s="310"/>
      <c r="C33" s="312"/>
      <c r="D33" s="309" t="s">
        <v>1245</v>
      </c>
      <c r="E33" s="309"/>
      <c r="F33" s="309"/>
      <c r="G33" s="309"/>
      <c r="H33" s="309"/>
      <c r="I33" s="309"/>
      <c r="J33" s="309"/>
      <c r="K33" s="307"/>
    </row>
    <row r="34" spans="2:11" ht="15" customHeight="1">
      <c r="B34" s="310"/>
      <c r="C34" s="312"/>
      <c r="D34" s="311"/>
      <c r="E34" s="314" t="s">
        <v>131</v>
      </c>
      <c r="F34" s="311"/>
      <c r="G34" s="309" t="s">
        <v>1246</v>
      </c>
      <c r="H34" s="309"/>
      <c r="I34" s="309"/>
      <c r="J34" s="309"/>
      <c r="K34" s="307"/>
    </row>
    <row r="35" spans="2:11" ht="30.75" customHeight="1">
      <c r="B35" s="310"/>
      <c r="C35" s="312"/>
      <c r="D35" s="311"/>
      <c r="E35" s="314" t="s">
        <v>1247</v>
      </c>
      <c r="F35" s="311"/>
      <c r="G35" s="309" t="s">
        <v>1248</v>
      </c>
      <c r="H35" s="309"/>
      <c r="I35" s="309"/>
      <c r="J35" s="309"/>
      <c r="K35" s="307"/>
    </row>
    <row r="36" spans="2:11" ht="15" customHeight="1">
      <c r="B36" s="310"/>
      <c r="C36" s="312"/>
      <c r="D36" s="311"/>
      <c r="E36" s="314" t="s">
        <v>57</v>
      </c>
      <c r="F36" s="311"/>
      <c r="G36" s="309" t="s">
        <v>1249</v>
      </c>
      <c r="H36" s="309"/>
      <c r="I36" s="309"/>
      <c r="J36" s="309"/>
      <c r="K36" s="307"/>
    </row>
    <row r="37" spans="2:11" ht="15" customHeight="1">
      <c r="B37" s="310"/>
      <c r="C37" s="312"/>
      <c r="D37" s="311"/>
      <c r="E37" s="314" t="s">
        <v>132</v>
      </c>
      <c r="F37" s="311"/>
      <c r="G37" s="309" t="s">
        <v>1250</v>
      </c>
      <c r="H37" s="309"/>
      <c r="I37" s="309"/>
      <c r="J37" s="309"/>
      <c r="K37" s="307"/>
    </row>
    <row r="38" spans="2:11" ht="15" customHeight="1">
      <c r="B38" s="310"/>
      <c r="C38" s="312"/>
      <c r="D38" s="311"/>
      <c r="E38" s="314" t="s">
        <v>133</v>
      </c>
      <c r="F38" s="311"/>
      <c r="G38" s="309" t="s">
        <v>1251</v>
      </c>
      <c r="H38" s="309"/>
      <c r="I38" s="309"/>
      <c r="J38" s="309"/>
      <c r="K38" s="307"/>
    </row>
    <row r="39" spans="2:11" ht="15" customHeight="1">
      <c r="B39" s="310"/>
      <c r="C39" s="312"/>
      <c r="D39" s="311"/>
      <c r="E39" s="314" t="s">
        <v>134</v>
      </c>
      <c r="F39" s="311"/>
      <c r="G39" s="309" t="s">
        <v>1252</v>
      </c>
      <c r="H39" s="309"/>
      <c r="I39" s="309"/>
      <c r="J39" s="309"/>
      <c r="K39" s="307"/>
    </row>
    <row r="40" spans="2:11" ht="15" customHeight="1">
      <c r="B40" s="310"/>
      <c r="C40" s="312"/>
      <c r="D40" s="311"/>
      <c r="E40" s="314" t="s">
        <v>1253</v>
      </c>
      <c r="F40" s="311"/>
      <c r="G40" s="309" t="s">
        <v>1254</v>
      </c>
      <c r="H40" s="309"/>
      <c r="I40" s="309"/>
      <c r="J40" s="309"/>
      <c r="K40" s="307"/>
    </row>
    <row r="41" spans="2:11" ht="15" customHeight="1">
      <c r="B41" s="310"/>
      <c r="C41" s="312"/>
      <c r="D41" s="311"/>
      <c r="E41" s="314"/>
      <c r="F41" s="311"/>
      <c r="G41" s="309" t="s">
        <v>1255</v>
      </c>
      <c r="H41" s="309"/>
      <c r="I41" s="309"/>
      <c r="J41" s="309"/>
      <c r="K41" s="307"/>
    </row>
    <row r="42" spans="2:11" ht="15" customHeight="1">
      <c r="B42" s="310"/>
      <c r="C42" s="312"/>
      <c r="D42" s="311"/>
      <c r="E42" s="314" t="s">
        <v>1256</v>
      </c>
      <c r="F42" s="311"/>
      <c r="G42" s="309" t="s">
        <v>1257</v>
      </c>
      <c r="H42" s="309"/>
      <c r="I42" s="309"/>
      <c r="J42" s="309"/>
      <c r="K42" s="307"/>
    </row>
    <row r="43" spans="2:11" ht="15" customHeight="1">
      <c r="B43" s="310"/>
      <c r="C43" s="312"/>
      <c r="D43" s="311"/>
      <c r="E43" s="314" t="s">
        <v>136</v>
      </c>
      <c r="F43" s="311"/>
      <c r="G43" s="309" t="s">
        <v>1258</v>
      </c>
      <c r="H43" s="309"/>
      <c r="I43" s="309"/>
      <c r="J43" s="309"/>
      <c r="K43" s="307"/>
    </row>
    <row r="44" spans="2:11" ht="12.75" customHeight="1">
      <c r="B44" s="310"/>
      <c r="C44" s="312"/>
      <c r="D44" s="311"/>
      <c r="E44" s="311"/>
      <c r="F44" s="311"/>
      <c r="G44" s="311"/>
      <c r="H44" s="311"/>
      <c r="I44" s="311"/>
      <c r="J44" s="311"/>
      <c r="K44" s="307"/>
    </row>
    <row r="45" spans="2:11" ht="15" customHeight="1">
      <c r="B45" s="310"/>
      <c r="C45" s="312"/>
      <c r="D45" s="309" t="s">
        <v>1259</v>
      </c>
      <c r="E45" s="309"/>
      <c r="F45" s="309"/>
      <c r="G45" s="309"/>
      <c r="H45" s="309"/>
      <c r="I45" s="309"/>
      <c r="J45" s="309"/>
      <c r="K45" s="307"/>
    </row>
    <row r="46" spans="2:11" ht="15" customHeight="1">
      <c r="B46" s="310"/>
      <c r="C46" s="312"/>
      <c r="D46" s="312"/>
      <c r="E46" s="309" t="s">
        <v>1260</v>
      </c>
      <c r="F46" s="309"/>
      <c r="G46" s="309"/>
      <c r="H46" s="309"/>
      <c r="I46" s="309"/>
      <c r="J46" s="309"/>
      <c r="K46" s="307"/>
    </row>
    <row r="47" spans="2:11" ht="15" customHeight="1">
      <c r="B47" s="310"/>
      <c r="C47" s="312"/>
      <c r="D47" s="312"/>
      <c r="E47" s="309" t="s">
        <v>1261</v>
      </c>
      <c r="F47" s="309"/>
      <c r="G47" s="309"/>
      <c r="H47" s="309"/>
      <c r="I47" s="309"/>
      <c r="J47" s="309"/>
      <c r="K47" s="307"/>
    </row>
    <row r="48" spans="2:11" ht="15" customHeight="1">
      <c r="B48" s="310"/>
      <c r="C48" s="312"/>
      <c r="D48" s="312"/>
      <c r="E48" s="309" t="s">
        <v>1262</v>
      </c>
      <c r="F48" s="309"/>
      <c r="G48" s="309"/>
      <c r="H48" s="309"/>
      <c r="I48" s="309"/>
      <c r="J48" s="309"/>
      <c r="K48" s="307"/>
    </row>
    <row r="49" spans="2:11" ht="15" customHeight="1">
      <c r="B49" s="310"/>
      <c r="C49" s="312"/>
      <c r="D49" s="309" t="s">
        <v>1263</v>
      </c>
      <c r="E49" s="309"/>
      <c r="F49" s="309"/>
      <c r="G49" s="309"/>
      <c r="H49" s="309"/>
      <c r="I49" s="309"/>
      <c r="J49" s="309"/>
      <c r="K49" s="307"/>
    </row>
    <row r="50" spans="2:11" ht="25.5" customHeight="1">
      <c r="B50" s="305"/>
      <c r="C50" s="306" t="s">
        <v>1264</v>
      </c>
      <c r="D50" s="306"/>
      <c r="E50" s="306"/>
      <c r="F50" s="306"/>
      <c r="G50" s="306"/>
      <c r="H50" s="306"/>
      <c r="I50" s="306"/>
      <c r="J50" s="306"/>
      <c r="K50" s="307"/>
    </row>
    <row r="51" spans="2:11" ht="5.25" customHeight="1">
      <c r="B51" s="305"/>
      <c r="C51" s="308"/>
      <c r="D51" s="308"/>
      <c r="E51" s="308"/>
      <c r="F51" s="308"/>
      <c r="G51" s="308"/>
      <c r="H51" s="308"/>
      <c r="I51" s="308"/>
      <c r="J51" s="308"/>
      <c r="K51" s="307"/>
    </row>
    <row r="52" spans="2:11" ht="15" customHeight="1">
      <c r="B52" s="305"/>
      <c r="C52" s="309" t="s">
        <v>1265</v>
      </c>
      <c r="D52" s="309"/>
      <c r="E52" s="309"/>
      <c r="F52" s="309"/>
      <c r="G52" s="309"/>
      <c r="H52" s="309"/>
      <c r="I52" s="309"/>
      <c r="J52" s="309"/>
      <c r="K52" s="307"/>
    </row>
    <row r="53" spans="2:11" ht="15" customHeight="1">
      <c r="B53" s="305"/>
      <c r="C53" s="309" t="s">
        <v>1266</v>
      </c>
      <c r="D53" s="309"/>
      <c r="E53" s="309"/>
      <c r="F53" s="309"/>
      <c r="G53" s="309"/>
      <c r="H53" s="309"/>
      <c r="I53" s="309"/>
      <c r="J53" s="309"/>
      <c r="K53" s="307"/>
    </row>
    <row r="54" spans="2:11" ht="12.75" customHeight="1">
      <c r="B54" s="305"/>
      <c r="C54" s="311"/>
      <c r="D54" s="311"/>
      <c r="E54" s="311"/>
      <c r="F54" s="311"/>
      <c r="G54" s="311"/>
      <c r="H54" s="311"/>
      <c r="I54" s="311"/>
      <c r="J54" s="311"/>
      <c r="K54" s="307"/>
    </row>
    <row r="55" spans="2:11" ht="15" customHeight="1">
      <c r="B55" s="305"/>
      <c r="C55" s="309" t="s">
        <v>1267</v>
      </c>
      <c r="D55" s="309"/>
      <c r="E55" s="309"/>
      <c r="F55" s="309"/>
      <c r="G55" s="309"/>
      <c r="H55" s="309"/>
      <c r="I55" s="309"/>
      <c r="J55" s="309"/>
      <c r="K55" s="307"/>
    </row>
    <row r="56" spans="2:11" ht="15" customHeight="1">
      <c r="B56" s="305"/>
      <c r="C56" s="312"/>
      <c r="D56" s="309" t="s">
        <v>1268</v>
      </c>
      <c r="E56" s="309"/>
      <c r="F56" s="309"/>
      <c r="G56" s="309"/>
      <c r="H56" s="309"/>
      <c r="I56" s="309"/>
      <c r="J56" s="309"/>
      <c r="K56" s="307"/>
    </row>
    <row r="57" spans="2:11" ht="15" customHeight="1">
      <c r="B57" s="305"/>
      <c r="C57" s="312"/>
      <c r="D57" s="309" t="s">
        <v>1269</v>
      </c>
      <c r="E57" s="309"/>
      <c r="F57" s="309"/>
      <c r="G57" s="309"/>
      <c r="H57" s="309"/>
      <c r="I57" s="309"/>
      <c r="J57" s="309"/>
      <c r="K57" s="307"/>
    </row>
    <row r="58" spans="2:11" ht="15" customHeight="1">
      <c r="B58" s="305"/>
      <c r="C58" s="312"/>
      <c r="D58" s="309" t="s">
        <v>1270</v>
      </c>
      <c r="E58" s="309"/>
      <c r="F58" s="309"/>
      <c r="G58" s="309"/>
      <c r="H58" s="309"/>
      <c r="I58" s="309"/>
      <c r="J58" s="309"/>
      <c r="K58" s="307"/>
    </row>
    <row r="59" spans="2:11" ht="15" customHeight="1">
      <c r="B59" s="305"/>
      <c r="C59" s="312"/>
      <c r="D59" s="309" t="s">
        <v>1271</v>
      </c>
      <c r="E59" s="309"/>
      <c r="F59" s="309"/>
      <c r="G59" s="309"/>
      <c r="H59" s="309"/>
      <c r="I59" s="309"/>
      <c r="J59" s="309"/>
      <c r="K59" s="307"/>
    </row>
    <row r="60" spans="2:11" ht="15" customHeight="1">
      <c r="B60" s="305"/>
      <c r="C60" s="312"/>
      <c r="D60" s="315" t="s">
        <v>1272</v>
      </c>
      <c r="E60" s="315"/>
      <c r="F60" s="315"/>
      <c r="G60" s="315"/>
      <c r="H60" s="315"/>
      <c r="I60" s="315"/>
      <c r="J60" s="315"/>
      <c r="K60" s="307"/>
    </row>
    <row r="61" spans="2:11" ht="15" customHeight="1">
      <c r="B61" s="305"/>
      <c r="C61" s="312"/>
      <c r="D61" s="309" t="s">
        <v>1273</v>
      </c>
      <c r="E61" s="309"/>
      <c r="F61" s="309"/>
      <c r="G61" s="309"/>
      <c r="H61" s="309"/>
      <c r="I61" s="309"/>
      <c r="J61" s="309"/>
      <c r="K61" s="307"/>
    </row>
    <row r="62" spans="2:11" ht="12.75" customHeight="1">
      <c r="B62" s="305"/>
      <c r="C62" s="312"/>
      <c r="D62" s="312"/>
      <c r="E62" s="316"/>
      <c r="F62" s="312"/>
      <c r="G62" s="312"/>
      <c r="H62" s="312"/>
      <c r="I62" s="312"/>
      <c r="J62" s="312"/>
      <c r="K62" s="307"/>
    </row>
    <row r="63" spans="2:11" ht="15" customHeight="1">
      <c r="B63" s="305"/>
      <c r="C63" s="312"/>
      <c r="D63" s="309" t="s">
        <v>1274</v>
      </c>
      <c r="E63" s="309"/>
      <c r="F63" s="309"/>
      <c r="G63" s="309"/>
      <c r="H63" s="309"/>
      <c r="I63" s="309"/>
      <c r="J63" s="309"/>
      <c r="K63" s="307"/>
    </row>
    <row r="64" spans="2:11" ht="15" customHeight="1">
      <c r="B64" s="305"/>
      <c r="C64" s="312"/>
      <c r="D64" s="315" t="s">
        <v>1275</v>
      </c>
      <c r="E64" s="315"/>
      <c r="F64" s="315"/>
      <c r="G64" s="315"/>
      <c r="H64" s="315"/>
      <c r="I64" s="315"/>
      <c r="J64" s="315"/>
      <c r="K64" s="307"/>
    </row>
    <row r="65" spans="2:11" ht="15" customHeight="1">
      <c r="B65" s="305"/>
      <c r="C65" s="312"/>
      <c r="D65" s="309" t="s">
        <v>1276</v>
      </c>
      <c r="E65" s="309"/>
      <c r="F65" s="309"/>
      <c r="G65" s="309"/>
      <c r="H65" s="309"/>
      <c r="I65" s="309"/>
      <c r="J65" s="309"/>
      <c r="K65" s="307"/>
    </row>
    <row r="66" spans="2:11" ht="15" customHeight="1">
      <c r="B66" s="305"/>
      <c r="C66" s="312"/>
      <c r="D66" s="309" t="s">
        <v>1277</v>
      </c>
      <c r="E66" s="309"/>
      <c r="F66" s="309"/>
      <c r="G66" s="309"/>
      <c r="H66" s="309"/>
      <c r="I66" s="309"/>
      <c r="J66" s="309"/>
      <c r="K66" s="307"/>
    </row>
    <row r="67" spans="2:11" ht="15" customHeight="1">
      <c r="B67" s="305"/>
      <c r="C67" s="312"/>
      <c r="D67" s="309" t="s">
        <v>1278</v>
      </c>
      <c r="E67" s="309"/>
      <c r="F67" s="309"/>
      <c r="G67" s="309"/>
      <c r="H67" s="309"/>
      <c r="I67" s="309"/>
      <c r="J67" s="309"/>
      <c r="K67" s="307"/>
    </row>
    <row r="68" spans="2:11" ht="15" customHeight="1">
      <c r="B68" s="305"/>
      <c r="C68" s="312"/>
      <c r="D68" s="309" t="s">
        <v>1279</v>
      </c>
      <c r="E68" s="309"/>
      <c r="F68" s="309"/>
      <c r="G68" s="309"/>
      <c r="H68" s="309"/>
      <c r="I68" s="309"/>
      <c r="J68" s="309"/>
      <c r="K68" s="307"/>
    </row>
    <row r="69" spans="2:11" ht="12.75" customHeight="1">
      <c r="B69" s="317"/>
      <c r="C69" s="318"/>
      <c r="D69" s="318"/>
      <c r="E69" s="318"/>
      <c r="F69" s="318"/>
      <c r="G69" s="318"/>
      <c r="H69" s="318"/>
      <c r="I69" s="318"/>
      <c r="J69" s="318"/>
      <c r="K69" s="319"/>
    </row>
    <row r="70" spans="2:11" ht="18.75" customHeight="1">
      <c r="B70" s="320"/>
      <c r="C70" s="320"/>
      <c r="D70" s="320"/>
      <c r="E70" s="320"/>
      <c r="F70" s="320"/>
      <c r="G70" s="320"/>
      <c r="H70" s="320"/>
      <c r="I70" s="320"/>
      <c r="J70" s="320"/>
      <c r="K70" s="321"/>
    </row>
    <row r="71" spans="2:11" ht="18.75" customHeight="1">
      <c r="B71" s="321"/>
      <c r="C71" s="321"/>
      <c r="D71" s="321"/>
      <c r="E71" s="321"/>
      <c r="F71" s="321"/>
      <c r="G71" s="321"/>
      <c r="H71" s="321"/>
      <c r="I71" s="321"/>
      <c r="J71" s="321"/>
      <c r="K71" s="321"/>
    </row>
    <row r="72" spans="2:11" ht="7.5" customHeight="1">
      <c r="B72" s="322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ht="45" customHeight="1">
      <c r="B73" s="325"/>
      <c r="C73" s="326" t="s">
        <v>1217</v>
      </c>
      <c r="D73" s="326"/>
      <c r="E73" s="326"/>
      <c r="F73" s="326"/>
      <c r="G73" s="326"/>
      <c r="H73" s="326"/>
      <c r="I73" s="326"/>
      <c r="J73" s="326"/>
      <c r="K73" s="327"/>
    </row>
    <row r="74" spans="2:11" ht="17.25" customHeight="1">
      <c r="B74" s="325"/>
      <c r="C74" s="328" t="s">
        <v>1280</v>
      </c>
      <c r="D74" s="328"/>
      <c r="E74" s="328"/>
      <c r="F74" s="328" t="s">
        <v>1281</v>
      </c>
      <c r="G74" s="329"/>
      <c r="H74" s="328" t="s">
        <v>132</v>
      </c>
      <c r="I74" s="328" t="s">
        <v>61</v>
      </c>
      <c r="J74" s="328" t="s">
        <v>1282</v>
      </c>
      <c r="K74" s="327"/>
    </row>
    <row r="75" spans="2:11" ht="17.25" customHeight="1">
      <c r="B75" s="325"/>
      <c r="C75" s="330" t="s">
        <v>1283</v>
      </c>
      <c r="D75" s="330"/>
      <c r="E75" s="330"/>
      <c r="F75" s="331" t="s">
        <v>1284</v>
      </c>
      <c r="G75" s="332"/>
      <c r="H75" s="330"/>
      <c r="I75" s="330"/>
      <c r="J75" s="330" t="s">
        <v>1285</v>
      </c>
      <c r="K75" s="327"/>
    </row>
    <row r="76" spans="2:11" ht="5.25" customHeight="1">
      <c r="B76" s="325"/>
      <c r="C76" s="333"/>
      <c r="D76" s="333"/>
      <c r="E76" s="333"/>
      <c r="F76" s="333"/>
      <c r="G76" s="334"/>
      <c r="H76" s="333"/>
      <c r="I76" s="333"/>
      <c r="J76" s="333"/>
      <c r="K76" s="327"/>
    </row>
    <row r="77" spans="2:11" ht="15" customHeight="1">
      <c r="B77" s="325"/>
      <c r="C77" s="314" t="s">
        <v>57</v>
      </c>
      <c r="D77" s="333"/>
      <c r="E77" s="333"/>
      <c r="F77" s="335" t="s">
        <v>1286</v>
      </c>
      <c r="G77" s="334"/>
      <c r="H77" s="314" t="s">
        <v>1287</v>
      </c>
      <c r="I77" s="314" t="s">
        <v>1288</v>
      </c>
      <c r="J77" s="314">
        <v>20</v>
      </c>
      <c r="K77" s="327"/>
    </row>
    <row r="78" spans="2:11" ht="15" customHeight="1">
      <c r="B78" s="325"/>
      <c r="C78" s="314" t="s">
        <v>1289</v>
      </c>
      <c r="D78" s="314"/>
      <c r="E78" s="314"/>
      <c r="F78" s="335" t="s">
        <v>1286</v>
      </c>
      <c r="G78" s="334"/>
      <c r="H78" s="314" t="s">
        <v>1290</v>
      </c>
      <c r="I78" s="314" t="s">
        <v>1288</v>
      </c>
      <c r="J78" s="314">
        <v>120</v>
      </c>
      <c r="K78" s="327"/>
    </row>
    <row r="79" spans="2:11" ht="15" customHeight="1">
      <c r="B79" s="336"/>
      <c r="C79" s="314" t="s">
        <v>1291</v>
      </c>
      <c r="D79" s="314"/>
      <c r="E79" s="314"/>
      <c r="F79" s="335" t="s">
        <v>1292</v>
      </c>
      <c r="G79" s="334"/>
      <c r="H79" s="314" t="s">
        <v>1293</v>
      </c>
      <c r="I79" s="314" t="s">
        <v>1288</v>
      </c>
      <c r="J79" s="314">
        <v>50</v>
      </c>
      <c r="K79" s="327"/>
    </row>
    <row r="80" spans="2:11" ht="15" customHeight="1">
      <c r="B80" s="336"/>
      <c r="C80" s="314" t="s">
        <v>1294</v>
      </c>
      <c r="D80" s="314"/>
      <c r="E80" s="314"/>
      <c r="F80" s="335" t="s">
        <v>1286</v>
      </c>
      <c r="G80" s="334"/>
      <c r="H80" s="314" t="s">
        <v>1295</v>
      </c>
      <c r="I80" s="314" t="s">
        <v>1296</v>
      </c>
      <c r="J80" s="314"/>
      <c r="K80" s="327"/>
    </row>
    <row r="81" spans="2:11" ht="15" customHeight="1">
      <c r="B81" s="336"/>
      <c r="C81" s="337" t="s">
        <v>1297</v>
      </c>
      <c r="D81" s="337"/>
      <c r="E81" s="337"/>
      <c r="F81" s="338" t="s">
        <v>1292</v>
      </c>
      <c r="G81" s="337"/>
      <c r="H81" s="337" t="s">
        <v>1298</v>
      </c>
      <c r="I81" s="337" t="s">
        <v>1288</v>
      </c>
      <c r="J81" s="337">
        <v>15</v>
      </c>
      <c r="K81" s="327"/>
    </row>
    <row r="82" spans="2:11" ht="15" customHeight="1">
      <c r="B82" s="336"/>
      <c r="C82" s="337" t="s">
        <v>1299</v>
      </c>
      <c r="D82" s="337"/>
      <c r="E82" s="337"/>
      <c r="F82" s="338" t="s">
        <v>1292</v>
      </c>
      <c r="G82" s="337"/>
      <c r="H82" s="337" t="s">
        <v>1300</v>
      </c>
      <c r="I82" s="337" t="s">
        <v>1288</v>
      </c>
      <c r="J82" s="337">
        <v>15</v>
      </c>
      <c r="K82" s="327"/>
    </row>
    <row r="83" spans="2:11" ht="15" customHeight="1">
      <c r="B83" s="336"/>
      <c r="C83" s="337" t="s">
        <v>1301</v>
      </c>
      <c r="D83" s="337"/>
      <c r="E83" s="337"/>
      <c r="F83" s="338" t="s">
        <v>1292</v>
      </c>
      <c r="G83" s="337"/>
      <c r="H83" s="337" t="s">
        <v>1302</v>
      </c>
      <c r="I83" s="337" t="s">
        <v>1288</v>
      </c>
      <c r="J83" s="337">
        <v>20</v>
      </c>
      <c r="K83" s="327"/>
    </row>
    <row r="84" spans="2:11" ht="15" customHeight="1">
      <c r="B84" s="336"/>
      <c r="C84" s="337" t="s">
        <v>1303</v>
      </c>
      <c r="D84" s="337"/>
      <c r="E84" s="337"/>
      <c r="F84" s="338" t="s">
        <v>1292</v>
      </c>
      <c r="G84" s="337"/>
      <c r="H84" s="337" t="s">
        <v>1304</v>
      </c>
      <c r="I84" s="337" t="s">
        <v>1288</v>
      </c>
      <c r="J84" s="337">
        <v>20</v>
      </c>
      <c r="K84" s="327"/>
    </row>
    <row r="85" spans="2:11" ht="15" customHeight="1">
      <c r="B85" s="336"/>
      <c r="C85" s="314" t="s">
        <v>1305</v>
      </c>
      <c r="D85" s="314"/>
      <c r="E85" s="314"/>
      <c r="F85" s="335" t="s">
        <v>1292</v>
      </c>
      <c r="G85" s="334"/>
      <c r="H85" s="314" t="s">
        <v>1306</v>
      </c>
      <c r="I85" s="314" t="s">
        <v>1288</v>
      </c>
      <c r="J85" s="314">
        <v>50</v>
      </c>
      <c r="K85" s="327"/>
    </row>
    <row r="86" spans="2:11" ht="15" customHeight="1">
      <c r="B86" s="336"/>
      <c r="C86" s="314" t="s">
        <v>1307</v>
      </c>
      <c r="D86" s="314"/>
      <c r="E86" s="314"/>
      <c r="F86" s="335" t="s">
        <v>1292</v>
      </c>
      <c r="G86" s="334"/>
      <c r="H86" s="314" t="s">
        <v>1308</v>
      </c>
      <c r="I86" s="314" t="s">
        <v>1288</v>
      </c>
      <c r="J86" s="314">
        <v>20</v>
      </c>
      <c r="K86" s="327"/>
    </row>
    <row r="87" spans="2:11" ht="15" customHeight="1">
      <c r="B87" s="336"/>
      <c r="C87" s="314" t="s">
        <v>1309</v>
      </c>
      <c r="D87" s="314"/>
      <c r="E87" s="314"/>
      <c r="F87" s="335" t="s">
        <v>1292</v>
      </c>
      <c r="G87" s="334"/>
      <c r="H87" s="314" t="s">
        <v>1310</v>
      </c>
      <c r="I87" s="314" t="s">
        <v>1288</v>
      </c>
      <c r="J87" s="314">
        <v>20</v>
      </c>
      <c r="K87" s="327"/>
    </row>
    <row r="88" spans="2:11" ht="15" customHeight="1">
      <c r="B88" s="336"/>
      <c r="C88" s="314" t="s">
        <v>1311</v>
      </c>
      <c r="D88" s="314"/>
      <c r="E88" s="314"/>
      <c r="F88" s="335" t="s">
        <v>1292</v>
      </c>
      <c r="G88" s="334"/>
      <c r="H88" s="314" t="s">
        <v>1312</v>
      </c>
      <c r="I88" s="314" t="s">
        <v>1288</v>
      </c>
      <c r="J88" s="314">
        <v>50</v>
      </c>
      <c r="K88" s="327"/>
    </row>
    <row r="89" spans="2:11" ht="15" customHeight="1">
      <c r="B89" s="336"/>
      <c r="C89" s="314" t="s">
        <v>1313</v>
      </c>
      <c r="D89" s="314"/>
      <c r="E89" s="314"/>
      <c r="F89" s="335" t="s">
        <v>1292</v>
      </c>
      <c r="G89" s="334"/>
      <c r="H89" s="314" t="s">
        <v>1313</v>
      </c>
      <c r="I89" s="314" t="s">
        <v>1288</v>
      </c>
      <c r="J89" s="314">
        <v>50</v>
      </c>
      <c r="K89" s="327"/>
    </row>
    <row r="90" spans="2:11" ht="15" customHeight="1">
      <c r="B90" s="336"/>
      <c r="C90" s="314" t="s">
        <v>137</v>
      </c>
      <c r="D90" s="314"/>
      <c r="E90" s="314"/>
      <c r="F90" s="335" t="s">
        <v>1292</v>
      </c>
      <c r="G90" s="334"/>
      <c r="H90" s="314" t="s">
        <v>1314</v>
      </c>
      <c r="I90" s="314" t="s">
        <v>1288</v>
      </c>
      <c r="J90" s="314">
        <v>255</v>
      </c>
      <c r="K90" s="327"/>
    </row>
    <row r="91" spans="2:11" ht="15" customHeight="1">
      <c r="B91" s="336"/>
      <c r="C91" s="314" t="s">
        <v>1315</v>
      </c>
      <c r="D91" s="314"/>
      <c r="E91" s="314"/>
      <c r="F91" s="335" t="s">
        <v>1286</v>
      </c>
      <c r="G91" s="334"/>
      <c r="H91" s="314" t="s">
        <v>1316</v>
      </c>
      <c r="I91" s="314" t="s">
        <v>1317</v>
      </c>
      <c r="J91" s="314"/>
      <c r="K91" s="327"/>
    </row>
    <row r="92" spans="2:11" ht="15" customHeight="1">
      <c r="B92" s="336"/>
      <c r="C92" s="314" t="s">
        <v>1318</v>
      </c>
      <c r="D92" s="314"/>
      <c r="E92" s="314"/>
      <c r="F92" s="335" t="s">
        <v>1286</v>
      </c>
      <c r="G92" s="334"/>
      <c r="H92" s="314" t="s">
        <v>1319</v>
      </c>
      <c r="I92" s="314" t="s">
        <v>1320</v>
      </c>
      <c r="J92" s="314"/>
      <c r="K92" s="327"/>
    </row>
    <row r="93" spans="2:11" ht="15" customHeight="1">
      <c r="B93" s="336"/>
      <c r="C93" s="314" t="s">
        <v>1321</v>
      </c>
      <c r="D93" s="314"/>
      <c r="E93" s="314"/>
      <c r="F93" s="335" t="s">
        <v>1286</v>
      </c>
      <c r="G93" s="334"/>
      <c r="H93" s="314" t="s">
        <v>1321</v>
      </c>
      <c r="I93" s="314" t="s">
        <v>1320</v>
      </c>
      <c r="J93" s="314"/>
      <c r="K93" s="327"/>
    </row>
    <row r="94" spans="2:11" ht="15" customHeight="1">
      <c r="B94" s="336"/>
      <c r="C94" s="314" t="s">
        <v>42</v>
      </c>
      <c r="D94" s="314"/>
      <c r="E94" s="314"/>
      <c r="F94" s="335" t="s">
        <v>1286</v>
      </c>
      <c r="G94" s="334"/>
      <c r="H94" s="314" t="s">
        <v>1322</v>
      </c>
      <c r="I94" s="314" t="s">
        <v>1320</v>
      </c>
      <c r="J94" s="314"/>
      <c r="K94" s="327"/>
    </row>
    <row r="95" spans="2:11" ht="15" customHeight="1">
      <c r="B95" s="336"/>
      <c r="C95" s="314" t="s">
        <v>52</v>
      </c>
      <c r="D95" s="314"/>
      <c r="E95" s="314"/>
      <c r="F95" s="335" t="s">
        <v>1286</v>
      </c>
      <c r="G95" s="334"/>
      <c r="H95" s="314" t="s">
        <v>1323</v>
      </c>
      <c r="I95" s="314" t="s">
        <v>1320</v>
      </c>
      <c r="J95" s="314"/>
      <c r="K95" s="327"/>
    </row>
    <row r="96" spans="2:11" ht="15" customHeight="1">
      <c r="B96" s="339"/>
      <c r="C96" s="340"/>
      <c r="D96" s="340"/>
      <c r="E96" s="340"/>
      <c r="F96" s="340"/>
      <c r="G96" s="340"/>
      <c r="H96" s="340"/>
      <c r="I96" s="340"/>
      <c r="J96" s="340"/>
      <c r="K96" s="341"/>
    </row>
    <row r="97" spans="2:11" ht="18.75" customHeight="1">
      <c r="B97" s="342"/>
      <c r="C97" s="343"/>
      <c r="D97" s="343"/>
      <c r="E97" s="343"/>
      <c r="F97" s="343"/>
      <c r="G97" s="343"/>
      <c r="H97" s="343"/>
      <c r="I97" s="343"/>
      <c r="J97" s="343"/>
      <c r="K97" s="342"/>
    </row>
    <row r="98" spans="2:11" ht="18.75" customHeight="1">
      <c r="B98" s="321"/>
      <c r="C98" s="321"/>
      <c r="D98" s="321"/>
      <c r="E98" s="321"/>
      <c r="F98" s="321"/>
      <c r="G98" s="321"/>
      <c r="H98" s="321"/>
      <c r="I98" s="321"/>
      <c r="J98" s="321"/>
      <c r="K98" s="321"/>
    </row>
    <row r="99" spans="2:11" ht="7.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4"/>
    </row>
    <row r="100" spans="2:11" ht="45" customHeight="1">
      <c r="B100" s="325"/>
      <c r="C100" s="326" t="s">
        <v>1324</v>
      </c>
      <c r="D100" s="326"/>
      <c r="E100" s="326"/>
      <c r="F100" s="326"/>
      <c r="G100" s="326"/>
      <c r="H100" s="326"/>
      <c r="I100" s="326"/>
      <c r="J100" s="326"/>
      <c r="K100" s="327"/>
    </row>
    <row r="101" spans="2:11" ht="17.25" customHeight="1">
      <c r="B101" s="325"/>
      <c r="C101" s="328" t="s">
        <v>1280</v>
      </c>
      <c r="D101" s="328"/>
      <c r="E101" s="328"/>
      <c r="F101" s="328" t="s">
        <v>1281</v>
      </c>
      <c r="G101" s="329"/>
      <c r="H101" s="328" t="s">
        <v>132</v>
      </c>
      <c r="I101" s="328" t="s">
        <v>61</v>
      </c>
      <c r="J101" s="328" t="s">
        <v>1282</v>
      </c>
      <c r="K101" s="327"/>
    </row>
    <row r="102" spans="2:11" ht="17.25" customHeight="1">
      <c r="B102" s="325"/>
      <c r="C102" s="330" t="s">
        <v>1283</v>
      </c>
      <c r="D102" s="330"/>
      <c r="E102" s="330"/>
      <c r="F102" s="331" t="s">
        <v>1284</v>
      </c>
      <c r="G102" s="332"/>
      <c r="H102" s="330"/>
      <c r="I102" s="330"/>
      <c r="J102" s="330" t="s">
        <v>1285</v>
      </c>
      <c r="K102" s="327"/>
    </row>
    <row r="103" spans="2:11" ht="5.25" customHeight="1">
      <c r="B103" s="325"/>
      <c r="C103" s="328"/>
      <c r="D103" s="328"/>
      <c r="E103" s="328"/>
      <c r="F103" s="328"/>
      <c r="G103" s="344"/>
      <c r="H103" s="328"/>
      <c r="I103" s="328"/>
      <c r="J103" s="328"/>
      <c r="K103" s="327"/>
    </row>
    <row r="104" spans="2:11" ht="15" customHeight="1">
      <c r="B104" s="325"/>
      <c r="C104" s="314" t="s">
        <v>57</v>
      </c>
      <c r="D104" s="333"/>
      <c r="E104" s="333"/>
      <c r="F104" s="335" t="s">
        <v>1286</v>
      </c>
      <c r="G104" s="344"/>
      <c r="H104" s="314" t="s">
        <v>1325</v>
      </c>
      <c r="I104" s="314" t="s">
        <v>1288</v>
      </c>
      <c r="J104" s="314">
        <v>20</v>
      </c>
      <c r="K104" s="327"/>
    </row>
    <row r="105" spans="2:11" ht="15" customHeight="1">
      <c r="B105" s="325"/>
      <c r="C105" s="314" t="s">
        <v>1289</v>
      </c>
      <c r="D105" s="314"/>
      <c r="E105" s="314"/>
      <c r="F105" s="335" t="s">
        <v>1286</v>
      </c>
      <c r="G105" s="314"/>
      <c r="H105" s="314" t="s">
        <v>1325</v>
      </c>
      <c r="I105" s="314" t="s">
        <v>1288</v>
      </c>
      <c r="J105" s="314">
        <v>120</v>
      </c>
      <c r="K105" s="327"/>
    </row>
    <row r="106" spans="2:11" ht="15" customHeight="1">
      <c r="B106" s="336"/>
      <c r="C106" s="314" t="s">
        <v>1291</v>
      </c>
      <c r="D106" s="314"/>
      <c r="E106" s="314"/>
      <c r="F106" s="335" t="s">
        <v>1292</v>
      </c>
      <c r="G106" s="314"/>
      <c r="H106" s="314" t="s">
        <v>1325</v>
      </c>
      <c r="I106" s="314" t="s">
        <v>1288</v>
      </c>
      <c r="J106" s="314">
        <v>50</v>
      </c>
      <c r="K106" s="327"/>
    </row>
    <row r="107" spans="2:11" ht="15" customHeight="1">
      <c r="B107" s="336"/>
      <c r="C107" s="314" t="s">
        <v>1294</v>
      </c>
      <c r="D107" s="314"/>
      <c r="E107" s="314"/>
      <c r="F107" s="335" t="s">
        <v>1286</v>
      </c>
      <c r="G107" s="314"/>
      <c r="H107" s="314" t="s">
        <v>1325</v>
      </c>
      <c r="I107" s="314" t="s">
        <v>1296</v>
      </c>
      <c r="J107" s="314"/>
      <c r="K107" s="327"/>
    </row>
    <row r="108" spans="2:11" ht="15" customHeight="1">
      <c r="B108" s="336"/>
      <c r="C108" s="314" t="s">
        <v>1305</v>
      </c>
      <c r="D108" s="314"/>
      <c r="E108" s="314"/>
      <c r="F108" s="335" t="s">
        <v>1292</v>
      </c>
      <c r="G108" s="314"/>
      <c r="H108" s="314" t="s">
        <v>1325</v>
      </c>
      <c r="I108" s="314" t="s">
        <v>1288</v>
      </c>
      <c r="J108" s="314">
        <v>50</v>
      </c>
      <c r="K108" s="327"/>
    </row>
    <row r="109" spans="2:11" ht="15" customHeight="1">
      <c r="B109" s="336"/>
      <c r="C109" s="314" t="s">
        <v>1313</v>
      </c>
      <c r="D109" s="314"/>
      <c r="E109" s="314"/>
      <c r="F109" s="335" t="s">
        <v>1292</v>
      </c>
      <c r="G109" s="314"/>
      <c r="H109" s="314" t="s">
        <v>1325</v>
      </c>
      <c r="I109" s="314" t="s">
        <v>1288</v>
      </c>
      <c r="J109" s="314">
        <v>50</v>
      </c>
      <c r="K109" s="327"/>
    </row>
    <row r="110" spans="2:11" ht="15" customHeight="1">
      <c r="B110" s="336"/>
      <c r="C110" s="314" t="s">
        <v>1311</v>
      </c>
      <c r="D110" s="314"/>
      <c r="E110" s="314"/>
      <c r="F110" s="335" t="s">
        <v>1292</v>
      </c>
      <c r="G110" s="314"/>
      <c r="H110" s="314" t="s">
        <v>1325</v>
      </c>
      <c r="I110" s="314" t="s">
        <v>1288</v>
      </c>
      <c r="J110" s="314">
        <v>50</v>
      </c>
      <c r="K110" s="327"/>
    </row>
    <row r="111" spans="2:11" ht="15" customHeight="1">
      <c r="B111" s="336"/>
      <c r="C111" s="314" t="s">
        <v>57</v>
      </c>
      <c r="D111" s="314"/>
      <c r="E111" s="314"/>
      <c r="F111" s="335" t="s">
        <v>1286</v>
      </c>
      <c r="G111" s="314"/>
      <c r="H111" s="314" t="s">
        <v>1326</v>
      </c>
      <c r="I111" s="314" t="s">
        <v>1288</v>
      </c>
      <c r="J111" s="314">
        <v>20</v>
      </c>
      <c r="K111" s="327"/>
    </row>
    <row r="112" spans="2:11" ht="15" customHeight="1">
      <c r="B112" s="336"/>
      <c r="C112" s="314" t="s">
        <v>1327</v>
      </c>
      <c r="D112" s="314"/>
      <c r="E112" s="314"/>
      <c r="F112" s="335" t="s">
        <v>1286</v>
      </c>
      <c r="G112" s="314"/>
      <c r="H112" s="314" t="s">
        <v>1328</v>
      </c>
      <c r="I112" s="314" t="s">
        <v>1288</v>
      </c>
      <c r="J112" s="314">
        <v>120</v>
      </c>
      <c r="K112" s="327"/>
    </row>
    <row r="113" spans="2:11" ht="15" customHeight="1">
      <c r="B113" s="336"/>
      <c r="C113" s="314" t="s">
        <v>42</v>
      </c>
      <c r="D113" s="314"/>
      <c r="E113" s="314"/>
      <c r="F113" s="335" t="s">
        <v>1286</v>
      </c>
      <c r="G113" s="314"/>
      <c r="H113" s="314" t="s">
        <v>1329</v>
      </c>
      <c r="I113" s="314" t="s">
        <v>1320</v>
      </c>
      <c r="J113" s="314"/>
      <c r="K113" s="327"/>
    </row>
    <row r="114" spans="2:11" ht="15" customHeight="1">
      <c r="B114" s="336"/>
      <c r="C114" s="314" t="s">
        <v>52</v>
      </c>
      <c r="D114" s="314"/>
      <c r="E114" s="314"/>
      <c r="F114" s="335" t="s">
        <v>1286</v>
      </c>
      <c r="G114" s="314"/>
      <c r="H114" s="314" t="s">
        <v>1330</v>
      </c>
      <c r="I114" s="314" t="s">
        <v>1320</v>
      </c>
      <c r="J114" s="314"/>
      <c r="K114" s="327"/>
    </row>
    <row r="115" spans="2:11" ht="15" customHeight="1">
      <c r="B115" s="336"/>
      <c r="C115" s="314" t="s">
        <v>61</v>
      </c>
      <c r="D115" s="314"/>
      <c r="E115" s="314"/>
      <c r="F115" s="335" t="s">
        <v>1286</v>
      </c>
      <c r="G115" s="314"/>
      <c r="H115" s="314" t="s">
        <v>1331</v>
      </c>
      <c r="I115" s="314" t="s">
        <v>1332</v>
      </c>
      <c r="J115" s="314"/>
      <c r="K115" s="327"/>
    </row>
    <row r="116" spans="2:11" ht="15" customHeight="1">
      <c r="B116" s="339"/>
      <c r="C116" s="345"/>
      <c r="D116" s="345"/>
      <c r="E116" s="345"/>
      <c r="F116" s="345"/>
      <c r="G116" s="345"/>
      <c r="H116" s="345"/>
      <c r="I116" s="345"/>
      <c r="J116" s="345"/>
      <c r="K116" s="341"/>
    </row>
    <row r="117" spans="2:11" ht="18.75" customHeight="1">
      <c r="B117" s="346"/>
      <c r="C117" s="311"/>
      <c r="D117" s="311"/>
      <c r="E117" s="311"/>
      <c r="F117" s="347"/>
      <c r="G117" s="311"/>
      <c r="H117" s="311"/>
      <c r="I117" s="311"/>
      <c r="J117" s="311"/>
      <c r="K117" s="346"/>
    </row>
    <row r="118" spans="2:11" ht="18.75" customHeight="1"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</row>
    <row r="119" spans="2:11" ht="7.5" customHeight="1">
      <c r="B119" s="348"/>
      <c r="C119" s="349"/>
      <c r="D119" s="349"/>
      <c r="E119" s="349"/>
      <c r="F119" s="349"/>
      <c r="G119" s="349"/>
      <c r="H119" s="349"/>
      <c r="I119" s="349"/>
      <c r="J119" s="349"/>
      <c r="K119" s="350"/>
    </row>
    <row r="120" spans="2:11" ht="45" customHeight="1">
      <c r="B120" s="351"/>
      <c r="C120" s="302" t="s">
        <v>1333</v>
      </c>
      <c r="D120" s="302"/>
      <c r="E120" s="302"/>
      <c r="F120" s="302"/>
      <c r="G120" s="302"/>
      <c r="H120" s="302"/>
      <c r="I120" s="302"/>
      <c r="J120" s="302"/>
      <c r="K120" s="352"/>
    </row>
    <row r="121" spans="2:11" ht="17.25" customHeight="1">
      <c r="B121" s="353"/>
      <c r="C121" s="328" t="s">
        <v>1280</v>
      </c>
      <c r="D121" s="328"/>
      <c r="E121" s="328"/>
      <c r="F121" s="328" t="s">
        <v>1281</v>
      </c>
      <c r="G121" s="329"/>
      <c r="H121" s="328" t="s">
        <v>132</v>
      </c>
      <c r="I121" s="328" t="s">
        <v>61</v>
      </c>
      <c r="J121" s="328" t="s">
        <v>1282</v>
      </c>
      <c r="K121" s="354"/>
    </row>
    <row r="122" spans="2:11" ht="17.25" customHeight="1">
      <c r="B122" s="353"/>
      <c r="C122" s="330" t="s">
        <v>1283</v>
      </c>
      <c r="D122" s="330"/>
      <c r="E122" s="330"/>
      <c r="F122" s="331" t="s">
        <v>1284</v>
      </c>
      <c r="G122" s="332"/>
      <c r="H122" s="330"/>
      <c r="I122" s="330"/>
      <c r="J122" s="330" t="s">
        <v>1285</v>
      </c>
      <c r="K122" s="354"/>
    </row>
    <row r="123" spans="2:11" ht="5.25" customHeight="1">
      <c r="B123" s="355"/>
      <c r="C123" s="333"/>
      <c r="D123" s="333"/>
      <c r="E123" s="333"/>
      <c r="F123" s="333"/>
      <c r="G123" s="314"/>
      <c r="H123" s="333"/>
      <c r="I123" s="333"/>
      <c r="J123" s="333"/>
      <c r="K123" s="356"/>
    </row>
    <row r="124" spans="2:11" ht="15" customHeight="1">
      <c r="B124" s="355"/>
      <c r="C124" s="314" t="s">
        <v>1289</v>
      </c>
      <c r="D124" s="333"/>
      <c r="E124" s="333"/>
      <c r="F124" s="335" t="s">
        <v>1286</v>
      </c>
      <c r="G124" s="314"/>
      <c r="H124" s="314" t="s">
        <v>1325</v>
      </c>
      <c r="I124" s="314" t="s">
        <v>1288</v>
      </c>
      <c r="J124" s="314">
        <v>120</v>
      </c>
      <c r="K124" s="357"/>
    </row>
    <row r="125" spans="2:11" ht="15" customHeight="1">
      <c r="B125" s="355"/>
      <c r="C125" s="314" t="s">
        <v>1334</v>
      </c>
      <c r="D125" s="314"/>
      <c r="E125" s="314"/>
      <c r="F125" s="335" t="s">
        <v>1286</v>
      </c>
      <c r="G125" s="314"/>
      <c r="H125" s="314" t="s">
        <v>1335</v>
      </c>
      <c r="I125" s="314" t="s">
        <v>1288</v>
      </c>
      <c r="J125" s="314" t="s">
        <v>1336</v>
      </c>
      <c r="K125" s="357"/>
    </row>
    <row r="126" spans="2:11" ht="15" customHeight="1">
      <c r="B126" s="355"/>
      <c r="C126" s="314" t="s">
        <v>1235</v>
      </c>
      <c r="D126" s="314"/>
      <c r="E126" s="314"/>
      <c r="F126" s="335" t="s">
        <v>1286</v>
      </c>
      <c r="G126" s="314"/>
      <c r="H126" s="314" t="s">
        <v>1337</v>
      </c>
      <c r="I126" s="314" t="s">
        <v>1288</v>
      </c>
      <c r="J126" s="314" t="s">
        <v>1336</v>
      </c>
      <c r="K126" s="357"/>
    </row>
    <row r="127" spans="2:11" ht="15" customHeight="1">
      <c r="B127" s="355"/>
      <c r="C127" s="314" t="s">
        <v>1297</v>
      </c>
      <c r="D127" s="314"/>
      <c r="E127" s="314"/>
      <c r="F127" s="335" t="s">
        <v>1292</v>
      </c>
      <c r="G127" s="314"/>
      <c r="H127" s="314" t="s">
        <v>1298</v>
      </c>
      <c r="I127" s="314" t="s">
        <v>1288</v>
      </c>
      <c r="J127" s="314">
        <v>15</v>
      </c>
      <c r="K127" s="357"/>
    </row>
    <row r="128" spans="2:11" ht="15" customHeight="1">
      <c r="B128" s="355"/>
      <c r="C128" s="337" t="s">
        <v>1299</v>
      </c>
      <c r="D128" s="337"/>
      <c r="E128" s="337"/>
      <c r="F128" s="338" t="s">
        <v>1292</v>
      </c>
      <c r="G128" s="337"/>
      <c r="H128" s="337" t="s">
        <v>1300</v>
      </c>
      <c r="I128" s="337" t="s">
        <v>1288</v>
      </c>
      <c r="J128" s="337">
        <v>15</v>
      </c>
      <c r="K128" s="357"/>
    </row>
    <row r="129" spans="2:11" ht="15" customHeight="1">
      <c r="B129" s="355"/>
      <c r="C129" s="337" t="s">
        <v>1301</v>
      </c>
      <c r="D129" s="337"/>
      <c r="E129" s="337"/>
      <c r="F129" s="338" t="s">
        <v>1292</v>
      </c>
      <c r="G129" s="337"/>
      <c r="H129" s="337" t="s">
        <v>1302</v>
      </c>
      <c r="I129" s="337" t="s">
        <v>1288</v>
      </c>
      <c r="J129" s="337">
        <v>20</v>
      </c>
      <c r="K129" s="357"/>
    </row>
    <row r="130" spans="2:11" ht="15" customHeight="1">
      <c r="B130" s="355"/>
      <c r="C130" s="337" t="s">
        <v>1303</v>
      </c>
      <c r="D130" s="337"/>
      <c r="E130" s="337"/>
      <c r="F130" s="338" t="s">
        <v>1292</v>
      </c>
      <c r="G130" s="337"/>
      <c r="H130" s="337" t="s">
        <v>1304</v>
      </c>
      <c r="I130" s="337" t="s">
        <v>1288</v>
      </c>
      <c r="J130" s="337">
        <v>20</v>
      </c>
      <c r="K130" s="357"/>
    </row>
    <row r="131" spans="2:11" ht="15" customHeight="1">
      <c r="B131" s="355"/>
      <c r="C131" s="314" t="s">
        <v>1291</v>
      </c>
      <c r="D131" s="314"/>
      <c r="E131" s="314"/>
      <c r="F131" s="335" t="s">
        <v>1292</v>
      </c>
      <c r="G131" s="314"/>
      <c r="H131" s="314" t="s">
        <v>1325</v>
      </c>
      <c r="I131" s="314" t="s">
        <v>1288</v>
      </c>
      <c r="J131" s="314">
        <v>50</v>
      </c>
      <c r="K131" s="357"/>
    </row>
    <row r="132" spans="2:11" ht="15" customHeight="1">
      <c r="B132" s="355"/>
      <c r="C132" s="314" t="s">
        <v>1305</v>
      </c>
      <c r="D132" s="314"/>
      <c r="E132" s="314"/>
      <c r="F132" s="335" t="s">
        <v>1292</v>
      </c>
      <c r="G132" s="314"/>
      <c r="H132" s="314" t="s">
        <v>1325</v>
      </c>
      <c r="I132" s="314" t="s">
        <v>1288</v>
      </c>
      <c r="J132" s="314">
        <v>50</v>
      </c>
      <c r="K132" s="357"/>
    </row>
    <row r="133" spans="2:11" ht="15" customHeight="1">
      <c r="B133" s="355"/>
      <c r="C133" s="314" t="s">
        <v>1311</v>
      </c>
      <c r="D133" s="314"/>
      <c r="E133" s="314"/>
      <c r="F133" s="335" t="s">
        <v>1292</v>
      </c>
      <c r="G133" s="314"/>
      <c r="H133" s="314" t="s">
        <v>1325</v>
      </c>
      <c r="I133" s="314" t="s">
        <v>1288</v>
      </c>
      <c r="J133" s="314">
        <v>50</v>
      </c>
      <c r="K133" s="357"/>
    </row>
    <row r="134" spans="2:11" ht="15" customHeight="1">
      <c r="B134" s="355"/>
      <c r="C134" s="314" t="s">
        <v>1313</v>
      </c>
      <c r="D134" s="314"/>
      <c r="E134" s="314"/>
      <c r="F134" s="335" t="s">
        <v>1292</v>
      </c>
      <c r="G134" s="314"/>
      <c r="H134" s="314" t="s">
        <v>1325</v>
      </c>
      <c r="I134" s="314" t="s">
        <v>1288</v>
      </c>
      <c r="J134" s="314">
        <v>50</v>
      </c>
      <c r="K134" s="357"/>
    </row>
    <row r="135" spans="2:11" ht="15" customHeight="1">
      <c r="B135" s="355"/>
      <c r="C135" s="314" t="s">
        <v>137</v>
      </c>
      <c r="D135" s="314"/>
      <c r="E135" s="314"/>
      <c r="F135" s="335" t="s">
        <v>1292</v>
      </c>
      <c r="G135" s="314"/>
      <c r="H135" s="314" t="s">
        <v>1338</v>
      </c>
      <c r="I135" s="314" t="s">
        <v>1288</v>
      </c>
      <c r="J135" s="314">
        <v>255</v>
      </c>
      <c r="K135" s="357"/>
    </row>
    <row r="136" spans="2:11" ht="15" customHeight="1">
      <c r="B136" s="355"/>
      <c r="C136" s="314" t="s">
        <v>1315</v>
      </c>
      <c r="D136" s="314"/>
      <c r="E136" s="314"/>
      <c r="F136" s="335" t="s">
        <v>1286</v>
      </c>
      <c r="G136" s="314"/>
      <c r="H136" s="314" t="s">
        <v>1339</v>
      </c>
      <c r="I136" s="314" t="s">
        <v>1317</v>
      </c>
      <c r="J136" s="314"/>
      <c r="K136" s="357"/>
    </row>
    <row r="137" spans="2:11" ht="15" customHeight="1">
      <c r="B137" s="355"/>
      <c r="C137" s="314" t="s">
        <v>1318</v>
      </c>
      <c r="D137" s="314"/>
      <c r="E137" s="314"/>
      <c r="F137" s="335" t="s">
        <v>1286</v>
      </c>
      <c r="G137" s="314"/>
      <c r="H137" s="314" t="s">
        <v>1340</v>
      </c>
      <c r="I137" s="314" t="s">
        <v>1320</v>
      </c>
      <c r="J137" s="314"/>
      <c r="K137" s="357"/>
    </row>
    <row r="138" spans="2:11" ht="15" customHeight="1">
      <c r="B138" s="355"/>
      <c r="C138" s="314" t="s">
        <v>1321</v>
      </c>
      <c r="D138" s="314"/>
      <c r="E138" s="314"/>
      <c r="F138" s="335" t="s">
        <v>1286</v>
      </c>
      <c r="G138" s="314"/>
      <c r="H138" s="314" t="s">
        <v>1321</v>
      </c>
      <c r="I138" s="314" t="s">
        <v>1320</v>
      </c>
      <c r="J138" s="314"/>
      <c r="K138" s="357"/>
    </row>
    <row r="139" spans="2:11" ht="15" customHeight="1">
      <c r="B139" s="355"/>
      <c r="C139" s="314" t="s">
        <v>42</v>
      </c>
      <c r="D139" s="314"/>
      <c r="E139" s="314"/>
      <c r="F139" s="335" t="s">
        <v>1286</v>
      </c>
      <c r="G139" s="314"/>
      <c r="H139" s="314" t="s">
        <v>1341</v>
      </c>
      <c r="I139" s="314" t="s">
        <v>1320</v>
      </c>
      <c r="J139" s="314"/>
      <c r="K139" s="357"/>
    </row>
    <row r="140" spans="2:11" ht="15" customHeight="1">
      <c r="B140" s="355"/>
      <c r="C140" s="314" t="s">
        <v>1342</v>
      </c>
      <c r="D140" s="314"/>
      <c r="E140" s="314"/>
      <c r="F140" s="335" t="s">
        <v>1286</v>
      </c>
      <c r="G140" s="314"/>
      <c r="H140" s="314" t="s">
        <v>1343</v>
      </c>
      <c r="I140" s="314" t="s">
        <v>1320</v>
      </c>
      <c r="J140" s="314"/>
      <c r="K140" s="357"/>
    </row>
    <row r="141" spans="2:11" ht="15" customHeight="1">
      <c r="B141" s="358"/>
      <c r="C141" s="359"/>
      <c r="D141" s="359"/>
      <c r="E141" s="359"/>
      <c r="F141" s="359"/>
      <c r="G141" s="359"/>
      <c r="H141" s="359"/>
      <c r="I141" s="359"/>
      <c r="J141" s="359"/>
      <c r="K141" s="360"/>
    </row>
    <row r="142" spans="2:11" ht="18.75" customHeight="1">
      <c r="B142" s="311"/>
      <c r="C142" s="311"/>
      <c r="D142" s="311"/>
      <c r="E142" s="311"/>
      <c r="F142" s="347"/>
      <c r="G142" s="311"/>
      <c r="H142" s="311"/>
      <c r="I142" s="311"/>
      <c r="J142" s="311"/>
      <c r="K142" s="311"/>
    </row>
    <row r="143" spans="2:11" ht="18.75" customHeight="1"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</row>
    <row r="144" spans="2:11" ht="7.5" customHeight="1">
      <c r="B144" s="322"/>
      <c r="C144" s="323"/>
      <c r="D144" s="323"/>
      <c r="E144" s="323"/>
      <c r="F144" s="323"/>
      <c r="G144" s="323"/>
      <c r="H144" s="323"/>
      <c r="I144" s="323"/>
      <c r="J144" s="323"/>
      <c r="K144" s="324"/>
    </row>
    <row r="145" spans="2:11" ht="45" customHeight="1">
      <c r="B145" s="325"/>
      <c r="C145" s="326" t="s">
        <v>1344</v>
      </c>
      <c r="D145" s="326"/>
      <c r="E145" s="326"/>
      <c r="F145" s="326"/>
      <c r="G145" s="326"/>
      <c r="H145" s="326"/>
      <c r="I145" s="326"/>
      <c r="J145" s="326"/>
      <c r="K145" s="327"/>
    </row>
    <row r="146" spans="2:11" ht="17.25" customHeight="1">
      <c r="B146" s="325"/>
      <c r="C146" s="328" t="s">
        <v>1280</v>
      </c>
      <c r="D146" s="328"/>
      <c r="E146" s="328"/>
      <c r="F146" s="328" t="s">
        <v>1281</v>
      </c>
      <c r="G146" s="329"/>
      <c r="H146" s="328" t="s">
        <v>132</v>
      </c>
      <c r="I146" s="328" t="s">
        <v>61</v>
      </c>
      <c r="J146" s="328" t="s">
        <v>1282</v>
      </c>
      <c r="K146" s="327"/>
    </row>
    <row r="147" spans="2:11" ht="17.25" customHeight="1">
      <c r="B147" s="325"/>
      <c r="C147" s="330" t="s">
        <v>1283</v>
      </c>
      <c r="D147" s="330"/>
      <c r="E147" s="330"/>
      <c r="F147" s="331" t="s">
        <v>1284</v>
      </c>
      <c r="G147" s="332"/>
      <c r="H147" s="330"/>
      <c r="I147" s="330"/>
      <c r="J147" s="330" t="s">
        <v>1285</v>
      </c>
      <c r="K147" s="327"/>
    </row>
    <row r="148" spans="2:11" ht="5.25" customHeight="1">
      <c r="B148" s="336"/>
      <c r="C148" s="333"/>
      <c r="D148" s="333"/>
      <c r="E148" s="333"/>
      <c r="F148" s="333"/>
      <c r="G148" s="334"/>
      <c r="H148" s="333"/>
      <c r="I148" s="333"/>
      <c r="J148" s="333"/>
      <c r="K148" s="357"/>
    </row>
    <row r="149" spans="2:11" ht="15" customHeight="1">
      <c r="B149" s="336"/>
      <c r="C149" s="361" t="s">
        <v>1289</v>
      </c>
      <c r="D149" s="314"/>
      <c r="E149" s="314"/>
      <c r="F149" s="362" t="s">
        <v>1286</v>
      </c>
      <c r="G149" s="314"/>
      <c r="H149" s="361" t="s">
        <v>1325</v>
      </c>
      <c r="I149" s="361" t="s">
        <v>1288</v>
      </c>
      <c r="J149" s="361">
        <v>120</v>
      </c>
      <c r="K149" s="357"/>
    </row>
    <row r="150" spans="2:11" ht="15" customHeight="1">
      <c r="B150" s="336"/>
      <c r="C150" s="361" t="s">
        <v>1334</v>
      </c>
      <c r="D150" s="314"/>
      <c r="E150" s="314"/>
      <c r="F150" s="362" t="s">
        <v>1286</v>
      </c>
      <c r="G150" s="314"/>
      <c r="H150" s="361" t="s">
        <v>1345</v>
      </c>
      <c r="I150" s="361" t="s">
        <v>1288</v>
      </c>
      <c r="J150" s="361" t="s">
        <v>1336</v>
      </c>
      <c r="K150" s="357"/>
    </row>
    <row r="151" spans="2:11" ht="15" customHeight="1">
      <c r="B151" s="336"/>
      <c r="C151" s="361" t="s">
        <v>1235</v>
      </c>
      <c r="D151" s="314"/>
      <c r="E151" s="314"/>
      <c r="F151" s="362" t="s">
        <v>1286</v>
      </c>
      <c r="G151" s="314"/>
      <c r="H151" s="361" t="s">
        <v>1346</v>
      </c>
      <c r="I151" s="361" t="s">
        <v>1288</v>
      </c>
      <c r="J151" s="361" t="s">
        <v>1336</v>
      </c>
      <c r="K151" s="357"/>
    </row>
    <row r="152" spans="2:11" ht="15" customHeight="1">
      <c r="B152" s="336"/>
      <c r="C152" s="361" t="s">
        <v>1291</v>
      </c>
      <c r="D152" s="314"/>
      <c r="E152" s="314"/>
      <c r="F152" s="362" t="s">
        <v>1292</v>
      </c>
      <c r="G152" s="314"/>
      <c r="H152" s="361" t="s">
        <v>1325</v>
      </c>
      <c r="I152" s="361" t="s">
        <v>1288</v>
      </c>
      <c r="J152" s="361">
        <v>50</v>
      </c>
      <c r="K152" s="357"/>
    </row>
    <row r="153" spans="2:11" ht="15" customHeight="1">
      <c r="B153" s="336"/>
      <c r="C153" s="361" t="s">
        <v>1294</v>
      </c>
      <c r="D153" s="314"/>
      <c r="E153" s="314"/>
      <c r="F153" s="362" t="s">
        <v>1286</v>
      </c>
      <c r="G153" s="314"/>
      <c r="H153" s="361" t="s">
        <v>1325</v>
      </c>
      <c r="I153" s="361" t="s">
        <v>1296</v>
      </c>
      <c r="J153" s="361"/>
      <c r="K153" s="357"/>
    </row>
    <row r="154" spans="2:11" ht="15" customHeight="1">
      <c r="B154" s="336"/>
      <c r="C154" s="361" t="s">
        <v>1305</v>
      </c>
      <c r="D154" s="314"/>
      <c r="E154" s="314"/>
      <c r="F154" s="362" t="s">
        <v>1292</v>
      </c>
      <c r="G154" s="314"/>
      <c r="H154" s="361" t="s">
        <v>1325</v>
      </c>
      <c r="I154" s="361" t="s">
        <v>1288</v>
      </c>
      <c r="J154" s="361">
        <v>50</v>
      </c>
      <c r="K154" s="357"/>
    </row>
    <row r="155" spans="2:11" ht="15" customHeight="1">
      <c r="B155" s="336"/>
      <c r="C155" s="361" t="s">
        <v>1313</v>
      </c>
      <c r="D155" s="314"/>
      <c r="E155" s="314"/>
      <c r="F155" s="362" t="s">
        <v>1292</v>
      </c>
      <c r="G155" s="314"/>
      <c r="H155" s="361" t="s">
        <v>1325</v>
      </c>
      <c r="I155" s="361" t="s">
        <v>1288</v>
      </c>
      <c r="J155" s="361">
        <v>50</v>
      </c>
      <c r="K155" s="357"/>
    </row>
    <row r="156" spans="2:11" ht="15" customHeight="1">
      <c r="B156" s="336"/>
      <c r="C156" s="361" t="s">
        <v>1311</v>
      </c>
      <c r="D156" s="314"/>
      <c r="E156" s="314"/>
      <c r="F156" s="362" t="s">
        <v>1292</v>
      </c>
      <c r="G156" s="314"/>
      <c r="H156" s="361" t="s">
        <v>1325</v>
      </c>
      <c r="I156" s="361" t="s">
        <v>1288</v>
      </c>
      <c r="J156" s="361">
        <v>50</v>
      </c>
      <c r="K156" s="357"/>
    </row>
    <row r="157" spans="2:11" ht="15" customHeight="1">
      <c r="B157" s="336"/>
      <c r="C157" s="361" t="s">
        <v>97</v>
      </c>
      <c r="D157" s="314"/>
      <c r="E157" s="314"/>
      <c r="F157" s="362" t="s">
        <v>1286</v>
      </c>
      <c r="G157" s="314"/>
      <c r="H157" s="361" t="s">
        <v>1347</v>
      </c>
      <c r="I157" s="361" t="s">
        <v>1288</v>
      </c>
      <c r="J157" s="361" t="s">
        <v>1348</v>
      </c>
      <c r="K157" s="357"/>
    </row>
    <row r="158" spans="2:11" ht="15" customHeight="1">
      <c r="B158" s="336"/>
      <c r="C158" s="361" t="s">
        <v>1349</v>
      </c>
      <c r="D158" s="314"/>
      <c r="E158" s="314"/>
      <c r="F158" s="362" t="s">
        <v>1286</v>
      </c>
      <c r="G158" s="314"/>
      <c r="H158" s="361" t="s">
        <v>1350</v>
      </c>
      <c r="I158" s="361" t="s">
        <v>1320</v>
      </c>
      <c r="J158" s="361"/>
      <c r="K158" s="357"/>
    </row>
    <row r="159" spans="2:11" ht="15" customHeight="1">
      <c r="B159" s="363"/>
      <c r="C159" s="345"/>
      <c r="D159" s="345"/>
      <c r="E159" s="345"/>
      <c r="F159" s="345"/>
      <c r="G159" s="345"/>
      <c r="H159" s="345"/>
      <c r="I159" s="345"/>
      <c r="J159" s="345"/>
      <c r="K159" s="364"/>
    </row>
    <row r="160" spans="2:11" ht="18.75" customHeight="1">
      <c r="B160" s="311"/>
      <c r="C160" s="314"/>
      <c r="D160" s="314"/>
      <c r="E160" s="314"/>
      <c r="F160" s="335"/>
      <c r="G160" s="314"/>
      <c r="H160" s="314"/>
      <c r="I160" s="314"/>
      <c r="J160" s="314"/>
      <c r="K160" s="311"/>
    </row>
    <row r="161" spans="2:11" ht="18.75" customHeight="1"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</row>
    <row r="162" spans="2:11" ht="7.5" customHeight="1">
      <c r="B162" s="298"/>
      <c r="C162" s="299"/>
      <c r="D162" s="299"/>
      <c r="E162" s="299"/>
      <c r="F162" s="299"/>
      <c r="G162" s="299"/>
      <c r="H162" s="299"/>
      <c r="I162" s="299"/>
      <c r="J162" s="299"/>
      <c r="K162" s="300"/>
    </row>
    <row r="163" spans="2:11" ht="45" customHeight="1">
      <c r="B163" s="301"/>
      <c r="C163" s="302" t="s">
        <v>1351</v>
      </c>
      <c r="D163" s="302"/>
      <c r="E163" s="302"/>
      <c r="F163" s="302"/>
      <c r="G163" s="302"/>
      <c r="H163" s="302"/>
      <c r="I163" s="302"/>
      <c r="J163" s="302"/>
      <c r="K163" s="303"/>
    </row>
    <row r="164" spans="2:11" ht="17.25" customHeight="1">
      <c r="B164" s="301"/>
      <c r="C164" s="328" t="s">
        <v>1280</v>
      </c>
      <c r="D164" s="328"/>
      <c r="E164" s="328"/>
      <c r="F164" s="328" t="s">
        <v>1281</v>
      </c>
      <c r="G164" s="365"/>
      <c r="H164" s="366" t="s">
        <v>132</v>
      </c>
      <c r="I164" s="366" t="s">
        <v>61</v>
      </c>
      <c r="J164" s="328" t="s">
        <v>1282</v>
      </c>
      <c r="K164" s="303"/>
    </row>
    <row r="165" spans="2:11" ht="17.25" customHeight="1">
      <c r="B165" s="305"/>
      <c r="C165" s="330" t="s">
        <v>1283</v>
      </c>
      <c r="D165" s="330"/>
      <c r="E165" s="330"/>
      <c r="F165" s="331" t="s">
        <v>1284</v>
      </c>
      <c r="G165" s="367"/>
      <c r="H165" s="368"/>
      <c r="I165" s="368"/>
      <c r="J165" s="330" t="s">
        <v>1285</v>
      </c>
      <c r="K165" s="307"/>
    </row>
    <row r="166" spans="2:11" ht="5.25" customHeight="1">
      <c r="B166" s="336"/>
      <c r="C166" s="333"/>
      <c r="D166" s="333"/>
      <c r="E166" s="333"/>
      <c r="F166" s="333"/>
      <c r="G166" s="334"/>
      <c r="H166" s="333"/>
      <c r="I166" s="333"/>
      <c r="J166" s="333"/>
      <c r="K166" s="357"/>
    </row>
    <row r="167" spans="2:11" ht="15" customHeight="1">
      <c r="B167" s="336"/>
      <c r="C167" s="314" t="s">
        <v>1289</v>
      </c>
      <c r="D167" s="314"/>
      <c r="E167" s="314"/>
      <c r="F167" s="335" t="s">
        <v>1286</v>
      </c>
      <c r="G167" s="314"/>
      <c r="H167" s="314" t="s">
        <v>1325</v>
      </c>
      <c r="I167" s="314" t="s">
        <v>1288</v>
      </c>
      <c r="J167" s="314">
        <v>120</v>
      </c>
      <c r="K167" s="357"/>
    </row>
    <row r="168" spans="2:11" ht="15" customHeight="1">
      <c r="B168" s="336"/>
      <c r="C168" s="314" t="s">
        <v>1334</v>
      </c>
      <c r="D168" s="314"/>
      <c r="E168" s="314"/>
      <c r="F168" s="335" t="s">
        <v>1286</v>
      </c>
      <c r="G168" s="314"/>
      <c r="H168" s="314" t="s">
        <v>1335</v>
      </c>
      <c r="I168" s="314" t="s">
        <v>1288</v>
      </c>
      <c r="J168" s="314" t="s">
        <v>1336</v>
      </c>
      <c r="K168" s="357"/>
    </row>
    <row r="169" spans="2:11" ht="15" customHeight="1">
      <c r="B169" s="336"/>
      <c r="C169" s="314" t="s">
        <v>1235</v>
      </c>
      <c r="D169" s="314"/>
      <c r="E169" s="314"/>
      <c r="F169" s="335" t="s">
        <v>1286</v>
      </c>
      <c r="G169" s="314"/>
      <c r="H169" s="314" t="s">
        <v>1352</v>
      </c>
      <c r="I169" s="314" t="s">
        <v>1288</v>
      </c>
      <c r="J169" s="314" t="s">
        <v>1336</v>
      </c>
      <c r="K169" s="357"/>
    </row>
    <row r="170" spans="2:11" ht="15" customHeight="1">
      <c r="B170" s="336"/>
      <c r="C170" s="314" t="s">
        <v>1291</v>
      </c>
      <c r="D170" s="314"/>
      <c r="E170" s="314"/>
      <c r="F170" s="335" t="s">
        <v>1292</v>
      </c>
      <c r="G170" s="314"/>
      <c r="H170" s="314" t="s">
        <v>1352</v>
      </c>
      <c r="I170" s="314" t="s">
        <v>1288</v>
      </c>
      <c r="J170" s="314">
        <v>50</v>
      </c>
      <c r="K170" s="357"/>
    </row>
    <row r="171" spans="2:11" ht="15" customHeight="1">
      <c r="B171" s="336"/>
      <c r="C171" s="314" t="s">
        <v>1294</v>
      </c>
      <c r="D171" s="314"/>
      <c r="E171" s="314"/>
      <c r="F171" s="335" t="s">
        <v>1286</v>
      </c>
      <c r="G171" s="314"/>
      <c r="H171" s="314" t="s">
        <v>1352</v>
      </c>
      <c r="I171" s="314" t="s">
        <v>1296</v>
      </c>
      <c r="J171" s="314"/>
      <c r="K171" s="357"/>
    </row>
    <row r="172" spans="2:11" ht="15" customHeight="1">
      <c r="B172" s="336"/>
      <c r="C172" s="314" t="s">
        <v>1305</v>
      </c>
      <c r="D172" s="314"/>
      <c r="E172" s="314"/>
      <c r="F172" s="335" t="s">
        <v>1292</v>
      </c>
      <c r="G172" s="314"/>
      <c r="H172" s="314" t="s">
        <v>1352</v>
      </c>
      <c r="I172" s="314" t="s">
        <v>1288</v>
      </c>
      <c r="J172" s="314">
        <v>50</v>
      </c>
      <c r="K172" s="357"/>
    </row>
    <row r="173" spans="2:11" ht="15" customHeight="1">
      <c r="B173" s="336"/>
      <c r="C173" s="314" t="s">
        <v>1313</v>
      </c>
      <c r="D173" s="314"/>
      <c r="E173" s="314"/>
      <c r="F173" s="335" t="s">
        <v>1292</v>
      </c>
      <c r="G173" s="314"/>
      <c r="H173" s="314" t="s">
        <v>1352</v>
      </c>
      <c r="I173" s="314" t="s">
        <v>1288</v>
      </c>
      <c r="J173" s="314">
        <v>50</v>
      </c>
      <c r="K173" s="357"/>
    </row>
    <row r="174" spans="2:11" ht="15" customHeight="1">
      <c r="B174" s="336"/>
      <c r="C174" s="314" t="s">
        <v>1311</v>
      </c>
      <c r="D174" s="314"/>
      <c r="E174" s="314"/>
      <c r="F174" s="335" t="s">
        <v>1292</v>
      </c>
      <c r="G174" s="314"/>
      <c r="H174" s="314" t="s">
        <v>1352</v>
      </c>
      <c r="I174" s="314" t="s">
        <v>1288</v>
      </c>
      <c r="J174" s="314">
        <v>50</v>
      </c>
      <c r="K174" s="357"/>
    </row>
    <row r="175" spans="2:11" ht="15" customHeight="1">
      <c r="B175" s="336"/>
      <c r="C175" s="314" t="s">
        <v>131</v>
      </c>
      <c r="D175" s="314"/>
      <c r="E175" s="314"/>
      <c r="F175" s="335" t="s">
        <v>1286</v>
      </c>
      <c r="G175" s="314"/>
      <c r="H175" s="314" t="s">
        <v>1353</v>
      </c>
      <c r="I175" s="314" t="s">
        <v>1354</v>
      </c>
      <c r="J175" s="314"/>
      <c r="K175" s="357"/>
    </row>
    <row r="176" spans="2:11" ht="15" customHeight="1">
      <c r="B176" s="336"/>
      <c r="C176" s="314" t="s">
        <v>61</v>
      </c>
      <c r="D176" s="314"/>
      <c r="E176" s="314"/>
      <c r="F176" s="335" t="s">
        <v>1286</v>
      </c>
      <c r="G176" s="314"/>
      <c r="H176" s="314" t="s">
        <v>1355</v>
      </c>
      <c r="I176" s="314" t="s">
        <v>1356</v>
      </c>
      <c r="J176" s="314">
        <v>1</v>
      </c>
      <c r="K176" s="357"/>
    </row>
    <row r="177" spans="2:11" ht="15" customHeight="1">
      <c r="B177" s="336"/>
      <c r="C177" s="314" t="s">
        <v>57</v>
      </c>
      <c r="D177" s="314"/>
      <c r="E177" s="314"/>
      <c r="F177" s="335" t="s">
        <v>1286</v>
      </c>
      <c r="G177" s="314"/>
      <c r="H177" s="314" t="s">
        <v>1357</v>
      </c>
      <c r="I177" s="314" t="s">
        <v>1288</v>
      </c>
      <c r="J177" s="314">
        <v>20</v>
      </c>
      <c r="K177" s="357"/>
    </row>
    <row r="178" spans="2:11" ht="15" customHeight="1">
      <c r="B178" s="336"/>
      <c r="C178" s="314" t="s">
        <v>132</v>
      </c>
      <c r="D178" s="314"/>
      <c r="E178" s="314"/>
      <c r="F178" s="335" t="s">
        <v>1286</v>
      </c>
      <c r="G178" s="314"/>
      <c r="H178" s="314" t="s">
        <v>1358</v>
      </c>
      <c r="I178" s="314" t="s">
        <v>1288</v>
      </c>
      <c r="J178" s="314">
        <v>255</v>
      </c>
      <c r="K178" s="357"/>
    </row>
    <row r="179" spans="2:11" ht="15" customHeight="1">
      <c r="B179" s="336"/>
      <c r="C179" s="314" t="s">
        <v>133</v>
      </c>
      <c r="D179" s="314"/>
      <c r="E179" s="314"/>
      <c r="F179" s="335" t="s">
        <v>1286</v>
      </c>
      <c r="G179" s="314"/>
      <c r="H179" s="314" t="s">
        <v>1251</v>
      </c>
      <c r="I179" s="314" t="s">
        <v>1288</v>
      </c>
      <c r="J179" s="314">
        <v>10</v>
      </c>
      <c r="K179" s="357"/>
    </row>
    <row r="180" spans="2:11" ht="15" customHeight="1">
      <c r="B180" s="336"/>
      <c r="C180" s="314" t="s">
        <v>134</v>
      </c>
      <c r="D180" s="314"/>
      <c r="E180" s="314"/>
      <c r="F180" s="335" t="s">
        <v>1286</v>
      </c>
      <c r="G180" s="314"/>
      <c r="H180" s="314" t="s">
        <v>1359</v>
      </c>
      <c r="I180" s="314" t="s">
        <v>1320</v>
      </c>
      <c r="J180" s="314"/>
      <c r="K180" s="357"/>
    </row>
    <row r="181" spans="2:11" ht="15" customHeight="1">
      <c r="B181" s="336"/>
      <c r="C181" s="314" t="s">
        <v>1360</v>
      </c>
      <c r="D181" s="314"/>
      <c r="E181" s="314"/>
      <c r="F181" s="335" t="s">
        <v>1286</v>
      </c>
      <c r="G181" s="314"/>
      <c r="H181" s="314" t="s">
        <v>1361</v>
      </c>
      <c r="I181" s="314" t="s">
        <v>1320</v>
      </c>
      <c r="J181" s="314"/>
      <c r="K181" s="357"/>
    </row>
    <row r="182" spans="2:11" ht="15" customHeight="1">
      <c r="B182" s="336"/>
      <c r="C182" s="314" t="s">
        <v>1349</v>
      </c>
      <c r="D182" s="314"/>
      <c r="E182" s="314"/>
      <c r="F182" s="335" t="s">
        <v>1286</v>
      </c>
      <c r="G182" s="314"/>
      <c r="H182" s="314" t="s">
        <v>1362</v>
      </c>
      <c r="I182" s="314" t="s">
        <v>1320</v>
      </c>
      <c r="J182" s="314"/>
      <c r="K182" s="357"/>
    </row>
    <row r="183" spans="2:11" ht="15" customHeight="1">
      <c r="B183" s="336"/>
      <c r="C183" s="314" t="s">
        <v>136</v>
      </c>
      <c r="D183" s="314"/>
      <c r="E183" s="314"/>
      <c r="F183" s="335" t="s">
        <v>1292</v>
      </c>
      <c r="G183" s="314"/>
      <c r="H183" s="314" t="s">
        <v>1363</v>
      </c>
      <c r="I183" s="314" t="s">
        <v>1288</v>
      </c>
      <c r="J183" s="314">
        <v>50</v>
      </c>
      <c r="K183" s="357"/>
    </row>
    <row r="184" spans="2:11" ht="15" customHeight="1">
      <c r="B184" s="336"/>
      <c r="C184" s="314" t="s">
        <v>1364</v>
      </c>
      <c r="D184" s="314"/>
      <c r="E184" s="314"/>
      <c r="F184" s="335" t="s">
        <v>1292</v>
      </c>
      <c r="G184" s="314"/>
      <c r="H184" s="314" t="s">
        <v>1365</v>
      </c>
      <c r="I184" s="314" t="s">
        <v>1366</v>
      </c>
      <c r="J184" s="314"/>
      <c r="K184" s="357"/>
    </row>
    <row r="185" spans="2:11" ht="15" customHeight="1">
      <c r="B185" s="336"/>
      <c r="C185" s="314" t="s">
        <v>1367</v>
      </c>
      <c r="D185" s="314"/>
      <c r="E185" s="314"/>
      <c r="F185" s="335" t="s">
        <v>1292</v>
      </c>
      <c r="G185" s="314"/>
      <c r="H185" s="314" t="s">
        <v>1368</v>
      </c>
      <c r="I185" s="314" t="s">
        <v>1366</v>
      </c>
      <c r="J185" s="314"/>
      <c r="K185" s="357"/>
    </row>
    <row r="186" spans="2:11" ht="15" customHeight="1">
      <c r="B186" s="336"/>
      <c r="C186" s="314" t="s">
        <v>1369</v>
      </c>
      <c r="D186" s="314"/>
      <c r="E186" s="314"/>
      <c r="F186" s="335" t="s">
        <v>1292</v>
      </c>
      <c r="G186" s="314"/>
      <c r="H186" s="314" t="s">
        <v>1370</v>
      </c>
      <c r="I186" s="314" t="s">
        <v>1366</v>
      </c>
      <c r="J186" s="314"/>
      <c r="K186" s="357"/>
    </row>
    <row r="187" spans="2:11" ht="15" customHeight="1">
      <c r="B187" s="336"/>
      <c r="C187" s="369" t="s">
        <v>1371</v>
      </c>
      <c r="D187" s="314"/>
      <c r="E187" s="314"/>
      <c r="F187" s="335" t="s">
        <v>1292</v>
      </c>
      <c r="G187" s="314"/>
      <c r="H187" s="314" t="s">
        <v>1372</v>
      </c>
      <c r="I187" s="314" t="s">
        <v>1373</v>
      </c>
      <c r="J187" s="370" t="s">
        <v>1374</v>
      </c>
      <c r="K187" s="357"/>
    </row>
    <row r="188" spans="2:11" ht="15" customHeight="1">
      <c r="B188" s="363"/>
      <c r="C188" s="371"/>
      <c r="D188" s="345"/>
      <c r="E188" s="345"/>
      <c r="F188" s="345"/>
      <c r="G188" s="345"/>
      <c r="H188" s="345"/>
      <c r="I188" s="345"/>
      <c r="J188" s="345"/>
      <c r="K188" s="364"/>
    </row>
    <row r="189" spans="2:11" ht="18.75" customHeight="1">
      <c r="B189" s="372"/>
      <c r="C189" s="373"/>
      <c r="D189" s="373"/>
      <c r="E189" s="373"/>
      <c r="F189" s="374"/>
      <c r="G189" s="314"/>
      <c r="H189" s="314"/>
      <c r="I189" s="314"/>
      <c r="J189" s="314"/>
      <c r="K189" s="311"/>
    </row>
    <row r="190" spans="2:11" ht="18.75" customHeight="1">
      <c r="B190" s="311"/>
      <c r="C190" s="314"/>
      <c r="D190" s="314"/>
      <c r="E190" s="314"/>
      <c r="F190" s="335"/>
      <c r="G190" s="314"/>
      <c r="H190" s="314"/>
      <c r="I190" s="314"/>
      <c r="J190" s="314"/>
      <c r="K190" s="311"/>
    </row>
    <row r="191" spans="2:11" ht="18.75" customHeight="1">
      <c r="B191" s="321"/>
      <c r="C191" s="321"/>
      <c r="D191" s="321"/>
      <c r="E191" s="321"/>
      <c r="F191" s="321"/>
      <c r="G191" s="321"/>
      <c r="H191" s="321"/>
      <c r="I191" s="321"/>
      <c r="J191" s="321"/>
      <c r="K191" s="321"/>
    </row>
    <row r="192" spans="2:11" ht="13.5">
      <c r="B192" s="298"/>
      <c r="C192" s="299"/>
      <c r="D192" s="299"/>
      <c r="E192" s="299"/>
      <c r="F192" s="299"/>
      <c r="G192" s="299"/>
      <c r="H192" s="299"/>
      <c r="I192" s="299"/>
      <c r="J192" s="299"/>
      <c r="K192" s="300"/>
    </row>
    <row r="193" spans="2:11" ht="21">
      <c r="B193" s="301"/>
      <c r="C193" s="302" t="s">
        <v>1375</v>
      </c>
      <c r="D193" s="302"/>
      <c r="E193" s="302"/>
      <c r="F193" s="302"/>
      <c r="G193" s="302"/>
      <c r="H193" s="302"/>
      <c r="I193" s="302"/>
      <c r="J193" s="302"/>
      <c r="K193" s="303"/>
    </row>
    <row r="194" spans="2:11" ht="25.5" customHeight="1">
      <c r="B194" s="301"/>
      <c r="C194" s="375" t="s">
        <v>1376</v>
      </c>
      <c r="D194" s="375"/>
      <c r="E194" s="375"/>
      <c r="F194" s="375" t="s">
        <v>1377</v>
      </c>
      <c r="G194" s="376"/>
      <c r="H194" s="377" t="s">
        <v>1378</v>
      </c>
      <c r="I194" s="377"/>
      <c r="J194" s="377"/>
      <c r="K194" s="303"/>
    </row>
    <row r="195" spans="2:11" ht="5.25" customHeight="1">
      <c r="B195" s="336"/>
      <c r="C195" s="333"/>
      <c r="D195" s="333"/>
      <c r="E195" s="333"/>
      <c r="F195" s="333"/>
      <c r="G195" s="314"/>
      <c r="H195" s="333"/>
      <c r="I195" s="333"/>
      <c r="J195" s="333"/>
      <c r="K195" s="357"/>
    </row>
    <row r="196" spans="2:11" ht="15" customHeight="1">
      <c r="B196" s="336"/>
      <c r="C196" s="314" t="s">
        <v>1379</v>
      </c>
      <c r="D196" s="314"/>
      <c r="E196" s="314"/>
      <c r="F196" s="335" t="s">
        <v>47</v>
      </c>
      <c r="G196" s="314"/>
      <c r="H196" s="378" t="s">
        <v>1380</v>
      </c>
      <c r="I196" s="378"/>
      <c r="J196" s="378"/>
      <c r="K196" s="357"/>
    </row>
    <row r="197" spans="2:11" ht="15" customHeight="1">
      <c r="B197" s="336"/>
      <c r="C197" s="342"/>
      <c r="D197" s="314"/>
      <c r="E197" s="314"/>
      <c r="F197" s="335" t="s">
        <v>48</v>
      </c>
      <c r="G197" s="314"/>
      <c r="H197" s="378" t="s">
        <v>1381</v>
      </c>
      <c r="I197" s="378"/>
      <c r="J197" s="378"/>
      <c r="K197" s="357"/>
    </row>
    <row r="198" spans="2:11" ht="15" customHeight="1">
      <c r="B198" s="336"/>
      <c r="C198" s="342"/>
      <c r="D198" s="314"/>
      <c r="E198" s="314"/>
      <c r="F198" s="335" t="s">
        <v>51</v>
      </c>
      <c r="G198" s="314"/>
      <c r="H198" s="378" t="s">
        <v>1382</v>
      </c>
      <c r="I198" s="378"/>
      <c r="J198" s="378"/>
      <c r="K198" s="357"/>
    </row>
    <row r="199" spans="2:11" ht="15" customHeight="1">
      <c r="B199" s="336"/>
      <c r="C199" s="314"/>
      <c r="D199" s="314"/>
      <c r="E199" s="314"/>
      <c r="F199" s="335" t="s">
        <v>49</v>
      </c>
      <c r="G199" s="314"/>
      <c r="H199" s="378" t="s">
        <v>1383</v>
      </c>
      <c r="I199" s="378"/>
      <c r="J199" s="378"/>
      <c r="K199" s="357"/>
    </row>
    <row r="200" spans="2:11" ht="15" customHeight="1">
      <c r="B200" s="336"/>
      <c r="C200" s="314"/>
      <c r="D200" s="314"/>
      <c r="E200" s="314"/>
      <c r="F200" s="335" t="s">
        <v>50</v>
      </c>
      <c r="G200" s="314"/>
      <c r="H200" s="378" t="s">
        <v>1384</v>
      </c>
      <c r="I200" s="378"/>
      <c r="J200" s="378"/>
      <c r="K200" s="357"/>
    </row>
    <row r="201" spans="2:11" ht="15" customHeight="1">
      <c r="B201" s="336"/>
      <c r="C201" s="314"/>
      <c r="D201" s="314"/>
      <c r="E201" s="314"/>
      <c r="F201" s="335"/>
      <c r="G201" s="314"/>
      <c r="H201" s="314"/>
      <c r="I201" s="314"/>
      <c r="J201" s="314"/>
      <c r="K201" s="357"/>
    </row>
    <row r="202" spans="2:11" ht="15" customHeight="1">
      <c r="B202" s="336"/>
      <c r="C202" s="314" t="s">
        <v>1332</v>
      </c>
      <c r="D202" s="314"/>
      <c r="E202" s="314"/>
      <c r="F202" s="335" t="s">
        <v>82</v>
      </c>
      <c r="G202" s="314"/>
      <c r="H202" s="378" t="s">
        <v>1385</v>
      </c>
      <c r="I202" s="378"/>
      <c r="J202" s="378"/>
      <c r="K202" s="357"/>
    </row>
    <row r="203" spans="2:11" ht="15" customHeight="1">
      <c r="B203" s="336"/>
      <c r="C203" s="342"/>
      <c r="D203" s="314"/>
      <c r="E203" s="314"/>
      <c r="F203" s="335" t="s">
        <v>1231</v>
      </c>
      <c r="G203" s="314"/>
      <c r="H203" s="378" t="s">
        <v>1232</v>
      </c>
      <c r="I203" s="378"/>
      <c r="J203" s="378"/>
      <c r="K203" s="357"/>
    </row>
    <row r="204" spans="2:11" ht="15" customHeight="1">
      <c r="B204" s="336"/>
      <c r="C204" s="314"/>
      <c r="D204" s="314"/>
      <c r="E204" s="314"/>
      <c r="F204" s="335" t="s">
        <v>1229</v>
      </c>
      <c r="G204" s="314"/>
      <c r="H204" s="378" t="s">
        <v>1386</v>
      </c>
      <c r="I204" s="378"/>
      <c r="J204" s="378"/>
      <c r="K204" s="357"/>
    </row>
    <row r="205" spans="2:11" ht="15" customHeight="1">
      <c r="B205" s="379"/>
      <c r="C205" s="342"/>
      <c r="D205" s="342"/>
      <c r="E205" s="342"/>
      <c r="F205" s="335" t="s">
        <v>1233</v>
      </c>
      <c r="G205" s="320"/>
      <c r="H205" s="380" t="s">
        <v>1234</v>
      </c>
      <c r="I205" s="380"/>
      <c r="J205" s="380"/>
      <c r="K205" s="381"/>
    </row>
    <row r="206" spans="2:11" ht="15" customHeight="1">
      <c r="B206" s="379"/>
      <c r="C206" s="342"/>
      <c r="D206" s="342"/>
      <c r="E206" s="342"/>
      <c r="F206" s="335" t="s">
        <v>1167</v>
      </c>
      <c r="G206" s="320"/>
      <c r="H206" s="380" t="s">
        <v>1387</v>
      </c>
      <c r="I206" s="380"/>
      <c r="J206" s="380"/>
      <c r="K206" s="381"/>
    </row>
    <row r="207" spans="2:11" ht="15" customHeight="1">
      <c r="B207" s="379"/>
      <c r="C207" s="342"/>
      <c r="D207" s="342"/>
      <c r="E207" s="342"/>
      <c r="F207" s="382"/>
      <c r="G207" s="320"/>
      <c r="H207" s="383"/>
      <c r="I207" s="383"/>
      <c r="J207" s="383"/>
      <c r="K207" s="381"/>
    </row>
    <row r="208" spans="2:11" ht="15" customHeight="1">
      <c r="B208" s="379"/>
      <c r="C208" s="314" t="s">
        <v>1356</v>
      </c>
      <c r="D208" s="342"/>
      <c r="E208" s="342"/>
      <c r="F208" s="335">
        <v>1</v>
      </c>
      <c r="G208" s="320"/>
      <c r="H208" s="380" t="s">
        <v>1388</v>
      </c>
      <c r="I208" s="380"/>
      <c r="J208" s="380"/>
      <c r="K208" s="381"/>
    </row>
    <row r="209" spans="2:11" ht="15" customHeight="1">
      <c r="B209" s="379"/>
      <c r="C209" s="342"/>
      <c r="D209" s="342"/>
      <c r="E209" s="342"/>
      <c r="F209" s="335">
        <v>2</v>
      </c>
      <c r="G209" s="320"/>
      <c r="H209" s="380" t="s">
        <v>1389</v>
      </c>
      <c r="I209" s="380"/>
      <c r="J209" s="380"/>
      <c r="K209" s="381"/>
    </row>
    <row r="210" spans="2:11" ht="15" customHeight="1">
      <c r="B210" s="379"/>
      <c r="C210" s="342"/>
      <c r="D210" s="342"/>
      <c r="E210" s="342"/>
      <c r="F210" s="335">
        <v>3</v>
      </c>
      <c r="G210" s="320"/>
      <c r="H210" s="380" t="s">
        <v>1390</v>
      </c>
      <c r="I210" s="380"/>
      <c r="J210" s="380"/>
      <c r="K210" s="381"/>
    </row>
    <row r="211" spans="2:11" ht="15" customHeight="1">
      <c r="B211" s="379"/>
      <c r="C211" s="342"/>
      <c r="D211" s="342"/>
      <c r="E211" s="342"/>
      <c r="F211" s="335">
        <v>4</v>
      </c>
      <c r="G211" s="320"/>
      <c r="H211" s="380" t="s">
        <v>1391</v>
      </c>
      <c r="I211" s="380"/>
      <c r="J211" s="380"/>
      <c r="K211" s="381"/>
    </row>
    <row r="212" spans="2:11" ht="12.75" customHeight="1">
      <c r="B212" s="384"/>
      <c r="C212" s="385"/>
      <c r="D212" s="385"/>
      <c r="E212" s="385"/>
      <c r="F212" s="385"/>
      <c r="G212" s="385"/>
      <c r="H212" s="385"/>
      <c r="I212" s="385"/>
      <c r="J212" s="385"/>
      <c r="K212" s="386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Kratochvílová</dc:creator>
  <cp:keywords/>
  <dc:description/>
  <cp:lastModifiedBy>Karolína Kratochvílová</cp:lastModifiedBy>
  <dcterms:created xsi:type="dcterms:W3CDTF">2016-08-01T18:18:07Z</dcterms:created>
  <dcterms:modified xsi:type="dcterms:W3CDTF">2016-08-01T18:19:55Z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