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120" windowHeight="9372" activeTab="1"/>
  </bookViews>
  <sheets>
    <sheet name="Rekapitulace stavby" sheetId="1" r:id="rId1"/>
    <sheet name="SO 01 - SO 01" sheetId="2" r:id="rId2"/>
    <sheet name="SO 02 - SO 02" sheetId="3" r:id="rId3"/>
    <sheet name="SO 03 - SO 03" sheetId="4" r:id="rId4"/>
    <sheet name="VRN - VRN" sheetId="5" r:id="rId5"/>
  </sheets>
  <definedNames>
    <definedName name="_xlnm.Print_Area" localSheetId="0">'Rekapitulace stavby'!$C$4:$AP$68,'Rekapitulace stavby'!$C$74:$AP$93</definedName>
    <definedName name="_xlnm.Print_Area" localSheetId="1">'SO 01 - SO 01'!$C$4:$Q$70,'SO 01 - SO 01'!$C$76:$Q$96,'SO 01 - SO 01'!$C$102:$Q$152</definedName>
    <definedName name="_xlnm.Print_Area" localSheetId="2">'SO 02 - SO 02'!$C$4:$Q$70,'SO 02 - SO 02'!$C$76:$Q$97,'SO 02 - SO 02'!$C$103:$Q$151</definedName>
    <definedName name="_xlnm.Print_Area" localSheetId="3">'SO 03 - SO 03'!$C$4:$Q$70,'SO 03 - SO 03'!$C$76:$Q$94,'SO 03 - SO 03'!$C$100:$Q$132</definedName>
    <definedName name="_xlnm.Print_Area" localSheetId="4">'VRN - VRN'!$C$4:$Q$70,'VRN - VRN'!$C$76:$Q$100,'VRN - VRN'!$C$106:$Q$133</definedName>
    <definedName name="_xlnm.Print_Titles" localSheetId="0">'Rekapitulace stavby'!$83:$83</definedName>
    <definedName name="_xlnm.Print_Titles" localSheetId="1">'SO 01 - SO 01'!$112:$112</definedName>
    <definedName name="_xlnm.Print_Titles" localSheetId="2">'SO 02 - SO 02'!$113:$113</definedName>
    <definedName name="_xlnm.Print_Titles" localSheetId="3">'SO 03 - SO 03'!$110:$110</definedName>
    <definedName name="_xlnm.Print_Titles" localSheetId="4">'VRN - VRN'!$116:$116</definedName>
  </definedNames>
  <calcPr calcId="145621"/>
</workbook>
</file>

<file path=xl/sharedStrings.xml><?xml version="1.0" encoding="utf-8"?>
<sst xmlns="http://schemas.openxmlformats.org/spreadsheetml/2006/main" count="2088" uniqueCount="396">
  <si>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</si>
  <si>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</si>
  <si>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</si>
  <si>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</si>
  <si>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</si>
  <si>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</si>
  <si>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</si>
  <si>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</si>
  <si>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</si>
  <si>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</si>
  <si>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</si>
  <si>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</si>
  <si>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</si>
  <si>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</si>
  <si>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</si>
  <si>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</si>
  <si>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026/2018</t>
  </si>
  <si>
    <t>Stavba:</t>
  </si>
  <si>
    <t>JKSO:</t>
  </si>
  <si>
    <t>CC-CZ:</t>
  </si>
  <si>
    <t>Místo:</t>
  </si>
  <si>
    <t xml:space="preserve"> </t>
  </si>
  <si>
    <t>Datum:</t>
  </si>
  <si>
    <t>30. 5. 2018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</si>
  <si>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</si>
  <si>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</si>
  <si>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</si>
  <si>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</si>
  <si>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</si>
  <si>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</si>
  <si>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</si>
  <si>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</si>
  <si>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</si>
  <si>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</si>
  <si>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</si>
  <si>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</si>
  <si>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</si>
  <si>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</si>
  <si>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</si>
  <si>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</si>
  <si>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</si>
  <si>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</si>
  <si>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</si>
  <si>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</si>
  <si>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</si>
  <si>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</si>
  <si>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</si>
  <si>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</si>
  <si>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</si>
  <si>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</si>
  <si>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</si>
  <si>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</si>
  <si>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</si>
  <si>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</si>
  <si>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</si>
  <si>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</si>
  <si>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</si>
  <si>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</si>
  <si>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</si>
  <si>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</si>
  <si>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</si>
  <si>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</si>
  <si>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</si>
  <si>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</si>
  <si>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</si>
  <si>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</si>
  <si>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</si>
  <si>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</si>
  <si>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</si>
  <si>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</si>
  <si>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</si>
  <si>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</si>
  <si>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</si>
  <si>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</si>
  <si>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{ba617c5d-685c-4e4f-a41e-e0dd2eca5796}</t>
  </si>
  <si>
    <t>{00000000-0000-0000-0000-000000000000}</t>
  </si>
  <si>
    <t>/</t>
  </si>
  <si>
    <t>SO 01</t>
  </si>
  <si>
    <t>1</t>
  </si>
  <si>
    <t>{ef0478d8-7e22-4b46-b10a-ae54adff3c55}</t>
  </si>
  <si>
    <t>SO 02</t>
  </si>
  <si>
    <t>{26706660-9524-4de7-993a-b9e87b422fb1}</t>
  </si>
  <si>
    <t>SO 03</t>
  </si>
  <si>
    <t>{be20fc24-c531-4f82-ab69-0cea61ad3181}</t>
  </si>
  <si>
    <t>VRN</t>
  </si>
  <si>
    <t>{1d9faaa6-bb57-4048-9a78-57f66adc06f5}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</si>
  <si>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</si>
  <si>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</si>
  <si>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</si>
  <si>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</si>
  <si>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</si>
  <si>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</si>
  <si>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</si>
  <si>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</si>
  <si>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</si>
  <si>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</si>
  <si>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</si>
  <si>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</si>
  <si>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SO 01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</si>
  <si>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</si>
  <si>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</si>
  <si>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</si>
  <si>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</si>
  <si>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</si>
  <si>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</si>
  <si>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</si>
  <si>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</si>
  <si>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</si>
  <si>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</si>
  <si>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</si>
  <si>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</si>
  <si>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</si>
  <si>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</si>
  <si>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</si>
  <si>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</si>
  <si>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</si>
  <si>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</si>
  <si>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</si>
  <si>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</si>
  <si>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</si>
  <si>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</si>
  <si>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</si>
  <si>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</si>
  <si>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</si>
  <si>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</si>
  <si>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</si>
  <si>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6</t>
  </si>
  <si>
    <t>K</t>
  </si>
  <si>
    <t>111251111</t>
  </si>
  <si>
    <t>Drcení ořezaných větví D do 100 mm s odvozem do 20 km</t>
  </si>
  <si>
    <t>m3</t>
  </si>
  <si>
    <t>4</t>
  </si>
  <si>
    <t>-577335316</t>
  </si>
  <si>
    <t>30</t>
  </si>
  <si>
    <t>112151351</t>
  </si>
  <si>
    <t>Pokácení stromu postupné se spouštěním částí kmene a koruny o průměru na řezné ploše pařezu přes 100 do 200 mm</t>
  </si>
  <si>
    <t>kus</t>
  </si>
  <si>
    <t>-127184465</t>
  </si>
  <si>
    <t>5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</si>
  <si>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</si>
  <si>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</si>
  <si>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m2</t>
  </si>
  <si>
    <t>-1523366175</t>
  </si>
  <si>
    <t>8</t>
  </si>
  <si>
    <t>155211122</t>
  </si>
  <si>
    <t>Očištění skalních ploch horolezeckou technikou očištění ručními nástroji motykami, páčidly</t>
  </si>
  <si>
    <t>731706967</t>
  </si>
  <si>
    <t>12</t>
  </si>
  <si>
    <t>155211311</t>
  </si>
  <si>
    <t>Odtěžení nestabilních hornin ze skalních stěn horolezeckou technikou sbíječkou</t>
  </si>
  <si>
    <t>-1156712281</t>
  </si>
  <si>
    <t>38</t>
  </si>
  <si>
    <t>155212114</t>
  </si>
  <si>
    <t>Vrty do skalních stěn vrtacími kladivy D 56 mm hor. tř. III a IV prováděné horolezeckou technikou</t>
  </si>
  <si>
    <t>m</t>
  </si>
  <si>
    <t>-81622810</t>
  </si>
  <si>
    <t>13</t>
  </si>
  <si>
    <t>155212116</t>
  </si>
  <si>
    <t>Vrty do skalních stěn prováděné horolezeckou technikou hloubky do 5 m přenosnými vrtacími kladivy průměru do 56 mm, v hornině tř. V a VI</t>
  </si>
  <si>
    <t>-1910113664</t>
  </si>
  <si>
    <t>36</t>
  </si>
  <si>
    <t>155215111</t>
  </si>
  <si>
    <t>Montáž dynamické bariéry I. skupiny (odolnost do 1 000 kJ) prováděná horolezeckou technikou</t>
  </si>
  <si>
    <t>-1370039382</t>
  </si>
  <si>
    <t>37</t>
  </si>
  <si>
    <t>M</t>
  </si>
  <si>
    <t>R3</t>
  </si>
  <si>
    <t>590520108</t>
  </si>
  <si>
    <t>162201201</t>
  </si>
  <si>
    <t>Vodorovné přemístění do 10 m nošením výkopku z horniny tř. 1 až 4</t>
  </si>
  <si>
    <t>-1168001214</t>
  </si>
  <si>
    <t>162201209</t>
  </si>
  <si>
    <t>Příplatek k vodorovnému přemístění nošením ZKD 10 m nošení výkopku z horniny tř. 1 až 4</t>
  </si>
  <si>
    <t>-1961346579</t>
  </si>
  <si>
    <t>16</t>
  </si>
  <si>
    <t>162201211</t>
  </si>
  <si>
    <t>Vodorovné přemístění výkopku z horniny tř. 1 až 4 stavebním kolečkem do 10 m</t>
  </si>
  <si>
    <t>-208164519</t>
  </si>
  <si>
    <t>17</t>
  </si>
  <si>
    <t>162201219</t>
  </si>
  <si>
    <t>Příplatek k vodorovnému přemístění výkopku z horniny tř. 1 až 4 stavebním kolečkem ZKD 10 m</t>
  </si>
  <si>
    <t>-1196984370</t>
  </si>
  <si>
    <t>18</t>
  </si>
  <si>
    <t>162201251</t>
  </si>
  <si>
    <t>Vodorovné přemístění do 10 m nošením výkopku z horniny tř. 5 až 7</t>
  </si>
  <si>
    <t>-480537402</t>
  </si>
  <si>
    <t>19</t>
  </si>
  <si>
    <t>162201259</t>
  </si>
  <si>
    <t>Příplatek k vodorovnému přemístění nošením ZKD 10 m nošení výkopku z horniny tř. 5 až 7</t>
  </si>
  <si>
    <t>-1048627040</t>
  </si>
  <si>
    <t>20</t>
  </si>
  <si>
    <t>162201261</t>
  </si>
  <si>
    <t>Vodorovné přemístění výkopku z horniny tř. 5 až 7 stavebním kolečkem do 10 m</t>
  </si>
  <si>
    <t>-271736613</t>
  </si>
  <si>
    <t>162201269</t>
  </si>
  <si>
    <t>Příplatek k vodorovnému přemístění výkopku z horniny tř. 5 až 7 stavebním kolečkem ZKD 10 m</t>
  </si>
  <si>
    <t>1628615442</t>
  </si>
  <si>
    <t>31</t>
  </si>
  <si>
    <t>162301411</t>
  </si>
  <si>
    <t>Vodorovné přemístění kmenů stromů listnatých do 5 km D kmene do 300 mm</t>
  </si>
  <si>
    <t>-794102292</t>
  </si>
  <si>
    <t>32</t>
  </si>
  <si>
    <t>162301911</t>
  </si>
  <si>
    <t>Příplatek k vodorovnému přemístění kmenů stromů listnatých D kmene do 300 mm ZKD 5 km</t>
  </si>
  <si>
    <t>-804335364</t>
  </si>
  <si>
    <t>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</si>
  <si>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</si>
  <si>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</si>
  <si>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-348169067</t>
  </si>
  <si>
    <t>10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</si>
  <si>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</si>
  <si>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</si>
  <si>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-834457859</t>
  </si>
  <si>
    <t>24</t>
  </si>
  <si>
    <t>162701155</t>
  </si>
  <si>
    <t>Vodorovné přemístění do 10000 m výkopku/sypaniny z horniny tř. 5 až 7</t>
  </si>
  <si>
    <t>-2120331955</t>
  </si>
  <si>
    <t>25</t>
  </si>
  <si>
    <t>162701159</t>
  </si>
  <si>
    <t>Příplatek k vodorovnému přemístění výkopku/sypaniny z horniny tř. 5 až 7 ZKD 1000 m přes 10000 m</t>
  </si>
  <si>
    <t>531686217</t>
  </si>
  <si>
    <t>33</t>
  </si>
  <si>
    <t>167101101</t>
  </si>
  <si>
    <t>Nakládání výkopku z hornin tř. 1 až 4 do 100 m3</t>
  </si>
  <si>
    <t>1581021081</t>
  </si>
  <si>
    <t>27</t>
  </si>
  <si>
    <t>167101151</t>
  </si>
  <si>
    <t>Nakládání výkopku z hornin tř. 5 až 7 do 100 m3</t>
  </si>
  <si>
    <t>-1395351761</t>
  </si>
  <si>
    <t>171201201</t>
  </si>
  <si>
    <t>Uložení sypaniny na skládky</t>
  </si>
  <si>
    <t>1017164271</t>
  </si>
  <si>
    <t>11</t>
  </si>
  <si>
    <t>171201211</t>
  </si>
  <si>
    <t>Uložení sypaniny poplatek za uložení sypaniny na skládce (skládkovné)</t>
  </si>
  <si>
    <t>t</t>
  </si>
  <si>
    <t>469229528</t>
  </si>
  <si>
    <t>34</t>
  </si>
  <si>
    <t>R1</t>
  </si>
  <si>
    <t>Demontáž stávající bariéry vč.odvozu a likvidace</t>
  </si>
  <si>
    <t>1986983584</t>
  </si>
  <si>
    <t>7</t>
  </si>
  <si>
    <t>R-181911119</t>
  </si>
  <si>
    <t>Příplatek k cenám za vodorovné přemístění štěpky za každých dalších i započatých 1000 m</t>
  </si>
  <si>
    <t>-566520857</t>
  </si>
  <si>
    <t>35</t>
  </si>
  <si>
    <t>R2</t>
  </si>
  <si>
    <t>2104983064</t>
  </si>
  <si>
    <t>39</t>
  </si>
  <si>
    <t>224211114</t>
  </si>
  <si>
    <t>Vrty maloprofilové D do 93 mm úklon do 45° hl do 25 m hor. III a IV</t>
  </si>
  <si>
    <t>-2076704953</t>
  </si>
  <si>
    <t>40</t>
  </si>
  <si>
    <t>224211116</t>
  </si>
  <si>
    <t>Vrty maloprofilové D do 93 mm úklon do 45° hl do 25 m hor. V a VI</t>
  </si>
  <si>
    <t>-1832802546</t>
  </si>
  <si>
    <t>41</t>
  </si>
  <si>
    <t>281604121</t>
  </si>
  <si>
    <t>Injektování aktivovanými směsmi nízkotlaké sestupné tlakem do 0,6 MPa</t>
  </si>
  <si>
    <t>hod</t>
  </si>
  <si>
    <t>-532258811</t>
  </si>
  <si>
    <t>42</t>
  </si>
  <si>
    <t>58522150</t>
  </si>
  <si>
    <t>cement struskoportlandský směsný 32,5 MPa</t>
  </si>
  <si>
    <t>431771653</t>
  </si>
  <si>
    <t>43</t>
  </si>
  <si>
    <t>998153131</t>
  </si>
  <si>
    <t>Přesun hmot pro samostatné zdi a valy zděné z cihel, kamene, tvárnic nebo monolitické v do 12 m</t>
  </si>
  <si>
    <t>-217066112</t>
  </si>
  <si>
    <t>SO 02 - SO 02</t>
  </si>
  <si>
    <t xml:space="preserve">    3 - Svislé a kompletní konstrukce</t>
  </si>
  <si>
    <t xml:space="preserve">    6 - Úpravy povrchů, podlahy a osazování výplní</t>
  </si>
  <si>
    <t>-607015820</t>
  </si>
  <si>
    <t>1472654597</t>
  </si>
  <si>
    <t>1200011.R</t>
  </si>
  <si>
    <t>Příplatek za ztížení odkopávky nebo prokkopávky</t>
  </si>
  <si>
    <t>-1113308359</t>
  </si>
  <si>
    <t>26</t>
  </si>
  <si>
    <t>120901113</t>
  </si>
  <si>
    <t>Bourání zdiva kamenného v odkopávkách nebo prokopávkách na maltu cementovou ručně</t>
  </si>
  <si>
    <t>-159782938</t>
  </si>
  <si>
    <t>28</t>
  </si>
  <si>
    <t>12220110.R</t>
  </si>
  <si>
    <t>Odkopávky a prokopávky nezapažené v hornině tř. 3 objem do 100 m3 - ručně</t>
  </si>
  <si>
    <t>457558655</t>
  </si>
  <si>
    <t>29</t>
  </si>
  <si>
    <t>122201109</t>
  </si>
  <si>
    <t>Příplatek za lepivost u odkopávek v hornině tř. 1 až 3</t>
  </si>
  <si>
    <t>-1984478809</t>
  </si>
  <si>
    <t>3</t>
  </si>
  <si>
    <t>1003367085</t>
  </si>
  <si>
    <t>-1220434062</t>
  </si>
  <si>
    <t>-22665123</t>
  </si>
  <si>
    <t>525185526</t>
  </si>
  <si>
    <t>368429811</t>
  </si>
  <si>
    <t>362962372</t>
  </si>
  <si>
    <t>-1616530841</t>
  </si>
  <si>
    <t>-172170666</t>
  </si>
  <si>
    <t>-1800908278</t>
  </si>
  <si>
    <t>-1391867838</t>
  </si>
  <si>
    <t>117629088</t>
  </si>
  <si>
    <t>14</t>
  </si>
  <si>
    <t>1322221650</t>
  </si>
  <si>
    <t>-1561195651</t>
  </si>
  <si>
    <t>1258582885</t>
  </si>
  <si>
    <t>-696950220</t>
  </si>
  <si>
    <t>-1438303795</t>
  </si>
  <si>
    <t>1514677460</t>
  </si>
  <si>
    <t>539451645</t>
  </si>
  <si>
    <t>-705934113</t>
  </si>
  <si>
    <t>22</t>
  </si>
  <si>
    <t>1043858818</t>
  </si>
  <si>
    <t>23</t>
  </si>
  <si>
    <t>1461577587</t>
  </si>
  <si>
    <t>-507989702</t>
  </si>
  <si>
    <t>3272111.R</t>
  </si>
  <si>
    <t>Zdivo opěrných zdí z nepravidelných kamenů na maltu š spáry do 10 mm</t>
  </si>
  <si>
    <t>-364429955</t>
  </si>
  <si>
    <t>583807.R</t>
  </si>
  <si>
    <t>Dodávka - kámen lomový neupravený netříděný včetne dopravy</t>
  </si>
  <si>
    <t>1481059601</t>
  </si>
  <si>
    <t>6286312.R</t>
  </si>
  <si>
    <t>Přespárování zdí a valů z lomového kamene cementovou maltou hl do 30 mm vč.vysekání stáv.spár</t>
  </si>
  <si>
    <t>929233799</t>
  </si>
  <si>
    <t>143802702</t>
  </si>
  <si>
    <t>SO 03 - SO 03</t>
  </si>
  <si>
    <t>-1743672375</t>
  </si>
  <si>
    <t>-1115277637</t>
  </si>
  <si>
    <t>-1975849391</t>
  </si>
  <si>
    <t>-837472343</t>
  </si>
  <si>
    <t>1517297361</t>
  </si>
  <si>
    <t>-1952585430</t>
  </si>
  <si>
    <t>-1515171020</t>
  </si>
  <si>
    <t>-1588057228</t>
  </si>
  <si>
    <t>-2128433124</t>
  </si>
  <si>
    <t>491712358</t>
  </si>
  <si>
    <t>-928185702</t>
  </si>
  <si>
    <t>-2079391262</t>
  </si>
  <si>
    <t>-1191295979</t>
  </si>
  <si>
    <t>1743594458</t>
  </si>
  <si>
    <t>1733460310</t>
  </si>
  <si>
    <t>921041070</t>
  </si>
  <si>
    <t>1042397208</t>
  </si>
  <si>
    <t>649387388</t>
  </si>
  <si>
    <t>-1781381473</t>
  </si>
  <si>
    <t>VRN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</si>
  <si>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</si>
  <si>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</si>
  <si>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</si>
  <si>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</si>
  <si>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</si>
  <si>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</si>
  <si>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</si>
  <si>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</si>
  <si>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010001000</t>
  </si>
  <si>
    <t>Průzkumné, geodetické a projektové práce</t>
  </si>
  <si>
    <t>…</t>
  </si>
  <si>
    <t>1024</t>
  </si>
  <si>
    <t>1118294681</t>
  </si>
  <si>
    <t>020001000</t>
  </si>
  <si>
    <t>Příprava staveniště</t>
  </si>
  <si>
    <t>-1263446926</t>
  </si>
  <si>
    <t>030001000</t>
  </si>
  <si>
    <t>Zařízení staveniště</t>
  </si>
  <si>
    <t>-547501402</t>
  </si>
  <si>
    <t>040001000</t>
  </si>
  <si>
    <t>Inženýrská činnost</t>
  </si>
  <si>
    <t>-54914536</t>
  </si>
  <si>
    <t>063002000</t>
  </si>
  <si>
    <t>Práce na těžce přístupných místech</t>
  </si>
  <si>
    <t>1454878448</t>
  </si>
  <si>
    <t>065002000</t>
  </si>
  <si>
    <t>Mimostaveništní doprava materiálů</t>
  </si>
  <si>
    <t>-1048154653</t>
  </si>
  <si>
    <t>070001000</t>
  </si>
  <si>
    <t>-69823120</t>
  </si>
  <si>
    <t>090001000</t>
  </si>
  <si>
    <t>-1492513803</t>
  </si>
  <si>
    <t>Sanace skalního masívu nad komunikací II/242 v Roztokách</t>
  </si>
  <si>
    <t>Roztoky</t>
  </si>
  <si>
    <t>Ing. Mgr. Jan Valenta, PhD.</t>
  </si>
  <si>
    <t>Ing. Mgr. Jan Valenta, Ph.D.</t>
  </si>
  <si>
    <t>Dodávka dynamické bariéry DB 100 dle popisu v příloze D.3</t>
  </si>
  <si>
    <t>Krajský úřad</t>
  </si>
  <si>
    <t>Zborovská 11, 150 21 Praha 5</t>
  </si>
  <si>
    <t>dle soutěže</t>
  </si>
  <si>
    <t>Churáňovská 5, 150 00, Praha 5</t>
  </si>
  <si>
    <t>Zborovská 11, 150 21, Praha 5</t>
  </si>
  <si>
    <t>Churáňovská 5, Praha 5, 150 00</t>
  </si>
  <si>
    <t>Středočeský kraj</t>
  </si>
  <si>
    <t>31.5.2018</t>
  </si>
  <si>
    <t>Zborovská 11</t>
  </si>
  <si>
    <t>15021 Praha 5</t>
  </si>
  <si>
    <t>Ostatní náklady - náklady na vyhotovení dokumentace skutečného provedení stavby</t>
  </si>
  <si>
    <t>Provozní vlivy - ztížené provádění stavebních prací v důsledku stísněných podmínek jednoho jízdního pruhu</t>
  </si>
  <si>
    <t>Ukotvení bloku pomocí svorníků (4 ks svorníků dl. 5m prům.32 mm s podložku a matkou v barvě skály)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</si>
</sst>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8"/>
      <color rgb="FFFF0000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0" fontId="33" fillId="5" borderId="24" xfId="0" applyFont="1" applyFill="1" applyBorder="1" applyAlignment="1" applyProtection="1">
      <alignment horizontal="center" vertical="center"/>
      <protection locked="0"/>
    </xf>
    <xf numFmtId="49" fontId="33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24" xfId="0" applyFont="1" applyFill="1" applyBorder="1" applyAlignment="1" applyProtection="1">
      <alignment horizontal="center" vertical="center" wrapText="1"/>
      <protection locked="0"/>
    </xf>
    <xf numFmtId="167" fontId="33" fillId="5" borderId="24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 wrapText="1"/>
    </xf>
    <xf numFmtId="0" fontId="0" fillId="7" borderId="0" xfId="0" applyFill="1" applyBorder="1"/>
    <xf numFmtId="0" fontId="3" fillId="0" borderId="0" xfId="0" applyFont="1" applyBorder="1" applyAlignment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5" borderId="22" xfId="0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0" fontId="33" fillId="5" borderId="24" xfId="0" applyFont="1" applyFill="1" applyBorder="1" applyAlignment="1" applyProtection="1">
      <alignment horizontal="left" vertical="center" wrapText="1"/>
      <protection locked="0"/>
    </xf>
    <xf numFmtId="4" fontId="33" fillId="5" borderId="24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4"/>
  <sheetViews>
    <sheetView showGridLines="0" workbookViewId="0" topLeftCell="A1">
      <pane ySplit="1" topLeftCell="A32" activePane="bottomLeft" state="frozen"/>
      <selection pane="bottomLeft" activeCell="A41" sqref="A41:XFD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hidden="1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71" max="89" width="9.33203125" style="0" hidden="1" customWidth="1"/>
  </cols>
  <sheetData>
    <row r="1" spans="1:73" ht="21.4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173" t="s">
        <v>8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8" t="s">
        <v>9</v>
      </c>
      <c r="BT2" s="18" t="s">
        <v>10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" customHeight="1">
      <c r="B4" s="22"/>
      <c r="C4" s="198" t="s">
        <v>12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3"/>
      <c r="AS4" s="17" t="s">
        <v>13</v>
      </c>
      <c r="BS4" s="18" t="s">
        <v>14</v>
      </c>
    </row>
    <row r="5" spans="2:71" ht="14.4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207" t="s">
        <v>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4"/>
      <c r="AQ5" s="23"/>
      <c r="BS5" s="18" t="s">
        <v>9</v>
      </c>
    </row>
    <row r="6" spans="2:71" ht="36.9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208" t="s">
        <v>378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4"/>
      <c r="AQ6" s="23"/>
      <c r="BS6" s="18" t="s">
        <v>9</v>
      </c>
    </row>
    <row r="7" spans="2:71" ht="14.4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" customHeight="1">
      <c r="B8" s="22"/>
      <c r="C8" s="24"/>
      <c r="D8" s="28" t="s">
        <v>20</v>
      </c>
      <c r="E8" s="24"/>
      <c r="F8" s="24"/>
      <c r="G8" s="24"/>
      <c r="H8" s="24"/>
      <c r="I8" s="24"/>
      <c r="J8" s="24"/>
      <c r="K8" s="26" t="s">
        <v>379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6" t="s">
        <v>23</v>
      </c>
      <c r="AO8" s="24"/>
      <c r="AP8" s="24"/>
      <c r="AQ8" s="23"/>
      <c r="BS8" s="18" t="s">
        <v>9</v>
      </c>
    </row>
    <row r="9" spans="2:71" ht="14.4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 t="s">
        <v>389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>
        <v>70891095</v>
      </c>
      <c r="AO10" s="24"/>
      <c r="AP10" s="24"/>
      <c r="AQ10" s="23"/>
      <c r="BS10" s="18" t="s">
        <v>9</v>
      </c>
    </row>
    <row r="11" spans="2:71" ht="18.45" customHeight="1">
      <c r="B11" s="22"/>
      <c r="C11" s="24"/>
      <c r="D11" s="24"/>
      <c r="E11" s="26" t="s">
        <v>21</v>
      </c>
      <c r="F11" s="24"/>
      <c r="G11" s="24"/>
      <c r="H11" s="24"/>
      <c r="I11" s="24"/>
      <c r="J11" s="24"/>
      <c r="K11" s="24" t="s">
        <v>387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 t="s">
        <v>385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3.2">
      <c r="B14" s="22"/>
      <c r="C14" s="24"/>
      <c r="D14" s="24"/>
      <c r="E14" s="26" t="s">
        <v>21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 t="s">
        <v>381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>
        <v>71093176</v>
      </c>
      <c r="AO16" s="24"/>
      <c r="AP16" s="24"/>
      <c r="AQ16" s="23"/>
      <c r="BS16" s="18" t="s">
        <v>6</v>
      </c>
    </row>
    <row r="17" spans="2:71" ht="18.45" customHeight="1">
      <c r="B17" s="22"/>
      <c r="C17" s="24"/>
      <c r="D17" s="24"/>
      <c r="E17" s="26" t="s">
        <v>21</v>
      </c>
      <c r="F17" s="24"/>
      <c r="G17" s="24"/>
      <c r="H17" s="24"/>
      <c r="I17" s="24"/>
      <c r="J17" s="24"/>
      <c r="K17" s="24" t="s">
        <v>386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" customHeight="1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167" t="s">
        <v>381</v>
      </c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>
        <v>71093176</v>
      </c>
      <c r="AO19" s="24"/>
      <c r="AP19" s="24"/>
      <c r="AQ19" s="23"/>
      <c r="BS19" s="18" t="s">
        <v>9</v>
      </c>
    </row>
    <row r="20" spans="2:43" ht="18.45" customHeight="1">
      <c r="B20" s="22"/>
      <c r="C20" s="24"/>
      <c r="D20" s="24"/>
      <c r="E20" s="26" t="s">
        <v>21</v>
      </c>
      <c r="F20" s="24"/>
      <c r="G20" s="24"/>
      <c r="H20" s="24"/>
      <c r="I20" s="24"/>
      <c r="J20" s="24"/>
      <c r="K20" s="167" t="s">
        <v>386</v>
      </c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43" ht="6.9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3.2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210" t="s">
        <v>5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4"/>
      <c r="AP23" s="24"/>
      <c r="AQ23" s="23"/>
    </row>
    <row r="24" spans="2:43" ht="6.9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" customHeight="1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4">
        <f>ROUND(AG85,2)</f>
        <v>0</v>
      </c>
      <c r="AL26" s="185"/>
      <c r="AM26" s="185"/>
      <c r="AN26" s="185"/>
      <c r="AO26" s="185"/>
      <c r="AP26" s="24"/>
      <c r="AQ26" s="23"/>
    </row>
    <row r="27" spans="2:43" ht="14.4" customHeight="1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4">
        <f>ROUND(AG91,2)</f>
        <v>0</v>
      </c>
      <c r="AL27" s="184"/>
      <c r="AM27" s="184"/>
      <c r="AN27" s="184"/>
      <c r="AO27" s="184"/>
      <c r="AP27" s="24"/>
      <c r="AQ27" s="23"/>
    </row>
    <row r="28" spans="2:43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5" customHeight="1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6">
        <f>ROUND(AK26+AK27,2)</f>
        <v>0</v>
      </c>
      <c r="AL29" s="187"/>
      <c r="AM29" s="187"/>
      <c r="AN29" s="187"/>
      <c r="AO29" s="187"/>
      <c r="AP29" s="32"/>
      <c r="AQ29" s="33"/>
    </row>
    <row r="30" spans="2:43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" customHeight="1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202">
        <v>0.21</v>
      </c>
      <c r="M31" s="203"/>
      <c r="N31" s="203"/>
      <c r="O31" s="203"/>
      <c r="P31" s="37"/>
      <c r="Q31" s="37"/>
      <c r="R31" s="37"/>
      <c r="S31" s="37"/>
      <c r="T31" s="40" t="s">
        <v>37</v>
      </c>
      <c r="U31" s="37"/>
      <c r="V31" s="37"/>
      <c r="W31" s="204">
        <f>ROUND(AZ85+SUM(CD92),2)</f>
        <v>0</v>
      </c>
      <c r="X31" s="203"/>
      <c r="Y31" s="203"/>
      <c r="Z31" s="203"/>
      <c r="AA31" s="203"/>
      <c r="AB31" s="203"/>
      <c r="AC31" s="203"/>
      <c r="AD31" s="203"/>
      <c r="AE31" s="203"/>
      <c r="AF31" s="37"/>
      <c r="AG31" s="37"/>
      <c r="AH31" s="37"/>
      <c r="AI31" s="37"/>
      <c r="AJ31" s="37"/>
      <c r="AK31" s="204">
        <f>ROUND(AV85+SUM(BY92),2)</f>
        <v>0</v>
      </c>
      <c r="AL31" s="203"/>
      <c r="AM31" s="203"/>
      <c r="AN31" s="203"/>
      <c r="AO31" s="203"/>
      <c r="AP31" s="37"/>
      <c r="AQ31" s="41"/>
    </row>
    <row r="32" spans="2:43" s="2" customFormat="1" ht="14.4" customHeight="1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202">
        <v>0.15</v>
      </c>
      <c r="M32" s="203"/>
      <c r="N32" s="203"/>
      <c r="O32" s="203"/>
      <c r="P32" s="37"/>
      <c r="Q32" s="37"/>
      <c r="R32" s="37"/>
      <c r="S32" s="37"/>
      <c r="T32" s="40" t="s">
        <v>37</v>
      </c>
      <c r="U32" s="37"/>
      <c r="V32" s="37"/>
      <c r="W32" s="204">
        <f>ROUND(BA85+SUM(CE92),2)</f>
        <v>0</v>
      </c>
      <c r="X32" s="203"/>
      <c r="Y32" s="203"/>
      <c r="Z32" s="203"/>
      <c r="AA32" s="203"/>
      <c r="AB32" s="203"/>
      <c r="AC32" s="203"/>
      <c r="AD32" s="203"/>
      <c r="AE32" s="203"/>
      <c r="AF32" s="37"/>
      <c r="AG32" s="37"/>
      <c r="AH32" s="37"/>
      <c r="AI32" s="37"/>
      <c r="AJ32" s="37"/>
      <c r="AK32" s="204">
        <f>ROUND(AW85+SUM(BZ92),2)</f>
        <v>0</v>
      </c>
      <c r="AL32" s="203"/>
      <c r="AM32" s="203"/>
      <c r="AN32" s="203"/>
      <c r="AO32" s="203"/>
      <c r="AP32" s="37"/>
      <c r="AQ32" s="41"/>
    </row>
    <row r="33" spans="2:43" s="2" customFormat="1" ht="14.4" customHeight="1" hidden="1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202">
        <v>0.21</v>
      </c>
      <c r="M33" s="203"/>
      <c r="N33" s="203"/>
      <c r="O33" s="203"/>
      <c r="P33" s="37"/>
      <c r="Q33" s="37"/>
      <c r="R33" s="37"/>
      <c r="S33" s="37"/>
      <c r="T33" s="40" t="s">
        <v>37</v>
      </c>
      <c r="U33" s="37"/>
      <c r="V33" s="37"/>
      <c r="W33" s="204">
        <f>ROUND(BB85+SUM(CF92),2)</f>
        <v>0</v>
      </c>
      <c r="X33" s="203"/>
      <c r="Y33" s="203"/>
      <c r="Z33" s="203"/>
      <c r="AA33" s="203"/>
      <c r="AB33" s="203"/>
      <c r="AC33" s="203"/>
      <c r="AD33" s="203"/>
      <c r="AE33" s="203"/>
      <c r="AF33" s="37"/>
      <c r="AG33" s="37"/>
      <c r="AH33" s="37"/>
      <c r="AI33" s="37"/>
      <c r="AJ33" s="37"/>
      <c r="AK33" s="204">
        <v>0</v>
      </c>
      <c r="AL33" s="203"/>
      <c r="AM33" s="203"/>
      <c r="AN33" s="203"/>
      <c r="AO33" s="203"/>
      <c r="AP33" s="37"/>
      <c r="AQ33" s="41"/>
    </row>
    <row r="34" spans="2:43" s="2" customFormat="1" ht="14.4" customHeight="1" hidden="1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202">
        <v>0.15</v>
      </c>
      <c r="M34" s="203"/>
      <c r="N34" s="203"/>
      <c r="O34" s="203"/>
      <c r="P34" s="37"/>
      <c r="Q34" s="37"/>
      <c r="R34" s="37"/>
      <c r="S34" s="37"/>
      <c r="T34" s="40" t="s">
        <v>37</v>
      </c>
      <c r="U34" s="37"/>
      <c r="V34" s="37"/>
      <c r="W34" s="204">
        <f>ROUND(BC85+SUM(CG92),2)</f>
        <v>0</v>
      </c>
      <c r="X34" s="203"/>
      <c r="Y34" s="203"/>
      <c r="Z34" s="203"/>
      <c r="AA34" s="203"/>
      <c r="AB34" s="203"/>
      <c r="AC34" s="203"/>
      <c r="AD34" s="203"/>
      <c r="AE34" s="203"/>
      <c r="AF34" s="37"/>
      <c r="AG34" s="37"/>
      <c r="AH34" s="37"/>
      <c r="AI34" s="37"/>
      <c r="AJ34" s="37"/>
      <c r="AK34" s="204">
        <v>0</v>
      </c>
      <c r="AL34" s="203"/>
      <c r="AM34" s="203"/>
      <c r="AN34" s="203"/>
      <c r="AO34" s="203"/>
      <c r="AP34" s="37"/>
      <c r="AQ34" s="41"/>
    </row>
    <row r="35" spans="2:43" s="2" customFormat="1" ht="14.4" customHeight="1" hidden="1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202">
        <v>0</v>
      </c>
      <c r="M35" s="203"/>
      <c r="N35" s="203"/>
      <c r="O35" s="203"/>
      <c r="P35" s="37"/>
      <c r="Q35" s="37"/>
      <c r="R35" s="37"/>
      <c r="S35" s="37"/>
      <c r="T35" s="40" t="s">
        <v>37</v>
      </c>
      <c r="U35" s="37"/>
      <c r="V35" s="37"/>
      <c r="W35" s="204">
        <f>ROUND(BD85+SUM(CH92),2)</f>
        <v>0</v>
      </c>
      <c r="X35" s="203"/>
      <c r="Y35" s="203"/>
      <c r="Z35" s="203"/>
      <c r="AA35" s="203"/>
      <c r="AB35" s="203"/>
      <c r="AC35" s="203"/>
      <c r="AD35" s="203"/>
      <c r="AE35" s="203"/>
      <c r="AF35" s="37"/>
      <c r="AG35" s="37"/>
      <c r="AH35" s="37"/>
      <c r="AI35" s="37"/>
      <c r="AJ35" s="37"/>
      <c r="AK35" s="204">
        <v>0</v>
      </c>
      <c r="AL35" s="203"/>
      <c r="AM35" s="203"/>
      <c r="AN35" s="203"/>
      <c r="AO35" s="203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194" t="s">
        <v>44</v>
      </c>
      <c r="Y37" s="195"/>
      <c r="Z37" s="195"/>
      <c r="AA37" s="195"/>
      <c r="AB37" s="195"/>
      <c r="AC37" s="44"/>
      <c r="AD37" s="44"/>
      <c r="AE37" s="44"/>
      <c r="AF37" s="44"/>
      <c r="AG37" s="44"/>
      <c r="AH37" s="44"/>
      <c r="AI37" s="44"/>
      <c r="AJ37" s="44"/>
      <c r="AK37" s="196">
        <f>SUM(AK29:AK35)</f>
        <v>0</v>
      </c>
      <c r="AL37" s="195"/>
      <c r="AM37" s="195"/>
      <c r="AN37" s="195"/>
      <c r="AO37" s="197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s="1" customFormat="1" ht="14.4">
      <c r="B47" s="31"/>
      <c r="C47" s="32"/>
      <c r="D47" s="46" t="s">
        <v>45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32"/>
      <c r="AB47" s="32"/>
      <c r="AC47" s="46" t="s">
        <v>46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  <c r="AP47" s="32"/>
      <c r="AQ47" s="33"/>
    </row>
    <row r="48" spans="2:43" ht="13.5">
      <c r="B48" s="22"/>
      <c r="C48" s="24"/>
      <c r="D48" s="171" t="s">
        <v>381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50"/>
      <c r="AA48" s="24"/>
      <c r="AB48" s="24"/>
      <c r="AC48" s="171" t="s">
        <v>381</v>
      </c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0"/>
      <c r="AP48" s="24"/>
      <c r="AQ48" s="23"/>
    </row>
    <row r="49" spans="2:43" ht="13.5">
      <c r="B49" s="22"/>
      <c r="C49" s="24"/>
      <c r="D49" s="4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50"/>
      <c r="AA49" s="24"/>
      <c r="AB49" s="24"/>
      <c r="AC49" s="49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50"/>
      <c r="AP49" s="24"/>
      <c r="AQ49" s="2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s="1" customFormat="1" ht="14.4">
      <c r="B56" s="31"/>
      <c r="C56" s="32"/>
      <c r="D56" s="51" t="s">
        <v>47</v>
      </c>
      <c r="E56" s="52"/>
      <c r="F56" s="52"/>
      <c r="G56" s="52"/>
      <c r="H56" s="52"/>
      <c r="I56" s="52"/>
      <c r="J56" s="52"/>
      <c r="K56" s="52" t="s">
        <v>390</v>
      </c>
      <c r="L56" s="52"/>
      <c r="M56" s="52"/>
      <c r="N56" s="52"/>
      <c r="O56" s="52"/>
      <c r="P56" s="52"/>
      <c r="Q56" s="52"/>
      <c r="R56" s="53" t="s">
        <v>48</v>
      </c>
      <c r="S56" s="52"/>
      <c r="T56" s="52"/>
      <c r="U56" s="52"/>
      <c r="V56" s="52"/>
      <c r="W56" s="52"/>
      <c r="X56" s="52"/>
      <c r="Y56" s="52"/>
      <c r="Z56" s="54"/>
      <c r="AA56" s="32"/>
      <c r="AB56" s="32"/>
      <c r="AC56" s="51" t="s">
        <v>47</v>
      </c>
      <c r="AD56" s="52"/>
      <c r="AE56" s="52"/>
      <c r="AF56" s="52"/>
      <c r="AG56" s="52"/>
      <c r="AH56" s="52"/>
      <c r="AI56" s="52" t="s">
        <v>390</v>
      </c>
      <c r="AJ56" s="52"/>
      <c r="AK56" s="52"/>
      <c r="AL56" s="52"/>
      <c r="AM56" s="53" t="s">
        <v>48</v>
      </c>
      <c r="AN56" s="52"/>
      <c r="AO56" s="54"/>
      <c r="AP56" s="32"/>
      <c r="AQ56" s="33"/>
    </row>
    <row r="57" spans="2:43" ht="13.5"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3"/>
    </row>
    <row r="58" spans="2:43" s="1" customFormat="1" ht="14.4">
      <c r="B58" s="31"/>
      <c r="C58" s="32"/>
      <c r="D58" s="46" t="s">
        <v>49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/>
      <c r="AA58" s="32"/>
      <c r="AB58" s="32"/>
      <c r="AC58" s="46" t="s">
        <v>50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32"/>
      <c r="AQ58" s="33"/>
    </row>
    <row r="59" spans="2:43" ht="13.5">
      <c r="B59" s="22"/>
      <c r="C59" s="24"/>
      <c r="D59" s="49" t="s">
        <v>389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50"/>
      <c r="AA59" s="24"/>
      <c r="AB59" s="24"/>
      <c r="AC59" s="49" t="s">
        <v>385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0"/>
      <c r="AP59" s="24"/>
      <c r="AQ59" s="23"/>
    </row>
    <row r="60" spans="2:43" ht="13.5">
      <c r="B60" s="22"/>
      <c r="C60" s="24"/>
      <c r="D60" s="49" t="s">
        <v>391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50"/>
      <c r="AA60" s="24"/>
      <c r="AB60" s="24"/>
      <c r="AC60" s="49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50"/>
      <c r="AP60" s="24"/>
      <c r="AQ60" s="23"/>
    </row>
    <row r="61" spans="2:43" ht="13.5">
      <c r="B61" s="22"/>
      <c r="C61" s="24"/>
      <c r="D61" s="49" t="s">
        <v>392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s="1" customFormat="1" ht="14.4">
      <c r="B67" s="31"/>
      <c r="C67" s="32"/>
      <c r="D67" s="51" t="s">
        <v>47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 t="s">
        <v>48</v>
      </c>
      <c r="S67" s="52"/>
      <c r="T67" s="52"/>
      <c r="U67" s="52"/>
      <c r="V67" s="52"/>
      <c r="W67" s="52"/>
      <c r="X67" s="52"/>
      <c r="Y67" s="52"/>
      <c r="Z67" s="54"/>
      <c r="AA67" s="32"/>
      <c r="AB67" s="32"/>
      <c r="AC67" s="51" t="s">
        <v>47</v>
      </c>
      <c r="AD67" s="52"/>
      <c r="AE67" s="52"/>
      <c r="AF67" s="52"/>
      <c r="AG67" s="52"/>
      <c r="AH67" s="52"/>
      <c r="AI67" s="52"/>
      <c r="AJ67" s="52"/>
      <c r="AK67" s="52"/>
      <c r="AL67" s="52"/>
      <c r="AM67" s="53" t="s">
        <v>48</v>
      </c>
      <c r="AN67" s="52"/>
      <c r="AO67" s="54"/>
      <c r="AP67" s="32"/>
      <c r="AQ67" s="33"/>
    </row>
    <row r="68" spans="2:43" s="1" customFormat="1" ht="6.9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3"/>
    </row>
    <row r="69" spans="2:43" s="1" customFormat="1" ht="6.9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7"/>
    </row>
    <row r="73" spans="2:43" s="1" customFormat="1" ht="6.9" customHeight="1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60"/>
    </row>
    <row r="74" spans="2:43" s="1" customFormat="1" ht="36.9" customHeight="1">
      <c r="B74" s="31"/>
      <c r="C74" s="198" t="s">
        <v>51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33"/>
    </row>
    <row r="75" spans="2:43" s="3" customFormat="1" ht="14.4" customHeight="1">
      <c r="B75" s="61"/>
      <c r="C75" s="28" t="s">
        <v>15</v>
      </c>
      <c r="D75" s="62"/>
      <c r="E75" s="62"/>
      <c r="F75" s="62"/>
      <c r="G75" s="62"/>
      <c r="H75" s="62"/>
      <c r="I75" s="62"/>
      <c r="J75" s="62"/>
      <c r="K75" s="62"/>
      <c r="L75" s="62" t="str">
        <f>K5</f>
        <v>026/2018</v>
      </c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4" customFormat="1" ht="36.9" customHeight="1">
      <c r="B76" s="64"/>
      <c r="C76" s="65" t="s">
        <v>17</v>
      </c>
      <c r="D76" s="66"/>
      <c r="E76" s="66"/>
      <c r="F76" s="66"/>
      <c r="G76" s="66"/>
      <c r="H76" s="66"/>
      <c r="I76" s="66"/>
      <c r="J76" s="66"/>
      <c r="K76" s="66"/>
      <c r="L76" s="200" t="str">
        <f>K6</f>
        <v>Sanace skalního masívu nad komunikací II/242 v Roztokách</v>
      </c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66"/>
      <c r="AQ76" s="67"/>
    </row>
    <row r="77" spans="2:43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3"/>
    </row>
    <row r="78" spans="2:43" s="1" customFormat="1" ht="13.2">
      <c r="B78" s="31"/>
      <c r="C78" s="28" t="s">
        <v>20</v>
      </c>
      <c r="D78" s="32"/>
      <c r="E78" s="32"/>
      <c r="F78" s="32"/>
      <c r="G78" s="32"/>
      <c r="H78" s="32"/>
      <c r="I78" s="32"/>
      <c r="J78" s="32"/>
      <c r="K78" s="32"/>
      <c r="L78" s="68" t="str">
        <f>IF(K8="","",K8)</f>
        <v>Roztoky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28" t="s">
        <v>22</v>
      </c>
      <c r="AJ78" s="32"/>
      <c r="AK78" s="32"/>
      <c r="AL78" s="32"/>
      <c r="AM78" s="69" t="str">
        <f>IF(AN8="","",AN8)</f>
        <v>30. 5. 2018</v>
      </c>
      <c r="AN78" s="32"/>
      <c r="AO78" s="32"/>
      <c r="AP78" s="32"/>
      <c r="AQ78" s="33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56" s="1" customFormat="1" ht="13.2">
      <c r="B80" s="31"/>
      <c r="C80" s="28" t="s">
        <v>24</v>
      </c>
      <c r="D80" s="32"/>
      <c r="E80" s="32"/>
      <c r="F80" s="32"/>
      <c r="G80" s="32"/>
      <c r="H80" s="32"/>
      <c r="I80" s="32"/>
      <c r="J80" s="32"/>
      <c r="K80" s="32"/>
      <c r="L80" s="62" t="str">
        <f>IF(E11="","",E11)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28</v>
      </c>
      <c r="AJ80" s="32"/>
      <c r="AK80" s="32"/>
      <c r="AL80" s="32"/>
      <c r="AM80" s="183" t="s">
        <v>380</v>
      </c>
      <c r="AN80" s="183"/>
      <c r="AO80" s="183"/>
      <c r="AP80" s="183"/>
      <c r="AQ80" s="33"/>
      <c r="AS80" s="179" t="s">
        <v>52</v>
      </c>
      <c r="AT80" s="180"/>
      <c r="AU80" s="47"/>
      <c r="AV80" s="47"/>
      <c r="AW80" s="47"/>
      <c r="AX80" s="47"/>
      <c r="AY80" s="47"/>
      <c r="AZ80" s="47"/>
      <c r="BA80" s="47"/>
      <c r="BB80" s="47"/>
      <c r="BC80" s="47"/>
      <c r="BD80" s="48"/>
    </row>
    <row r="81" spans="2:56" s="1" customFormat="1" ht="13.2">
      <c r="B81" s="31"/>
      <c r="C81" s="28" t="s">
        <v>27</v>
      </c>
      <c r="D81" s="32"/>
      <c r="E81" s="32"/>
      <c r="F81" s="32"/>
      <c r="G81" s="32"/>
      <c r="H81" s="32"/>
      <c r="I81" s="32"/>
      <c r="J81" s="32"/>
      <c r="K81" s="32"/>
      <c r="L81" s="62" t="str">
        <f>IF(E14="","",E14)</f>
        <v xml:space="preserve"> 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28" t="s">
        <v>30</v>
      </c>
      <c r="AJ81" s="32"/>
      <c r="AK81" s="32"/>
      <c r="AL81" s="32"/>
      <c r="AM81" s="183" t="str">
        <f>IF(E20="","",E20)</f>
        <v xml:space="preserve"> </v>
      </c>
      <c r="AN81" s="183"/>
      <c r="AO81" s="183"/>
      <c r="AP81" s="183"/>
      <c r="AQ81" s="33"/>
      <c r="AS81" s="181"/>
      <c r="AT81" s="182"/>
      <c r="AU81" s="32"/>
      <c r="AV81" s="32"/>
      <c r="AW81" s="32"/>
      <c r="AX81" s="32"/>
      <c r="AY81" s="32"/>
      <c r="AZ81" s="32"/>
      <c r="BA81" s="32"/>
      <c r="BB81" s="32"/>
      <c r="BC81" s="32"/>
      <c r="BD81" s="70"/>
    </row>
    <row r="82" spans="2:56" s="1" customFormat="1" ht="10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3"/>
      <c r="AS82" s="181"/>
      <c r="AT82" s="182"/>
      <c r="AU82" s="32"/>
      <c r="AV82" s="32"/>
      <c r="AW82" s="32"/>
      <c r="AX82" s="32"/>
      <c r="AY82" s="32"/>
      <c r="AZ82" s="32"/>
      <c r="BA82" s="32"/>
      <c r="BB82" s="32"/>
      <c r="BC82" s="32"/>
      <c r="BD82" s="70"/>
    </row>
    <row r="83" spans="2:56" s="1" customFormat="1" ht="29.25" customHeight="1">
      <c r="B83" s="31"/>
      <c r="C83" s="190" t="s">
        <v>53</v>
      </c>
      <c r="D83" s="191"/>
      <c r="E83" s="191"/>
      <c r="F83" s="191"/>
      <c r="G83" s="191"/>
      <c r="H83" s="71"/>
      <c r="I83" s="192" t="s">
        <v>54</v>
      </c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2" t="s">
        <v>55</v>
      </c>
      <c r="AH83" s="191"/>
      <c r="AI83" s="191"/>
      <c r="AJ83" s="191"/>
      <c r="AK83" s="191"/>
      <c r="AL83" s="191"/>
      <c r="AM83" s="191"/>
      <c r="AN83" s="192" t="s">
        <v>56</v>
      </c>
      <c r="AO83" s="191"/>
      <c r="AP83" s="193"/>
      <c r="AQ83" s="33"/>
      <c r="AS83" s="72" t="s">
        <v>57</v>
      </c>
      <c r="AT83" s="73" t="s">
        <v>58</v>
      </c>
      <c r="AU83" s="73" t="s">
        <v>59</v>
      </c>
      <c r="AV83" s="73" t="s">
        <v>60</v>
      </c>
      <c r="AW83" s="73" t="s">
        <v>61</v>
      </c>
      <c r="AX83" s="73" t="s">
        <v>62</v>
      </c>
      <c r="AY83" s="73" t="s">
        <v>63</v>
      </c>
      <c r="AZ83" s="73" t="s">
        <v>64</v>
      </c>
      <c r="BA83" s="73" t="s">
        <v>65</v>
      </c>
      <c r="BB83" s="73" t="s">
        <v>66</v>
      </c>
      <c r="BC83" s="73" t="s">
        <v>67</v>
      </c>
      <c r="BD83" s="74" t="s">
        <v>68</v>
      </c>
    </row>
    <row r="84" spans="2:56" s="1" customFormat="1" ht="10.9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75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8"/>
    </row>
    <row r="85" spans="2:76" s="4" customFormat="1" ht="32.4" customHeight="1">
      <c r="B85" s="64"/>
      <c r="C85" s="76" t="s">
        <v>69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175">
        <f>ROUND(SUM(AG86:AG89),2)</f>
        <v>0</v>
      </c>
      <c r="AH85" s="175"/>
      <c r="AI85" s="175"/>
      <c r="AJ85" s="175"/>
      <c r="AK85" s="175"/>
      <c r="AL85" s="175"/>
      <c r="AM85" s="175"/>
      <c r="AN85" s="176">
        <f>SUM(AG85,AT85)</f>
        <v>0</v>
      </c>
      <c r="AO85" s="176"/>
      <c r="AP85" s="176"/>
      <c r="AQ85" s="67"/>
      <c r="AS85" s="78">
        <f>ROUND(SUM(AS86:AS89),2)</f>
        <v>0</v>
      </c>
      <c r="AT85" s="79">
        <f>ROUND(SUM(AV85:AW85),2)</f>
        <v>0</v>
      </c>
      <c r="AU85" s="80">
        <f>ROUND(SUM(AU86:AU89),5)</f>
        <v>1643.89264</v>
      </c>
      <c r="AV85" s="79">
        <f>ROUND(AZ85*L31,2)</f>
        <v>0</v>
      </c>
      <c r="AW85" s="79">
        <f>ROUND(BA85*L32,2)</f>
        <v>0</v>
      </c>
      <c r="AX85" s="79">
        <f>ROUND(BB85*L31,2)</f>
        <v>0</v>
      </c>
      <c r="AY85" s="79">
        <f>ROUND(BC85*L32,2)</f>
        <v>0</v>
      </c>
      <c r="AZ85" s="79">
        <f>ROUND(SUM(AZ86:AZ89),2)</f>
        <v>0</v>
      </c>
      <c r="BA85" s="79">
        <f>ROUND(SUM(BA86:BA89),2)</f>
        <v>0</v>
      </c>
      <c r="BB85" s="79">
        <f>ROUND(SUM(BB86:BB89),2)</f>
        <v>0</v>
      </c>
      <c r="BC85" s="79">
        <f>ROUND(SUM(BC86:BC89),2)</f>
        <v>0</v>
      </c>
      <c r="BD85" s="81">
        <f>ROUND(SUM(BD86:BD89),2)</f>
        <v>0</v>
      </c>
      <c r="BS85" s="82" t="s">
        <v>70</v>
      </c>
      <c r="BT85" s="82" t="s">
        <v>71</v>
      </c>
      <c r="BU85" s="83" t="s">
        <v>72</v>
      </c>
      <c r="BV85" s="82" t="s">
        <v>73</v>
      </c>
      <c r="BW85" s="82" t="s">
        <v>74</v>
      </c>
      <c r="BX85" s="82" t="s">
        <v>75</v>
      </c>
    </row>
    <row r="86" spans="1:76" s="5" customFormat="1" ht="16.5" customHeight="1">
      <c r="A86" s="84" t="s">
        <v>76</v>
      </c>
      <c r="B86" s="85"/>
      <c r="C86" s="86"/>
      <c r="D86" s="189" t="s">
        <v>77</v>
      </c>
      <c r="E86" s="189"/>
      <c r="F86" s="189"/>
      <c r="G86" s="189"/>
      <c r="H86" s="189"/>
      <c r="I86" s="87"/>
      <c r="J86" s="189" t="s">
        <v>77</v>
      </c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77">
        <f>'SO 01 - SO 01'!M30</f>
        <v>0</v>
      </c>
      <c r="AH86" s="178"/>
      <c r="AI86" s="178"/>
      <c r="AJ86" s="178"/>
      <c r="AK86" s="178"/>
      <c r="AL86" s="178"/>
      <c r="AM86" s="178"/>
      <c r="AN86" s="177">
        <f>SUM(AG86,AT86)</f>
        <v>0</v>
      </c>
      <c r="AO86" s="178"/>
      <c r="AP86" s="178"/>
      <c r="AQ86" s="88"/>
      <c r="AS86" s="89">
        <f>'SO 01 - SO 01'!M28</f>
        <v>0</v>
      </c>
      <c r="AT86" s="90">
        <f>ROUND(SUM(AV86:AW86),2)</f>
        <v>0</v>
      </c>
      <c r="AU86" s="91">
        <f>'SO 01 - SO 01'!W113</f>
        <v>758.6923999999999</v>
      </c>
      <c r="AV86" s="90">
        <f>'SO 01 - SO 01'!M32</f>
        <v>0</v>
      </c>
      <c r="AW86" s="90">
        <f>'SO 01 - SO 01'!M33</f>
        <v>0</v>
      </c>
      <c r="AX86" s="90">
        <f>'SO 01 - SO 01'!M34</f>
        <v>0</v>
      </c>
      <c r="AY86" s="90">
        <f>'SO 01 - SO 01'!M35</f>
        <v>0</v>
      </c>
      <c r="AZ86" s="90">
        <f>'SO 01 - SO 01'!H32</f>
        <v>0</v>
      </c>
      <c r="BA86" s="90">
        <f>'SO 01 - SO 01'!H33</f>
        <v>0</v>
      </c>
      <c r="BB86" s="90">
        <f>'SO 01 - SO 01'!H34</f>
        <v>0</v>
      </c>
      <c r="BC86" s="90">
        <f>'SO 01 - SO 01'!H35</f>
        <v>0</v>
      </c>
      <c r="BD86" s="92">
        <f>'SO 01 - SO 01'!H36</f>
        <v>0</v>
      </c>
      <c r="BT86" s="93" t="s">
        <v>78</v>
      </c>
      <c r="BV86" s="93" t="s">
        <v>73</v>
      </c>
      <c r="BW86" s="93" t="s">
        <v>79</v>
      </c>
      <c r="BX86" s="93" t="s">
        <v>74</v>
      </c>
    </row>
    <row r="87" spans="1:76" s="5" customFormat="1" ht="16.5" customHeight="1">
      <c r="A87" s="84" t="s">
        <v>76</v>
      </c>
      <c r="B87" s="85"/>
      <c r="C87" s="86"/>
      <c r="D87" s="189" t="s">
        <v>80</v>
      </c>
      <c r="E87" s="189"/>
      <c r="F87" s="189"/>
      <c r="G87" s="189"/>
      <c r="H87" s="189"/>
      <c r="I87" s="87"/>
      <c r="J87" s="189" t="s">
        <v>80</v>
      </c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77">
        <f>'SO 02 - SO 02'!M30</f>
        <v>0</v>
      </c>
      <c r="AH87" s="178"/>
      <c r="AI87" s="178"/>
      <c r="AJ87" s="178"/>
      <c r="AK87" s="178"/>
      <c r="AL87" s="178"/>
      <c r="AM87" s="178"/>
      <c r="AN87" s="177">
        <f>SUM(AG87,AT87)</f>
        <v>0</v>
      </c>
      <c r="AO87" s="178"/>
      <c r="AP87" s="178"/>
      <c r="AQ87" s="88"/>
      <c r="AS87" s="89">
        <f>'SO 02 - SO 02'!M28</f>
        <v>0</v>
      </c>
      <c r="AT87" s="90">
        <f>ROUND(SUM(AV87:AW87),2)</f>
        <v>0</v>
      </c>
      <c r="AU87" s="91">
        <f>'SO 02 - SO 02'!W114</f>
        <v>536.202236</v>
      </c>
      <c r="AV87" s="90">
        <f>'SO 02 - SO 02'!M32</f>
        <v>0</v>
      </c>
      <c r="AW87" s="90">
        <f>'SO 02 - SO 02'!M33</f>
        <v>0</v>
      </c>
      <c r="AX87" s="90">
        <f>'SO 02 - SO 02'!M34</f>
        <v>0</v>
      </c>
      <c r="AY87" s="90">
        <f>'SO 02 - SO 02'!M35</f>
        <v>0</v>
      </c>
      <c r="AZ87" s="90">
        <f>'SO 02 - SO 02'!H32</f>
        <v>0</v>
      </c>
      <c r="BA87" s="90">
        <f>'SO 02 - SO 02'!H33</f>
        <v>0</v>
      </c>
      <c r="BB87" s="90">
        <f>'SO 02 - SO 02'!H34</f>
        <v>0</v>
      </c>
      <c r="BC87" s="90">
        <f>'SO 02 - SO 02'!H35</f>
        <v>0</v>
      </c>
      <c r="BD87" s="92">
        <f>'SO 02 - SO 02'!H36</f>
        <v>0</v>
      </c>
      <c r="BT87" s="93" t="s">
        <v>78</v>
      </c>
      <c r="BV87" s="93" t="s">
        <v>73</v>
      </c>
      <c r="BW87" s="93" t="s">
        <v>81</v>
      </c>
      <c r="BX87" s="93" t="s">
        <v>74</v>
      </c>
    </row>
    <row r="88" spans="1:76" s="5" customFormat="1" ht="16.5" customHeight="1">
      <c r="A88" s="84" t="s">
        <v>76</v>
      </c>
      <c r="B88" s="85"/>
      <c r="C88" s="86"/>
      <c r="D88" s="189" t="s">
        <v>82</v>
      </c>
      <c r="E88" s="189"/>
      <c r="F88" s="189"/>
      <c r="G88" s="189"/>
      <c r="H88" s="189"/>
      <c r="I88" s="87"/>
      <c r="J88" s="189" t="s">
        <v>82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77">
        <f>'SO 03 - SO 03'!M30</f>
        <v>0</v>
      </c>
      <c r="AH88" s="178"/>
      <c r="AI88" s="178"/>
      <c r="AJ88" s="178"/>
      <c r="AK88" s="178"/>
      <c r="AL88" s="178"/>
      <c r="AM88" s="178"/>
      <c r="AN88" s="177">
        <f>SUM(AG88,AT88)</f>
        <v>0</v>
      </c>
      <c r="AO88" s="178"/>
      <c r="AP88" s="178"/>
      <c r="AQ88" s="88"/>
      <c r="AS88" s="89">
        <f>'SO 03 - SO 03'!M28</f>
        <v>0</v>
      </c>
      <c r="AT88" s="90">
        <f>ROUND(SUM(AV88:AW88),2)</f>
        <v>0</v>
      </c>
      <c r="AU88" s="91">
        <f>'SO 03 - SO 03'!W111</f>
        <v>348.99800000000005</v>
      </c>
      <c r="AV88" s="90">
        <f>'SO 03 - SO 03'!M32</f>
        <v>0</v>
      </c>
      <c r="AW88" s="90">
        <f>'SO 03 - SO 03'!M33</f>
        <v>0</v>
      </c>
      <c r="AX88" s="90">
        <f>'SO 03 - SO 03'!M34</f>
        <v>0</v>
      </c>
      <c r="AY88" s="90">
        <f>'SO 03 - SO 03'!M35</f>
        <v>0</v>
      </c>
      <c r="AZ88" s="90">
        <f>'SO 03 - SO 03'!H32</f>
        <v>0</v>
      </c>
      <c r="BA88" s="90">
        <f>'SO 03 - SO 03'!H33</f>
        <v>0</v>
      </c>
      <c r="BB88" s="90">
        <f>'SO 03 - SO 03'!H34</f>
        <v>0</v>
      </c>
      <c r="BC88" s="90">
        <f>'SO 03 - SO 03'!H35</f>
        <v>0</v>
      </c>
      <c r="BD88" s="92">
        <f>'SO 03 - SO 03'!H36</f>
        <v>0</v>
      </c>
      <c r="BT88" s="93" t="s">
        <v>78</v>
      </c>
      <c r="BV88" s="93" t="s">
        <v>73</v>
      </c>
      <c r="BW88" s="93" t="s">
        <v>83</v>
      </c>
      <c r="BX88" s="93" t="s">
        <v>74</v>
      </c>
    </row>
    <row r="89" spans="1:76" s="5" customFormat="1" ht="16.5" customHeight="1">
      <c r="A89" s="84" t="s">
        <v>76</v>
      </c>
      <c r="B89" s="85"/>
      <c r="C89" s="86"/>
      <c r="D89" s="189" t="s">
        <v>84</v>
      </c>
      <c r="E89" s="189"/>
      <c r="F89" s="189"/>
      <c r="G89" s="189"/>
      <c r="H89" s="189"/>
      <c r="I89" s="87"/>
      <c r="J89" s="189" t="s">
        <v>84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77">
        <f>'VRN - VRN'!M30</f>
        <v>0</v>
      </c>
      <c r="AH89" s="178"/>
      <c r="AI89" s="178"/>
      <c r="AJ89" s="178"/>
      <c r="AK89" s="178"/>
      <c r="AL89" s="178"/>
      <c r="AM89" s="178"/>
      <c r="AN89" s="177">
        <f>SUM(AG89,AT89)</f>
        <v>0</v>
      </c>
      <c r="AO89" s="178"/>
      <c r="AP89" s="178"/>
      <c r="AQ89" s="88"/>
      <c r="AS89" s="94">
        <f>'VRN - VRN'!M28</f>
        <v>0</v>
      </c>
      <c r="AT89" s="95">
        <f>ROUND(SUM(AV89:AW89),2)</f>
        <v>0</v>
      </c>
      <c r="AU89" s="96">
        <f>'VRN - VRN'!W117</f>
        <v>0</v>
      </c>
      <c r="AV89" s="95">
        <f>'VRN - VRN'!M32</f>
        <v>0</v>
      </c>
      <c r="AW89" s="95">
        <f>'VRN - VRN'!M33</f>
        <v>0</v>
      </c>
      <c r="AX89" s="95">
        <f>'VRN - VRN'!M34</f>
        <v>0</v>
      </c>
      <c r="AY89" s="95">
        <f>'VRN - VRN'!M35</f>
        <v>0</v>
      </c>
      <c r="AZ89" s="95">
        <f>'VRN - VRN'!H32</f>
        <v>0</v>
      </c>
      <c r="BA89" s="95">
        <f>'VRN - VRN'!H33</f>
        <v>0</v>
      </c>
      <c r="BB89" s="95">
        <f>'VRN - VRN'!H34</f>
        <v>0</v>
      </c>
      <c r="BC89" s="95">
        <f>'VRN - VRN'!H35</f>
        <v>0</v>
      </c>
      <c r="BD89" s="97">
        <f>'VRN - VRN'!H36</f>
        <v>0</v>
      </c>
      <c r="BT89" s="93" t="s">
        <v>78</v>
      </c>
      <c r="BV89" s="93" t="s">
        <v>73</v>
      </c>
      <c r="BW89" s="93" t="s">
        <v>85</v>
      </c>
      <c r="BX89" s="93" t="s">
        <v>74</v>
      </c>
    </row>
    <row r="90" spans="2:43" ht="13.5"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3"/>
    </row>
    <row r="91" spans="2:48" s="1" customFormat="1" ht="30" customHeight="1">
      <c r="B91" s="31"/>
      <c r="C91" s="76" t="s">
        <v>86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76">
        <v>0</v>
      </c>
      <c r="AH91" s="176"/>
      <c r="AI91" s="176"/>
      <c r="AJ91" s="176"/>
      <c r="AK91" s="176"/>
      <c r="AL91" s="176"/>
      <c r="AM91" s="176"/>
      <c r="AN91" s="176">
        <v>0</v>
      </c>
      <c r="AO91" s="176"/>
      <c r="AP91" s="176"/>
      <c r="AQ91" s="33"/>
      <c r="AS91" s="72" t="s">
        <v>87</v>
      </c>
      <c r="AT91" s="73" t="s">
        <v>88</v>
      </c>
      <c r="AU91" s="73" t="s">
        <v>35</v>
      </c>
      <c r="AV91" s="74" t="s">
        <v>58</v>
      </c>
    </row>
    <row r="92" spans="2:48" s="1" customFormat="1" ht="10.9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  <c r="AS92" s="98"/>
      <c r="AT92" s="52"/>
      <c r="AU92" s="52"/>
      <c r="AV92" s="54"/>
    </row>
    <row r="93" spans="2:43" s="1" customFormat="1" ht="30" customHeight="1">
      <c r="B93" s="31"/>
      <c r="C93" s="99" t="s">
        <v>89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88">
        <f>ROUND(AG85+AG91,2)</f>
        <v>0</v>
      </c>
      <c r="AH93" s="188"/>
      <c r="AI93" s="188"/>
      <c r="AJ93" s="188"/>
      <c r="AK93" s="188"/>
      <c r="AL93" s="188"/>
      <c r="AM93" s="188"/>
      <c r="AN93" s="188">
        <f>AN85+AN91</f>
        <v>0</v>
      </c>
      <c r="AO93" s="188"/>
      <c r="AP93" s="188"/>
      <c r="AQ93" s="33"/>
    </row>
    <row r="94" spans="2:43" s="1" customFormat="1" ht="6.9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7"/>
    </row>
  </sheetData>
  <mergeCells count="57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3:G83"/>
    <mergeCell ref="I83:AF83"/>
    <mergeCell ref="AG83:AM83"/>
    <mergeCell ref="AN83:AP83"/>
    <mergeCell ref="X37:AB37"/>
    <mergeCell ref="AK37:AO37"/>
    <mergeCell ref="C74:AP74"/>
    <mergeCell ref="L76:AO76"/>
    <mergeCell ref="AM80:AP80"/>
    <mergeCell ref="D86:H86"/>
    <mergeCell ref="J86:AF86"/>
    <mergeCell ref="AN87:AP87"/>
    <mergeCell ref="AG87:AM87"/>
    <mergeCell ref="D87:H87"/>
    <mergeCell ref="J87:AF87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5:AM85"/>
    <mergeCell ref="AN85:AP85"/>
    <mergeCell ref="AG91:AM91"/>
    <mergeCell ref="AN91:AP91"/>
    <mergeCell ref="AN86:AP86"/>
    <mergeCell ref="AG86:AM86"/>
    <mergeCell ref="AS80:AT82"/>
    <mergeCell ref="AM81:AP81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6" location="'SO 01 - SO 01'!C2" display="/"/>
    <hyperlink ref="A87" location="'SO 02 - SO 02'!C2" display="/"/>
    <hyperlink ref="A88" location="'SO 03 - SO 03'!C2" display="/"/>
    <hyperlink ref="A89" location="'VRN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tabSelected="1" workbookViewId="0" topLeftCell="A1">
      <pane ySplit="1" topLeftCell="A142" activePane="bottomLeft" state="frozen"/>
      <selection pane="bottomLeft" activeCell="F145" sqref="F145:I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customWidth="1"/>
    <col min="31" max="31" width="16.33203125" style="0" customWidth="1"/>
    <col min="57" max="58" width="10.5" style="0" bestFit="1" customWidth="1"/>
    <col min="63" max="63" width="12.16015625" style="0" bestFit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90</v>
      </c>
      <c r="G1" s="13"/>
      <c r="H1" s="223" t="s">
        <v>91</v>
      </c>
      <c r="I1" s="223"/>
      <c r="J1" s="223"/>
      <c r="K1" s="223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79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95</v>
      </c>
    </row>
    <row r="4" spans="2:46" ht="36.9" customHeight="1">
      <c r="B4" s="22"/>
      <c r="C4" s="198" t="s">
        <v>96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17" t="s">
        <v>13</v>
      </c>
      <c r="AT4" s="18" t="s">
        <v>6</v>
      </c>
    </row>
    <row r="5" spans="2:18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237" t="str">
        <f>'Rekapitulace stavby'!K6</f>
        <v>Sanace skalního masívu nad komunikací II/242 v Roztokách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"/>
      <c r="R6" s="23"/>
    </row>
    <row r="7" spans="2:18" s="1" customFormat="1" ht="32.85" customHeight="1">
      <c r="B7" s="31"/>
      <c r="C7" s="32"/>
      <c r="D7" s="27" t="s">
        <v>97</v>
      </c>
      <c r="E7" s="32"/>
      <c r="F7" s="245" t="s">
        <v>98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2"/>
      <c r="R7" s="33"/>
    </row>
    <row r="8" spans="2:18" s="1" customFormat="1" ht="14.4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" customHeight="1">
      <c r="B9" s="31"/>
      <c r="C9" s="32"/>
      <c r="D9" s="28" t="s">
        <v>20</v>
      </c>
      <c r="E9" s="32"/>
      <c r="F9" s="26" t="s">
        <v>379</v>
      </c>
      <c r="G9" s="32"/>
      <c r="H9" s="32"/>
      <c r="I9" s="32"/>
      <c r="J9" s="32"/>
      <c r="K9" s="32"/>
      <c r="L9" s="32"/>
      <c r="M9" s="28" t="s">
        <v>22</v>
      </c>
      <c r="N9" s="32"/>
      <c r="O9" s="228" t="str">
        <f>'Rekapitulace stavby'!AN8</f>
        <v>30. 5. 2018</v>
      </c>
      <c r="P9" s="228"/>
      <c r="Q9" s="32"/>
      <c r="R9" s="33"/>
    </row>
    <row r="10" spans="2:18" s="1" customFormat="1" ht="10.9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" customHeight="1">
      <c r="B11" s="31"/>
      <c r="C11" s="32"/>
      <c r="D11" s="28" t="s">
        <v>24</v>
      </c>
      <c r="E11" s="32"/>
      <c r="F11" s="171" t="s">
        <v>389</v>
      </c>
      <c r="G11" s="32"/>
      <c r="H11" s="32"/>
      <c r="I11" s="32"/>
      <c r="J11" s="32"/>
      <c r="K11" s="32"/>
      <c r="L11" s="32"/>
      <c r="M11" s="28" t="s">
        <v>25</v>
      </c>
      <c r="N11" s="32"/>
      <c r="O11" s="207">
        <f>IF('Rekapitulace stavby'!AN10="","",'Rekapitulace stavby'!AN10)</f>
        <v>70891095</v>
      </c>
      <c r="P11" s="207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171" t="s">
        <v>387</v>
      </c>
      <c r="G12" s="32"/>
      <c r="H12" s="32"/>
      <c r="I12" s="32"/>
      <c r="J12" s="32"/>
      <c r="K12" s="32"/>
      <c r="L12" s="32"/>
      <c r="M12" s="28" t="s">
        <v>26</v>
      </c>
      <c r="N12" s="32"/>
      <c r="O12" s="207" t="str">
        <f>IF('Rekapitulace stavby'!AN11="","",'Rekapitulace stavby'!AN11)</f>
        <v/>
      </c>
      <c r="P12" s="207"/>
      <c r="Q12" s="32"/>
      <c r="R12" s="33"/>
    </row>
    <row r="13" spans="2:18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" customHeight="1">
      <c r="B14" s="31"/>
      <c r="C14" s="32"/>
      <c r="D14" s="28" t="s">
        <v>27</v>
      </c>
      <c r="E14" s="32"/>
      <c r="F14" s="32" t="s">
        <v>385</v>
      </c>
      <c r="G14" s="32"/>
      <c r="H14" s="32"/>
      <c r="I14" s="32"/>
      <c r="J14" s="32"/>
      <c r="K14" s="32"/>
      <c r="L14" s="32"/>
      <c r="M14" s="28" t="s">
        <v>25</v>
      </c>
      <c r="N14" s="32"/>
      <c r="O14" s="207" t="str">
        <f>IF('Rekapitulace stavby'!AN13="","",'Rekapitulace stavby'!AN13)</f>
        <v/>
      </c>
      <c r="P14" s="207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207" t="str">
        <f>IF('Rekapitulace stavby'!AN14="","",'Rekapitulace stavby'!AN14)</f>
        <v/>
      </c>
      <c r="P15" s="207"/>
      <c r="Q15" s="32"/>
      <c r="R15" s="33"/>
    </row>
    <row r="16" spans="2:18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28</v>
      </c>
      <c r="E17" s="32"/>
      <c r="F17" s="156" t="s">
        <v>381</v>
      </c>
      <c r="G17" s="32"/>
      <c r="H17" s="32"/>
      <c r="I17" s="32"/>
      <c r="J17" s="32"/>
      <c r="K17" s="32"/>
      <c r="L17" s="32"/>
      <c r="M17" s="28" t="s">
        <v>25</v>
      </c>
      <c r="N17" s="32"/>
      <c r="O17" s="207">
        <f>IF('Rekapitulace stavby'!AN16="","",'Rekapitulace stavby'!AN16)</f>
        <v>71093176</v>
      </c>
      <c r="P17" s="20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171" t="s">
        <v>386</v>
      </c>
      <c r="G18" s="32"/>
      <c r="H18" s="32"/>
      <c r="I18" s="32"/>
      <c r="J18" s="32"/>
      <c r="K18" s="32"/>
      <c r="L18" s="32"/>
      <c r="M18" s="28" t="s">
        <v>26</v>
      </c>
      <c r="N18" s="32"/>
      <c r="O18" s="207" t="str">
        <f>IF('Rekapitulace stavby'!AN17="","",'Rekapitulace stavby'!AN17)</f>
        <v/>
      </c>
      <c r="P18" s="207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30</v>
      </c>
      <c r="E20" s="32"/>
      <c r="F20" s="171" t="s">
        <v>381</v>
      </c>
      <c r="G20" s="32"/>
      <c r="H20" s="32"/>
      <c r="I20" s="32"/>
      <c r="J20" s="32"/>
      <c r="K20" s="32"/>
      <c r="L20" s="32"/>
      <c r="M20" s="28" t="s">
        <v>25</v>
      </c>
      <c r="N20" s="32"/>
      <c r="O20" s="207">
        <f>IF('Rekapitulace stavby'!AN19="","",'Rekapitulace stavby'!AN19)</f>
        <v>71093176</v>
      </c>
      <c r="P20" s="20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171" t="s">
        <v>386</v>
      </c>
      <c r="G21" s="32"/>
      <c r="H21" s="32"/>
      <c r="I21" s="32"/>
      <c r="J21" s="32"/>
      <c r="K21" s="32"/>
      <c r="L21" s="32"/>
      <c r="M21" s="28" t="s">
        <v>26</v>
      </c>
      <c r="N21" s="32"/>
      <c r="O21" s="207" t="str">
        <f>IF('Rekapitulace stavby'!AN20="","",'Rekapitulace stavby'!AN20)</f>
        <v/>
      </c>
      <c r="P21" s="207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10" t="s">
        <v>5</v>
      </c>
      <c r="F24" s="210"/>
      <c r="G24" s="210"/>
      <c r="H24" s="210"/>
      <c r="I24" s="210"/>
      <c r="J24" s="210"/>
      <c r="K24" s="210"/>
      <c r="L24" s="210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2" t="s">
        <v>99</v>
      </c>
      <c r="E27" s="32"/>
      <c r="F27" s="32"/>
      <c r="G27" s="32"/>
      <c r="H27" s="32"/>
      <c r="I27" s="32"/>
      <c r="J27" s="32"/>
      <c r="K27" s="32"/>
      <c r="L27" s="32"/>
      <c r="M27" s="184">
        <f>N88</f>
        <v>0</v>
      </c>
      <c r="N27" s="184"/>
      <c r="O27" s="184"/>
      <c r="P27" s="184"/>
      <c r="Q27" s="32"/>
      <c r="R27" s="33"/>
    </row>
    <row r="28" spans="2:18" s="1" customFormat="1" ht="14.4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84">
        <f>N94</f>
        <v>0</v>
      </c>
      <c r="N28" s="184"/>
      <c r="O28" s="184"/>
      <c r="P28" s="184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44">
        <f>ROUND(M27+M28,2)</f>
        <v>0</v>
      </c>
      <c r="N30" s="236"/>
      <c r="O30" s="236"/>
      <c r="P30" s="23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35</v>
      </c>
      <c r="E32" s="38" t="s">
        <v>36</v>
      </c>
      <c r="F32" s="39">
        <v>0.21</v>
      </c>
      <c r="G32" s="104" t="s">
        <v>37</v>
      </c>
      <c r="H32" s="241">
        <f>ROUND((SUM(BE94:BE95)+SUM(BE113:BE152)),2)</f>
        <v>0</v>
      </c>
      <c r="I32" s="236"/>
      <c r="J32" s="236"/>
      <c r="K32" s="32"/>
      <c r="L32" s="32"/>
      <c r="M32" s="241">
        <f>ROUND(ROUND((SUM(BE94:BE95)+SUM(BE113:BE152)),2)*F32,2)</f>
        <v>0</v>
      </c>
      <c r="N32" s="236"/>
      <c r="O32" s="236"/>
      <c r="P32" s="236"/>
      <c r="Q32" s="32"/>
      <c r="R32" s="33"/>
    </row>
    <row r="33" spans="2:18" s="1" customFormat="1" ht="14.4" customHeight="1">
      <c r="B33" s="31"/>
      <c r="C33" s="32"/>
      <c r="D33" s="32"/>
      <c r="E33" s="38" t="s">
        <v>38</v>
      </c>
      <c r="F33" s="39">
        <v>0.15</v>
      </c>
      <c r="G33" s="104" t="s">
        <v>37</v>
      </c>
      <c r="H33" s="241">
        <f>ROUND((SUM(BF94:BF95)+SUM(BF113:BF152)),2)</f>
        <v>0</v>
      </c>
      <c r="I33" s="236"/>
      <c r="J33" s="236"/>
      <c r="K33" s="32"/>
      <c r="L33" s="32"/>
      <c r="M33" s="241">
        <f>ROUND(ROUND((SUM(BF94:BF95)+SUM(BF113:BF152)),2)*F33,2)</f>
        <v>0</v>
      </c>
      <c r="N33" s="236"/>
      <c r="O33" s="236"/>
      <c r="P33" s="236"/>
      <c r="Q33" s="32"/>
      <c r="R33" s="33"/>
    </row>
    <row r="34" spans="2:18" s="1" customFormat="1" ht="14.4" customHeight="1" hidden="1">
      <c r="B34" s="31"/>
      <c r="C34" s="32"/>
      <c r="D34" s="32"/>
      <c r="E34" s="38" t="s">
        <v>39</v>
      </c>
      <c r="F34" s="39">
        <v>0.21</v>
      </c>
      <c r="G34" s="104" t="s">
        <v>37</v>
      </c>
      <c r="H34" s="241">
        <f>ROUND((SUM(BG94:BG95)+SUM(BG113:BG152)),2)</f>
        <v>0</v>
      </c>
      <c r="I34" s="236"/>
      <c r="J34" s="236"/>
      <c r="K34" s="32"/>
      <c r="L34" s="32"/>
      <c r="M34" s="241">
        <v>0</v>
      </c>
      <c r="N34" s="236"/>
      <c r="O34" s="236"/>
      <c r="P34" s="236"/>
      <c r="Q34" s="32"/>
      <c r="R34" s="33"/>
    </row>
    <row r="35" spans="2:18" s="1" customFormat="1" ht="14.4" customHeight="1" hidden="1">
      <c r="B35" s="31"/>
      <c r="C35" s="32"/>
      <c r="D35" s="32"/>
      <c r="E35" s="38" t="s">
        <v>40</v>
      </c>
      <c r="F35" s="39">
        <v>0.15</v>
      </c>
      <c r="G35" s="104" t="s">
        <v>37</v>
      </c>
      <c r="H35" s="241">
        <f>ROUND((SUM(BH94:BH95)+SUM(BH113:BH152)),2)</f>
        <v>0</v>
      </c>
      <c r="I35" s="236"/>
      <c r="J35" s="236"/>
      <c r="K35" s="32"/>
      <c r="L35" s="32"/>
      <c r="M35" s="241">
        <v>0</v>
      </c>
      <c r="N35" s="236"/>
      <c r="O35" s="236"/>
      <c r="P35" s="236"/>
      <c r="Q35" s="32"/>
      <c r="R35" s="33"/>
    </row>
    <row r="36" spans="2:18" s="1" customFormat="1" ht="14.4" customHeight="1" hidden="1">
      <c r="B36" s="31"/>
      <c r="C36" s="32"/>
      <c r="D36" s="32"/>
      <c r="E36" s="38" t="s">
        <v>41</v>
      </c>
      <c r="F36" s="39">
        <v>0</v>
      </c>
      <c r="G36" s="104" t="s">
        <v>37</v>
      </c>
      <c r="H36" s="241">
        <f>ROUND((SUM(BI94:BI95)+SUM(BI113:BI152)),2)</f>
        <v>0</v>
      </c>
      <c r="I36" s="236"/>
      <c r="J36" s="236"/>
      <c r="K36" s="32"/>
      <c r="L36" s="32"/>
      <c r="M36" s="241">
        <v>0</v>
      </c>
      <c r="N36" s="236"/>
      <c r="O36" s="236"/>
      <c r="P36" s="23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42">
        <f>SUM(M30:M36)</f>
        <v>0</v>
      </c>
      <c r="M38" s="242"/>
      <c r="N38" s="242"/>
      <c r="O38" s="242"/>
      <c r="P38" s="243"/>
      <c r="Q38" s="100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4.4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171" t="s">
        <v>381</v>
      </c>
      <c r="E51" s="24"/>
      <c r="F51" s="24"/>
      <c r="G51" s="24"/>
      <c r="H51" s="50"/>
      <c r="I51" s="24"/>
      <c r="J51" s="171" t="s">
        <v>381</v>
      </c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4.4">
      <c r="B59" s="31"/>
      <c r="C59" s="32"/>
      <c r="D59" s="51" t="s">
        <v>47</v>
      </c>
      <c r="E59" s="52"/>
      <c r="F59" s="52" t="s">
        <v>390</v>
      </c>
      <c r="G59" s="53" t="s">
        <v>48</v>
      </c>
      <c r="H59" s="54"/>
      <c r="I59" s="32"/>
      <c r="J59" s="51" t="s">
        <v>47</v>
      </c>
      <c r="K59" s="52"/>
      <c r="L59" s="52" t="s">
        <v>390</v>
      </c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4.4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 t="s">
        <v>389</v>
      </c>
      <c r="E62" s="24"/>
      <c r="F62" s="24"/>
      <c r="G62" s="24"/>
      <c r="H62" s="50"/>
      <c r="I62" s="24"/>
      <c r="J62" s="49" t="s">
        <v>385</v>
      </c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 t="s">
        <v>391</v>
      </c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 t="s">
        <v>392</v>
      </c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4.4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98" t="s">
        <v>101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37" t="str">
        <f>F6</f>
        <v>Sanace skalního masívu nad komunikací II/242 v Roztokách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2"/>
      <c r="R78" s="33"/>
    </row>
    <row r="79" spans="2:18" s="1" customFormat="1" ht="36.9" customHeight="1">
      <c r="B79" s="31"/>
      <c r="C79" s="65" t="s">
        <v>97</v>
      </c>
      <c r="D79" s="32"/>
      <c r="E79" s="32"/>
      <c r="F79" s="200" t="str">
        <f>F7</f>
        <v>SO 01 - SO 01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Roztoky</v>
      </c>
      <c r="G81" s="32"/>
      <c r="H81" s="32"/>
      <c r="I81" s="32"/>
      <c r="J81" s="32"/>
      <c r="K81" s="28" t="s">
        <v>22</v>
      </c>
      <c r="L81" s="32"/>
      <c r="M81" s="228" t="str">
        <f>IF(O9="","",O9)</f>
        <v>30. 5. 2018</v>
      </c>
      <c r="N81" s="228"/>
      <c r="O81" s="228"/>
      <c r="P81" s="228"/>
      <c r="Q81" s="32"/>
      <c r="R81" s="33"/>
    </row>
    <row r="82" spans="2:18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2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207" t="s">
        <v>381</v>
      </c>
      <c r="N83" s="207"/>
      <c r="O83" s="207"/>
      <c r="P83" s="207"/>
      <c r="Q83" s="207"/>
      <c r="R83" s="33"/>
    </row>
    <row r="84" spans="2:18" s="1" customFormat="1" ht="14.4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207" t="str">
        <f>E21</f>
        <v xml:space="preserve"> </v>
      </c>
      <c r="N84" s="207"/>
      <c r="O84" s="207"/>
      <c r="P84" s="207"/>
      <c r="Q84" s="207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9" t="s">
        <v>102</v>
      </c>
      <c r="D86" s="240"/>
      <c r="E86" s="240"/>
      <c r="F86" s="240"/>
      <c r="G86" s="240"/>
      <c r="H86" s="100"/>
      <c r="I86" s="100"/>
      <c r="J86" s="100"/>
      <c r="K86" s="100"/>
      <c r="L86" s="100"/>
      <c r="M86" s="100"/>
      <c r="N86" s="239" t="s">
        <v>103</v>
      </c>
      <c r="O86" s="240"/>
      <c r="P86" s="240"/>
      <c r="Q86" s="24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6">
        <f>N113</f>
        <v>0</v>
      </c>
      <c r="O88" s="234"/>
      <c r="P88" s="234"/>
      <c r="Q88" s="234"/>
      <c r="R88" s="33"/>
      <c r="AU88" s="18" t="s">
        <v>105</v>
      </c>
    </row>
    <row r="89" spans="2:18" s="6" customFormat="1" ht="24.9" customHeight="1">
      <c r="B89" s="109"/>
      <c r="C89" s="110"/>
      <c r="D89" s="111" t="s">
        <v>106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N114</f>
        <v>0</v>
      </c>
      <c r="O89" s="231"/>
      <c r="P89" s="231"/>
      <c r="Q89" s="231"/>
      <c r="R89" s="112"/>
    </row>
    <row r="90" spans="2:18" s="7" customFormat="1" ht="19.95" customHeight="1">
      <c r="B90" s="113"/>
      <c r="C90" s="114"/>
      <c r="D90" s="115" t="s">
        <v>107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N115</f>
        <v>0</v>
      </c>
      <c r="O90" s="233"/>
      <c r="P90" s="233"/>
      <c r="Q90" s="233"/>
      <c r="R90" s="116"/>
    </row>
    <row r="91" spans="2:18" s="7" customFormat="1" ht="19.95" customHeight="1">
      <c r="B91" s="113"/>
      <c r="C91" s="114"/>
      <c r="D91" s="115" t="s">
        <v>108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2">
        <f>N146</f>
        <v>0</v>
      </c>
      <c r="O91" s="233"/>
      <c r="P91" s="233"/>
      <c r="Q91" s="233"/>
      <c r="R91" s="116"/>
    </row>
    <row r="92" spans="2:18" s="7" customFormat="1" ht="19.95" customHeight="1">
      <c r="B92" s="113"/>
      <c r="C92" s="114"/>
      <c r="D92" s="115" t="s">
        <v>109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2">
        <f>N151</f>
        <v>0</v>
      </c>
      <c r="O92" s="233"/>
      <c r="P92" s="233"/>
      <c r="Q92" s="233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34">
        <v>0</v>
      </c>
      <c r="O94" s="235"/>
      <c r="P94" s="235"/>
      <c r="Q94" s="235"/>
      <c r="R94" s="33"/>
      <c r="T94" s="117"/>
      <c r="U94" s="118" t="s">
        <v>35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89</v>
      </c>
      <c r="D96" s="100"/>
      <c r="E96" s="100"/>
      <c r="F96" s="100"/>
      <c r="G96" s="100"/>
      <c r="H96" s="100"/>
      <c r="I96" s="100"/>
      <c r="J96" s="100"/>
      <c r="K96" s="100"/>
      <c r="L96" s="188">
        <f>ROUND(SUM(N88+N94),2)</f>
        <v>0</v>
      </c>
      <c r="M96" s="188"/>
      <c r="N96" s="188"/>
      <c r="O96" s="188"/>
      <c r="P96" s="188"/>
      <c r="Q96" s="188"/>
      <c r="R96" s="33"/>
    </row>
    <row r="97" spans="2:18" s="1" customFormat="1" ht="6.9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" customHeight="1">
      <c r="B102" s="31"/>
      <c r="C102" s="198" t="s">
        <v>111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33"/>
    </row>
    <row r="103" spans="2:18" s="1" customFormat="1" ht="6.9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237" t="str">
        <f>F6</f>
        <v>Sanace skalního masívu nad komunikací II/242 v Roztokách</v>
      </c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32"/>
      <c r="R104" s="33"/>
    </row>
    <row r="105" spans="2:18" s="1" customFormat="1" ht="36.9" customHeight="1">
      <c r="B105" s="31"/>
      <c r="C105" s="65" t="s">
        <v>97</v>
      </c>
      <c r="D105" s="32"/>
      <c r="E105" s="32"/>
      <c r="F105" s="200" t="str">
        <f>F7</f>
        <v>SO 01 - SO 01</v>
      </c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32"/>
      <c r="R105" s="33"/>
    </row>
    <row r="106" spans="2:18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>Roztoky</v>
      </c>
      <c r="G107" s="32"/>
      <c r="H107" s="32"/>
      <c r="I107" s="32"/>
      <c r="J107" s="32"/>
      <c r="K107" s="28" t="s">
        <v>22</v>
      </c>
      <c r="L107" s="32"/>
      <c r="M107" s="228" t="str">
        <f>IF(O9="","",O9)</f>
        <v>30. 5. 2018</v>
      </c>
      <c r="N107" s="228"/>
      <c r="O107" s="228"/>
      <c r="P107" s="228"/>
      <c r="Q107" s="32"/>
      <c r="R107" s="33"/>
    </row>
    <row r="108" spans="2:18" s="1" customFormat="1" ht="6.9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3.2">
      <c r="B109" s="31"/>
      <c r="C109" s="28" t="s">
        <v>24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28</v>
      </c>
      <c r="L109" s="32"/>
      <c r="M109" s="207" t="s">
        <v>381</v>
      </c>
      <c r="N109" s="207"/>
      <c r="O109" s="207"/>
      <c r="P109" s="207"/>
      <c r="Q109" s="207"/>
      <c r="R109" s="33"/>
    </row>
    <row r="110" spans="2:57" s="1" customFormat="1" ht="14.4" customHeight="1">
      <c r="B110" s="31"/>
      <c r="C110" s="28" t="s">
        <v>27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30</v>
      </c>
      <c r="L110" s="32"/>
      <c r="M110" s="207" t="str">
        <f>E21</f>
        <v xml:space="preserve"> </v>
      </c>
      <c r="N110" s="207"/>
      <c r="O110" s="207"/>
      <c r="P110" s="207"/>
      <c r="Q110" s="207"/>
      <c r="R110" s="33"/>
      <c r="BE110" s="146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112</v>
      </c>
      <c r="D112" s="121" t="s">
        <v>113</v>
      </c>
      <c r="E112" s="121" t="s">
        <v>53</v>
      </c>
      <c r="F112" s="229" t="s">
        <v>114</v>
      </c>
      <c r="G112" s="229"/>
      <c r="H112" s="229"/>
      <c r="I112" s="229"/>
      <c r="J112" s="121" t="s">
        <v>115</v>
      </c>
      <c r="K112" s="121" t="s">
        <v>116</v>
      </c>
      <c r="L112" s="229" t="s">
        <v>117</v>
      </c>
      <c r="M112" s="229"/>
      <c r="N112" s="229" t="s">
        <v>103</v>
      </c>
      <c r="O112" s="229"/>
      <c r="P112" s="229"/>
      <c r="Q112" s="230"/>
      <c r="R112" s="122"/>
      <c r="T112" s="72" t="s">
        <v>118</v>
      </c>
      <c r="U112" s="73" t="s">
        <v>35</v>
      </c>
      <c r="V112" s="73" t="s">
        <v>119</v>
      </c>
      <c r="W112" s="73" t="s">
        <v>120</v>
      </c>
      <c r="X112" s="73" t="s">
        <v>121</v>
      </c>
      <c r="Y112" s="73" t="s">
        <v>122</v>
      </c>
      <c r="Z112" s="73" t="s">
        <v>123</v>
      </c>
      <c r="AA112" s="74" t="s">
        <v>124</v>
      </c>
    </row>
    <row r="113" spans="2:63" s="1" customFormat="1" ht="29.25" customHeight="1">
      <c r="B113" s="31"/>
      <c r="C113" s="76" t="s">
        <v>99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13">
        <f>BK113</f>
        <v>0</v>
      </c>
      <c r="O113" s="214"/>
      <c r="P113" s="214"/>
      <c r="Q113" s="214"/>
      <c r="R113" s="33"/>
      <c r="T113" s="75"/>
      <c r="U113" s="47"/>
      <c r="V113" s="47"/>
      <c r="W113" s="123">
        <f>W114</f>
        <v>758.6923999999999</v>
      </c>
      <c r="X113" s="47"/>
      <c r="Y113" s="123">
        <f>Y114</f>
        <v>0</v>
      </c>
      <c r="Z113" s="47"/>
      <c r="AA113" s="124">
        <f>AA114</f>
        <v>0</v>
      </c>
      <c r="AT113" s="18" t="s">
        <v>70</v>
      </c>
      <c r="AU113" s="18" t="s">
        <v>105</v>
      </c>
      <c r="BK113" s="125">
        <f>BK114</f>
        <v>0</v>
      </c>
    </row>
    <row r="114" spans="2:63" s="9" customFormat="1" ht="37.35" customHeight="1">
      <c r="B114" s="126"/>
      <c r="C114" s="127"/>
      <c r="D114" s="128" t="s">
        <v>106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15">
        <f>BK114</f>
        <v>0</v>
      </c>
      <c r="O114" s="216"/>
      <c r="P114" s="216"/>
      <c r="Q114" s="216"/>
      <c r="R114" s="129"/>
      <c r="T114" s="130"/>
      <c r="U114" s="127"/>
      <c r="V114" s="127"/>
      <c r="W114" s="131">
        <f>W115+W146+W151</f>
        <v>758.6923999999999</v>
      </c>
      <c r="X114" s="127"/>
      <c r="Y114" s="131">
        <f>Y115+Y146+Y151</f>
        <v>0</v>
      </c>
      <c r="Z114" s="127"/>
      <c r="AA114" s="132">
        <f>AA115+AA146+AA151</f>
        <v>0</v>
      </c>
      <c r="AR114" s="133" t="s">
        <v>78</v>
      </c>
      <c r="AT114" s="134" t="s">
        <v>70</v>
      </c>
      <c r="AU114" s="134" t="s">
        <v>71</v>
      </c>
      <c r="AY114" s="133" t="s">
        <v>125</v>
      </c>
      <c r="BK114" s="135">
        <f>BK115+BK146+BK151</f>
        <v>0</v>
      </c>
    </row>
    <row r="115" spans="2:63" s="9" customFormat="1" ht="19.95" customHeight="1">
      <c r="B115" s="126"/>
      <c r="C115" s="127"/>
      <c r="D115" s="136" t="s">
        <v>107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7">
        <f>BK115</f>
        <v>0</v>
      </c>
      <c r="O115" s="218"/>
      <c r="P115" s="218"/>
      <c r="Q115" s="218"/>
      <c r="R115" s="129"/>
      <c r="T115" s="130"/>
      <c r="U115" s="127"/>
      <c r="V115" s="127"/>
      <c r="W115" s="131">
        <f>SUM(W116:W145)</f>
        <v>758.6923999999999</v>
      </c>
      <c r="X115" s="127"/>
      <c r="Y115" s="131">
        <f>SUM(Y116:Y145)</f>
        <v>0</v>
      </c>
      <c r="Z115" s="127"/>
      <c r="AA115" s="132">
        <f>SUM(AA116:AA145)</f>
        <v>0</v>
      </c>
      <c r="AR115" s="133" t="s">
        <v>78</v>
      </c>
      <c r="AT115" s="134" t="s">
        <v>70</v>
      </c>
      <c r="AU115" s="134" t="s">
        <v>78</v>
      </c>
      <c r="AY115" s="133" t="s">
        <v>125</v>
      </c>
      <c r="BK115" s="135">
        <f>SUM(BK116:BK145)</f>
        <v>0</v>
      </c>
    </row>
    <row r="116" spans="2:65" s="1" customFormat="1" ht="25.5" customHeight="1">
      <c r="B116" s="137"/>
      <c r="C116" s="138" t="s">
        <v>126</v>
      </c>
      <c r="D116" s="138" t="s">
        <v>127</v>
      </c>
      <c r="E116" s="139" t="s">
        <v>128</v>
      </c>
      <c r="F116" s="211" t="s">
        <v>129</v>
      </c>
      <c r="G116" s="211"/>
      <c r="H116" s="211"/>
      <c r="I116" s="211"/>
      <c r="J116" s="140" t="s">
        <v>130</v>
      </c>
      <c r="K116" s="141">
        <v>3</v>
      </c>
      <c r="L116" s="212">
        <v>0</v>
      </c>
      <c r="M116" s="212"/>
      <c r="N116" s="212">
        <f aca="true" t="shared" si="0" ref="N116:N145">ROUND(L116*K116,2)</f>
        <v>0</v>
      </c>
      <c r="O116" s="212"/>
      <c r="P116" s="212"/>
      <c r="Q116" s="212"/>
      <c r="R116" s="142"/>
      <c r="T116" s="143" t="s">
        <v>5</v>
      </c>
      <c r="U116" s="40" t="s">
        <v>36</v>
      </c>
      <c r="V116" s="144">
        <v>5.182</v>
      </c>
      <c r="W116" s="144">
        <f aca="true" t="shared" si="1" ref="W116:W145">V116*K116</f>
        <v>15.546000000000001</v>
      </c>
      <c r="X116" s="144">
        <v>0</v>
      </c>
      <c r="Y116" s="144">
        <f aca="true" t="shared" si="2" ref="Y116:Y145">X116*K116</f>
        <v>0</v>
      </c>
      <c r="Z116" s="144">
        <v>0</v>
      </c>
      <c r="AA116" s="145">
        <f aca="true" t="shared" si="3" ref="AA116:AA145">Z116*K116</f>
        <v>0</v>
      </c>
      <c r="AR116" s="18" t="s">
        <v>131</v>
      </c>
      <c r="AT116" s="18" t="s">
        <v>127</v>
      </c>
      <c r="AU116" s="18" t="s">
        <v>95</v>
      </c>
      <c r="AY116" s="18" t="s">
        <v>125</v>
      </c>
      <c r="BE116" s="146">
        <f aca="true" t="shared" si="4" ref="BE116:BE145">IF(U116="základní",N116,0)</f>
        <v>0</v>
      </c>
      <c r="BF116" s="146">
        <f aca="true" t="shared" si="5" ref="BF116:BF145">IF(U116="snížená",N116,0)</f>
        <v>0</v>
      </c>
      <c r="BG116" s="146">
        <f aca="true" t="shared" si="6" ref="BG116:BG145">IF(U116="zákl. přenesená",N116,0)</f>
        <v>0</v>
      </c>
      <c r="BH116" s="146">
        <f aca="true" t="shared" si="7" ref="BH116:BH145">IF(U116="sníž. přenesená",N116,0)</f>
        <v>0</v>
      </c>
      <c r="BI116" s="146">
        <f aca="true" t="shared" si="8" ref="BI116:BI145">IF(U116="nulová",N116,0)</f>
        <v>0</v>
      </c>
      <c r="BJ116" s="18" t="s">
        <v>78</v>
      </c>
      <c r="BK116" s="146">
        <f aca="true" t="shared" si="9" ref="BK116:BK145">ROUND(L116*K116,2)</f>
        <v>0</v>
      </c>
      <c r="BL116" s="18" t="s">
        <v>131</v>
      </c>
      <c r="BM116" s="18" t="s">
        <v>132</v>
      </c>
    </row>
    <row r="117" spans="2:65" s="1" customFormat="1" ht="51" customHeight="1">
      <c r="B117" s="137"/>
      <c r="C117" s="138" t="s">
        <v>133</v>
      </c>
      <c r="D117" s="138" t="s">
        <v>127</v>
      </c>
      <c r="E117" s="139" t="s">
        <v>134</v>
      </c>
      <c r="F117" s="211" t="s">
        <v>135</v>
      </c>
      <c r="G117" s="211"/>
      <c r="H117" s="211"/>
      <c r="I117" s="211"/>
      <c r="J117" s="140" t="s">
        <v>136</v>
      </c>
      <c r="K117" s="141">
        <v>5</v>
      </c>
      <c r="L117" s="212">
        <v>0</v>
      </c>
      <c r="M117" s="212"/>
      <c r="N117" s="212">
        <f t="shared" si="0"/>
        <v>0</v>
      </c>
      <c r="O117" s="212"/>
      <c r="P117" s="212"/>
      <c r="Q117" s="212"/>
      <c r="R117" s="142"/>
      <c r="T117" s="143" t="s">
        <v>5</v>
      </c>
      <c r="U117" s="40" t="s">
        <v>36</v>
      </c>
      <c r="V117" s="144">
        <v>3.663</v>
      </c>
      <c r="W117" s="144">
        <f t="shared" si="1"/>
        <v>18.314999999999998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8" t="s">
        <v>131</v>
      </c>
      <c r="AT117" s="18" t="s">
        <v>127</v>
      </c>
      <c r="AU117" s="18" t="s">
        <v>95</v>
      </c>
      <c r="AY117" s="18" t="s">
        <v>125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8" t="s">
        <v>78</v>
      </c>
      <c r="BK117" s="146">
        <f t="shared" si="9"/>
        <v>0</v>
      </c>
      <c r="BL117" s="18" t="s">
        <v>131</v>
      </c>
      <c r="BM117" s="18" t="s">
        <v>137</v>
      </c>
    </row>
    <row r="118" spans="2:65" s="1" customFormat="1" ht="76.5" customHeight="1">
      <c r="B118" s="137"/>
      <c r="C118" s="138" t="s">
        <v>138</v>
      </c>
      <c r="D118" s="138" t="s">
        <v>127</v>
      </c>
      <c r="E118" s="139" t="s">
        <v>139</v>
      </c>
      <c r="F118" s="211" t="s">
        <v>140</v>
      </c>
      <c r="G118" s="211"/>
      <c r="H118" s="211"/>
      <c r="I118" s="211"/>
      <c r="J118" s="140" t="s">
        <v>141</v>
      </c>
      <c r="K118" s="141">
        <v>90</v>
      </c>
      <c r="L118" s="212">
        <v>0</v>
      </c>
      <c r="M118" s="212"/>
      <c r="N118" s="212">
        <f t="shared" si="0"/>
        <v>0</v>
      </c>
      <c r="O118" s="212"/>
      <c r="P118" s="212"/>
      <c r="Q118" s="212"/>
      <c r="R118" s="142"/>
      <c r="T118" s="143" t="s">
        <v>5</v>
      </c>
      <c r="U118" s="40" t="s">
        <v>36</v>
      </c>
      <c r="V118" s="144">
        <v>0.245</v>
      </c>
      <c r="W118" s="144">
        <f t="shared" si="1"/>
        <v>22.05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131</v>
      </c>
      <c r="AT118" s="18" t="s">
        <v>127</v>
      </c>
      <c r="AU118" s="18" t="s">
        <v>95</v>
      </c>
      <c r="AY118" s="18" t="s">
        <v>125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78</v>
      </c>
      <c r="BK118" s="146">
        <f t="shared" si="9"/>
        <v>0</v>
      </c>
      <c r="BL118" s="18" t="s">
        <v>131</v>
      </c>
      <c r="BM118" s="18" t="s">
        <v>142</v>
      </c>
    </row>
    <row r="119" spans="2:65" s="1" customFormat="1" ht="38.25" customHeight="1">
      <c r="B119" s="137"/>
      <c r="C119" s="138" t="s">
        <v>143</v>
      </c>
      <c r="D119" s="138" t="s">
        <v>127</v>
      </c>
      <c r="E119" s="139" t="s">
        <v>144</v>
      </c>
      <c r="F119" s="211" t="s">
        <v>145</v>
      </c>
      <c r="G119" s="211"/>
      <c r="H119" s="211"/>
      <c r="I119" s="211"/>
      <c r="J119" s="140" t="s">
        <v>130</v>
      </c>
      <c r="K119" s="141">
        <v>62</v>
      </c>
      <c r="L119" s="212">
        <v>0</v>
      </c>
      <c r="M119" s="212"/>
      <c r="N119" s="212">
        <f t="shared" si="0"/>
        <v>0</v>
      </c>
      <c r="O119" s="212"/>
      <c r="P119" s="212"/>
      <c r="Q119" s="212"/>
      <c r="R119" s="142"/>
      <c r="T119" s="143" t="s">
        <v>5</v>
      </c>
      <c r="U119" s="40" t="s">
        <v>36</v>
      </c>
      <c r="V119" s="144">
        <v>7.4</v>
      </c>
      <c r="W119" s="144">
        <f t="shared" si="1"/>
        <v>458.8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131</v>
      </c>
      <c r="AT119" s="18" t="s">
        <v>127</v>
      </c>
      <c r="AU119" s="18" t="s">
        <v>95</v>
      </c>
      <c r="AY119" s="18" t="s">
        <v>125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78</v>
      </c>
      <c r="BK119" s="146">
        <f t="shared" si="9"/>
        <v>0</v>
      </c>
      <c r="BL119" s="18" t="s">
        <v>131</v>
      </c>
      <c r="BM119" s="18" t="s">
        <v>146</v>
      </c>
    </row>
    <row r="120" spans="2:65" s="1" customFormat="1" ht="38.25" customHeight="1">
      <c r="B120" s="137"/>
      <c r="C120" s="138" t="s">
        <v>147</v>
      </c>
      <c r="D120" s="138" t="s">
        <v>127</v>
      </c>
      <c r="E120" s="139" t="s">
        <v>148</v>
      </c>
      <c r="F120" s="211" t="s">
        <v>149</v>
      </c>
      <c r="G120" s="211"/>
      <c r="H120" s="211"/>
      <c r="I120" s="211"/>
      <c r="J120" s="140" t="s">
        <v>130</v>
      </c>
      <c r="K120" s="141">
        <v>4</v>
      </c>
      <c r="L120" s="212">
        <v>0</v>
      </c>
      <c r="M120" s="212"/>
      <c r="N120" s="212">
        <f t="shared" si="0"/>
        <v>0</v>
      </c>
      <c r="O120" s="212"/>
      <c r="P120" s="212"/>
      <c r="Q120" s="212"/>
      <c r="R120" s="142"/>
      <c r="T120" s="143" t="s">
        <v>5</v>
      </c>
      <c r="U120" s="40" t="s">
        <v>36</v>
      </c>
      <c r="V120" s="144">
        <v>7.2</v>
      </c>
      <c r="W120" s="144">
        <f t="shared" si="1"/>
        <v>28.8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131</v>
      </c>
      <c r="AT120" s="18" t="s">
        <v>127</v>
      </c>
      <c r="AU120" s="18" t="s">
        <v>95</v>
      </c>
      <c r="AY120" s="18" t="s">
        <v>125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78</v>
      </c>
      <c r="BK120" s="146">
        <f t="shared" si="9"/>
        <v>0</v>
      </c>
      <c r="BL120" s="18" t="s">
        <v>131</v>
      </c>
      <c r="BM120" s="18" t="s">
        <v>150</v>
      </c>
    </row>
    <row r="121" spans="2:65" s="1" customFormat="1" ht="38.25" customHeight="1">
      <c r="B121" s="137"/>
      <c r="C121" s="157" t="s">
        <v>151</v>
      </c>
      <c r="D121" s="157" t="s">
        <v>127</v>
      </c>
      <c r="E121" s="158" t="s">
        <v>152</v>
      </c>
      <c r="F121" s="224" t="s">
        <v>153</v>
      </c>
      <c r="G121" s="224"/>
      <c r="H121" s="224"/>
      <c r="I121" s="224"/>
      <c r="J121" s="159" t="s">
        <v>154</v>
      </c>
      <c r="K121" s="160">
        <v>36</v>
      </c>
      <c r="L121" s="225">
        <v>0</v>
      </c>
      <c r="M121" s="225"/>
      <c r="N121" s="225">
        <f t="shared" si="0"/>
        <v>0</v>
      </c>
      <c r="O121" s="225"/>
      <c r="P121" s="225"/>
      <c r="Q121" s="225"/>
      <c r="R121" s="142"/>
      <c r="S121" s="154"/>
      <c r="T121" s="143"/>
      <c r="U121" s="40" t="s">
        <v>36</v>
      </c>
      <c r="V121" s="144"/>
      <c r="W121" s="144"/>
      <c r="X121" s="144"/>
      <c r="Y121" s="144"/>
      <c r="Z121" s="144"/>
      <c r="AA121" s="145"/>
      <c r="AR121" s="18" t="s">
        <v>131</v>
      </c>
      <c r="AT121" s="18" t="s">
        <v>127</v>
      </c>
      <c r="AU121" s="18" t="s">
        <v>95</v>
      </c>
      <c r="AY121" s="18" t="s">
        <v>125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78</v>
      </c>
      <c r="BK121" s="146">
        <f t="shared" si="9"/>
        <v>0</v>
      </c>
      <c r="BL121" s="18" t="s">
        <v>131</v>
      </c>
      <c r="BM121" s="18" t="s">
        <v>155</v>
      </c>
    </row>
    <row r="122" spans="2:65" s="1" customFormat="1" ht="51" customHeight="1">
      <c r="B122" s="137"/>
      <c r="C122" s="157" t="s">
        <v>156</v>
      </c>
      <c r="D122" s="157" t="s">
        <v>127</v>
      </c>
      <c r="E122" s="158" t="s">
        <v>157</v>
      </c>
      <c r="F122" s="224" t="s">
        <v>158</v>
      </c>
      <c r="G122" s="224"/>
      <c r="H122" s="224"/>
      <c r="I122" s="224"/>
      <c r="J122" s="159" t="s">
        <v>154</v>
      </c>
      <c r="K122" s="160">
        <v>96</v>
      </c>
      <c r="L122" s="225">
        <v>0</v>
      </c>
      <c r="M122" s="225"/>
      <c r="N122" s="225">
        <f t="shared" si="0"/>
        <v>0</v>
      </c>
      <c r="O122" s="225"/>
      <c r="P122" s="225"/>
      <c r="Q122" s="225"/>
      <c r="R122" s="142"/>
      <c r="S122" s="154"/>
      <c r="T122" s="143"/>
      <c r="U122" s="40" t="s">
        <v>36</v>
      </c>
      <c r="V122" s="144"/>
      <c r="W122" s="144"/>
      <c r="X122" s="144"/>
      <c r="Y122" s="144"/>
      <c r="Z122" s="144"/>
      <c r="AA122" s="145"/>
      <c r="AR122" s="18" t="s">
        <v>131</v>
      </c>
      <c r="AT122" s="18" t="s">
        <v>127</v>
      </c>
      <c r="AU122" s="18" t="s">
        <v>95</v>
      </c>
      <c r="AY122" s="18" t="s">
        <v>125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78</v>
      </c>
      <c r="BK122" s="146">
        <f t="shared" si="9"/>
        <v>0</v>
      </c>
      <c r="BL122" s="18" t="s">
        <v>131</v>
      </c>
      <c r="BM122" s="18" t="s">
        <v>159</v>
      </c>
    </row>
    <row r="123" spans="2:65" s="1" customFormat="1" ht="38.25" customHeight="1">
      <c r="B123" s="137"/>
      <c r="C123" s="157" t="s">
        <v>160</v>
      </c>
      <c r="D123" s="157" t="s">
        <v>127</v>
      </c>
      <c r="E123" s="158" t="s">
        <v>161</v>
      </c>
      <c r="F123" s="224" t="s">
        <v>162</v>
      </c>
      <c r="G123" s="224"/>
      <c r="H123" s="224"/>
      <c r="I123" s="224"/>
      <c r="J123" s="159" t="s">
        <v>141</v>
      </c>
      <c r="K123" s="160">
        <v>137.5</v>
      </c>
      <c r="L123" s="225">
        <v>0</v>
      </c>
      <c r="M123" s="225"/>
      <c r="N123" s="225">
        <f t="shared" si="0"/>
        <v>0</v>
      </c>
      <c r="O123" s="225"/>
      <c r="P123" s="225"/>
      <c r="Q123" s="225"/>
      <c r="R123" s="142"/>
      <c r="S123" s="154"/>
      <c r="T123" s="143"/>
      <c r="U123" s="40" t="s">
        <v>36</v>
      </c>
      <c r="V123" s="144"/>
      <c r="W123" s="144"/>
      <c r="X123" s="144"/>
      <c r="Y123" s="144"/>
      <c r="Z123" s="144"/>
      <c r="AA123" s="145"/>
      <c r="AR123" s="18" t="s">
        <v>131</v>
      </c>
      <c r="AT123" s="18" t="s">
        <v>127</v>
      </c>
      <c r="AU123" s="18" t="s">
        <v>95</v>
      </c>
      <c r="AY123" s="18" t="s">
        <v>125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78</v>
      </c>
      <c r="BK123" s="146">
        <f t="shared" si="9"/>
        <v>0</v>
      </c>
      <c r="BL123" s="18" t="s">
        <v>131</v>
      </c>
      <c r="BM123" s="18" t="s">
        <v>163</v>
      </c>
    </row>
    <row r="124" spans="2:65" s="1" customFormat="1" ht="25.5" customHeight="1">
      <c r="B124" s="137"/>
      <c r="C124" s="163" t="s">
        <v>164</v>
      </c>
      <c r="D124" s="163" t="s">
        <v>165</v>
      </c>
      <c r="E124" s="164" t="s">
        <v>166</v>
      </c>
      <c r="F124" s="226" t="s">
        <v>382</v>
      </c>
      <c r="G124" s="226"/>
      <c r="H124" s="226"/>
      <c r="I124" s="226"/>
      <c r="J124" s="165" t="s">
        <v>141</v>
      </c>
      <c r="K124" s="166">
        <v>137.5</v>
      </c>
      <c r="L124" s="227">
        <v>0</v>
      </c>
      <c r="M124" s="227"/>
      <c r="N124" s="227">
        <f t="shared" si="0"/>
        <v>0</v>
      </c>
      <c r="O124" s="225"/>
      <c r="P124" s="225"/>
      <c r="Q124" s="225"/>
      <c r="R124" s="142"/>
      <c r="S124" s="154"/>
      <c r="T124" s="143"/>
      <c r="U124" s="40" t="s">
        <v>36</v>
      </c>
      <c r="V124" s="144"/>
      <c r="W124" s="144"/>
      <c r="X124" s="144"/>
      <c r="Y124" s="144"/>
      <c r="Z124" s="144"/>
      <c r="AA124" s="145"/>
      <c r="AR124" s="18" t="s">
        <v>143</v>
      </c>
      <c r="AT124" s="18" t="s">
        <v>165</v>
      </c>
      <c r="AU124" s="18" t="s">
        <v>95</v>
      </c>
      <c r="AY124" s="18" t="s">
        <v>125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78</v>
      </c>
      <c r="BK124" s="146">
        <f t="shared" si="9"/>
        <v>0</v>
      </c>
      <c r="BL124" s="18" t="s">
        <v>131</v>
      </c>
      <c r="BM124" s="18" t="s">
        <v>167</v>
      </c>
    </row>
    <row r="125" spans="2:65" s="1" customFormat="1" ht="25.5" customHeight="1">
      <c r="B125" s="137"/>
      <c r="C125" s="138" t="s">
        <v>78</v>
      </c>
      <c r="D125" s="138" t="s">
        <v>127</v>
      </c>
      <c r="E125" s="139" t="s">
        <v>168</v>
      </c>
      <c r="F125" s="211" t="s">
        <v>169</v>
      </c>
      <c r="G125" s="211"/>
      <c r="H125" s="211"/>
      <c r="I125" s="211"/>
      <c r="J125" s="140" t="s">
        <v>130</v>
      </c>
      <c r="K125" s="141">
        <v>46.2</v>
      </c>
      <c r="L125" s="212">
        <v>0</v>
      </c>
      <c r="M125" s="212"/>
      <c r="N125" s="212">
        <f t="shared" si="0"/>
        <v>0</v>
      </c>
      <c r="O125" s="212"/>
      <c r="P125" s="212"/>
      <c r="Q125" s="212"/>
      <c r="R125" s="142"/>
      <c r="S125" s="154"/>
      <c r="T125" s="143"/>
      <c r="U125" s="40" t="s">
        <v>36</v>
      </c>
      <c r="V125" s="144"/>
      <c r="W125" s="144"/>
      <c r="X125" s="144"/>
      <c r="Y125" s="144"/>
      <c r="Z125" s="144"/>
      <c r="AA125" s="145"/>
      <c r="AR125" s="18" t="s">
        <v>131</v>
      </c>
      <c r="AT125" s="18" t="s">
        <v>127</v>
      </c>
      <c r="AU125" s="18" t="s">
        <v>95</v>
      </c>
      <c r="AY125" s="18" t="s">
        <v>125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78</v>
      </c>
      <c r="BK125" s="146">
        <f t="shared" si="9"/>
        <v>0</v>
      </c>
      <c r="BL125" s="18" t="s">
        <v>131</v>
      </c>
      <c r="BM125" s="18" t="s">
        <v>170</v>
      </c>
    </row>
    <row r="126" spans="2:65" s="1" customFormat="1" ht="38.25" customHeight="1">
      <c r="B126" s="137"/>
      <c r="C126" s="138" t="s">
        <v>95</v>
      </c>
      <c r="D126" s="138" t="s">
        <v>127</v>
      </c>
      <c r="E126" s="139" t="s">
        <v>171</v>
      </c>
      <c r="F126" s="211" t="s">
        <v>172</v>
      </c>
      <c r="G126" s="211"/>
      <c r="H126" s="211"/>
      <c r="I126" s="211"/>
      <c r="J126" s="140" t="s">
        <v>130</v>
      </c>
      <c r="K126" s="141">
        <v>46.2</v>
      </c>
      <c r="L126" s="212">
        <v>0</v>
      </c>
      <c r="M126" s="212"/>
      <c r="N126" s="212">
        <f t="shared" si="0"/>
        <v>0</v>
      </c>
      <c r="O126" s="212"/>
      <c r="P126" s="212"/>
      <c r="Q126" s="212"/>
      <c r="R126" s="142"/>
      <c r="S126" s="154"/>
      <c r="T126" s="143"/>
      <c r="U126" s="40" t="s">
        <v>36</v>
      </c>
      <c r="V126" s="144"/>
      <c r="W126" s="144"/>
      <c r="X126" s="144"/>
      <c r="Y126" s="144"/>
      <c r="Z126" s="144"/>
      <c r="AA126" s="145"/>
      <c r="AR126" s="18" t="s">
        <v>131</v>
      </c>
      <c r="AT126" s="18" t="s">
        <v>127</v>
      </c>
      <c r="AU126" s="18" t="s">
        <v>95</v>
      </c>
      <c r="AY126" s="18" t="s">
        <v>125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78</v>
      </c>
      <c r="BK126" s="146">
        <f t="shared" si="9"/>
        <v>0</v>
      </c>
      <c r="BL126" s="18" t="s">
        <v>131</v>
      </c>
      <c r="BM126" s="18" t="s">
        <v>173</v>
      </c>
    </row>
    <row r="127" spans="2:65" s="1" customFormat="1" ht="38.25" customHeight="1">
      <c r="B127" s="137"/>
      <c r="C127" s="138" t="s">
        <v>174</v>
      </c>
      <c r="D127" s="138" t="s">
        <v>127</v>
      </c>
      <c r="E127" s="139" t="s">
        <v>175</v>
      </c>
      <c r="F127" s="211" t="s">
        <v>176</v>
      </c>
      <c r="G127" s="211"/>
      <c r="H127" s="211"/>
      <c r="I127" s="211"/>
      <c r="J127" s="140" t="s">
        <v>130</v>
      </c>
      <c r="K127" s="141">
        <v>46.2</v>
      </c>
      <c r="L127" s="212">
        <v>0</v>
      </c>
      <c r="M127" s="212"/>
      <c r="N127" s="212">
        <f t="shared" si="0"/>
        <v>0</v>
      </c>
      <c r="O127" s="212"/>
      <c r="P127" s="212"/>
      <c r="Q127" s="212"/>
      <c r="R127" s="142"/>
      <c r="S127" s="154"/>
      <c r="T127" s="143" t="s">
        <v>5</v>
      </c>
      <c r="U127" s="40" t="s">
        <v>36</v>
      </c>
      <c r="V127" s="144">
        <v>0.382</v>
      </c>
      <c r="W127" s="144">
        <f t="shared" si="1"/>
        <v>17.648400000000002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131</v>
      </c>
      <c r="AT127" s="18" t="s">
        <v>127</v>
      </c>
      <c r="AU127" s="18" t="s">
        <v>95</v>
      </c>
      <c r="AY127" s="18" t="s">
        <v>125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78</v>
      </c>
      <c r="BK127" s="146">
        <f t="shared" si="9"/>
        <v>0</v>
      </c>
      <c r="BL127" s="18" t="s">
        <v>131</v>
      </c>
      <c r="BM127" s="18" t="s">
        <v>177</v>
      </c>
    </row>
    <row r="128" spans="2:65" s="1" customFormat="1" ht="38.25" customHeight="1">
      <c r="B128" s="137"/>
      <c r="C128" s="138" t="s">
        <v>178</v>
      </c>
      <c r="D128" s="138" t="s">
        <v>127</v>
      </c>
      <c r="E128" s="139" t="s">
        <v>179</v>
      </c>
      <c r="F128" s="211" t="s">
        <v>180</v>
      </c>
      <c r="G128" s="211"/>
      <c r="H128" s="211"/>
      <c r="I128" s="211"/>
      <c r="J128" s="140" t="s">
        <v>130</v>
      </c>
      <c r="K128" s="141">
        <v>46.2</v>
      </c>
      <c r="L128" s="212">
        <v>0</v>
      </c>
      <c r="M128" s="212"/>
      <c r="N128" s="212">
        <f t="shared" si="0"/>
        <v>0</v>
      </c>
      <c r="O128" s="212"/>
      <c r="P128" s="212"/>
      <c r="Q128" s="212"/>
      <c r="R128" s="142"/>
      <c r="S128" s="154"/>
      <c r="T128" s="143" t="s">
        <v>5</v>
      </c>
      <c r="U128" s="40" t="s">
        <v>36</v>
      </c>
      <c r="V128" s="144">
        <v>0.348</v>
      </c>
      <c r="W128" s="144">
        <f t="shared" si="1"/>
        <v>16.0776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131</v>
      </c>
      <c r="AT128" s="18" t="s">
        <v>127</v>
      </c>
      <c r="AU128" s="18" t="s">
        <v>95</v>
      </c>
      <c r="AY128" s="18" t="s">
        <v>125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78</v>
      </c>
      <c r="BK128" s="146">
        <f t="shared" si="9"/>
        <v>0</v>
      </c>
      <c r="BL128" s="18" t="s">
        <v>131</v>
      </c>
      <c r="BM128" s="18" t="s">
        <v>181</v>
      </c>
    </row>
    <row r="129" spans="2:65" s="1" customFormat="1" ht="25.5" customHeight="1">
      <c r="B129" s="137"/>
      <c r="C129" s="138" t="s">
        <v>182</v>
      </c>
      <c r="D129" s="138" t="s">
        <v>127</v>
      </c>
      <c r="E129" s="139" t="s">
        <v>183</v>
      </c>
      <c r="F129" s="211" t="s">
        <v>184</v>
      </c>
      <c r="G129" s="211"/>
      <c r="H129" s="211"/>
      <c r="I129" s="211"/>
      <c r="J129" s="140" t="s">
        <v>130</v>
      </c>
      <c r="K129" s="141">
        <v>28.8</v>
      </c>
      <c r="L129" s="212">
        <v>0</v>
      </c>
      <c r="M129" s="212"/>
      <c r="N129" s="212">
        <f t="shared" si="0"/>
        <v>0</v>
      </c>
      <c r="O129" s="212"/>
      <c r="P129" s="212"/>
      <c r="Q129" s="212"/>
      <c r="R129" s="142"/>
      <c r="S129" s="154"/>
      <c r="T129" s="143" t="s">
        <v>5</v>
      </c>
      <c r="U129" s="40" t="s">
        <v>36</v>
      </c>
      <c r="V129" s="144">
        <v>1.201</v>
      </c>
      <c r="W129" s="144">
        <f t="shared" si="1"/>
        <v>34.588800000000006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131</v>
      </c>
      <c r="AT129" s="18" t="s">
        <v>127</v>
      </c>
      <c r="AU129" s="18" t="s">
        <v>95</v>
      </c>
      <c r="AY129" s="18" t="s">
        <v>125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131</v>
      </c>
      <c r="BM129" s="18" t="s">
        <v>185</v>
      </c>
    </row>
    <row r="130" spans="2:65" s="1" customFormat="1" ht="38.25" customHeight="1">
      <c r="B130" s="137"/>
      <c r="C130" s="138" t="s">
        <v>186</v>
      </c>
      <c r="D130" s="138" t="s">
        <v>127</v>
      </c>
      <c r="E130" s="139" t="s">
        <v>187</v>
      </c>
      <c r="F130" s="211" t="s">
        <v>188</v>
      </c>
      <c r="G130" s="211"/>
      <c r="H130" s="211"/>
      <c r="I130" s="211"/>
      <c r="J130" s="140" t="s">
        <v>130</v>
      </c>
      <c r="K130" s="141">
        <v>28.8</v>
      </c>
      <c r="L130" s="212">
        <v>0</v>
      </c>
      <c r="M130" s="212"/>
      <c r="N130" s="212">
        <f t="shared" si="0"/>
        <v>0</v>
      </c>
      <c r="O130" s="212"/>
      <c r="P130" s="212"/>
      <c r="Q130" s="212"/>
      <c r="R130" s="142"/>
      <c r="S130" s="154"/>
      <c r="T130" s="143" t="s">
        <v>5</v>
      </c>
      <c r="U130" s="40" t="s">
        <v>36</v>
      </c>
      <c r="V130" s="144">
        <v>1.11</v>
      </c>
      <c r="W130" s="144">
        <f t="shared" si="1"/>
        <v>31.968000000000004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131</v>
      </c>
      <c r="AT130" s="18" t="s">
        <v>127</v>
      </c>
      <c r="AU130" s="18" t="s">
        <v>95</v>
      </c>
      <c r="AY130" s="18" t="s">
        <v>125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131</v>
      </c>
      <c r="BM130" s="18" t="s">
        <v>189</v>
      </c>
    </row>
    <row r="131" spans="2:65" s="1" customFormat="1" ht="38.25" customHeight="1">
      <c r="B131" s="137"/>
      <c r="C131" s="138" t="s">
        <v>190</v>
      </c>
      <c r="D131" s="138" t="s">
        <v>127</v>
      </c>
      <c r="E131" s="139" t="s">
        <v>191</v>
      </c>
      <c r="F131" s="211" t="s">
        <v>192</v>
      </c>
      <c r="G131" s="211"/>
      <c r="H131" s="211"/>
      <c r="I131" s="211"/>
      <c r="J131" s="140" t="s">
        <v>130</v>
      </c>
      <c r="K131" s="141">
        <v>28.8</v>
      </c>
      <c r="L131" s="212">
        <v>0</v>
      </c>
      <c r="M131" s="212"/>
      <c r="N131" s="212">
        <f t="shared" si="0"/>
        <v>0</v>
      </c>
      <c r="O131" s="212"/>
      <c r="P131" s="212"/>
      <c r="Q131" s="212"/>
      <c r="R131" s="142"/>
      <c r="S131" s="154"/>
      <c r="T131" s="143" t="s">
        <v>5</v>
      </c>
      <c r="U131" s="40" t="s">
        <v>36</v>
      </c>
      <c r="V131" s="144">
        <v>0.528</v>
      </c>
      <c r="W131" s="144">
        <f t="shared" si="1"/>
        <v>15.2064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131</v>
      </c>
      <c r="AT131" s="18" t="s">
        <v>127</v>
      </c>
      <c r="AU131" s="18" t="s">
        <v>95</v>
      </c>
      <c r="AY131" s="18" t="s">
        <v>125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131</v>
      </c>
      <c r="BM131" s="18" t="s">
        <v>193</v>
      </c>
    </row>
    <row r="132" spans="2:65" s="1" customFormat="1" ht="38.25" customHeight="1">
      <c r="B132" s="137"/>
      <c r="C132" s="138" t="s">
        <v>10</v>
      </c>
      <c r="D132" s="138" t="s">
        <v>127</v>
      </c>
      <c r="E132" s="139" t="s">
        <v>194</v>
      </c>
      <c r="F132" s="211" t="s">
        <v>195</v>
      </c>
      <c r="G132" s="211"/>
      <c r="H132" s="211"/>
      <c r="I132" s="211"/>
      <c r="J132" s="140" t="s">
        <v>130</v>
      </c>
      <c r="K132" s="141">
        <v>28.8</v>
      </c>
      <c r="L132" s="212">
        <v>0</v>
      </c>
      <c r="M132" s="212"/>
      <c r="N132" s="212">
        <f t="shared" si="0"/>
        <v>0</v>
      </c>
      <c r="O132" s="212"/>
      <c r="P132" s="212"/>
      <c r="Q132" s="212"/>
      <c r="R132" s="142"/>
      <c r="S132" s="154"/>
      <c r="T132" s="143" t="s">
        <v>5</v>
      </c>
      <c r="U132" s="40" t="s">
        <v>36</v>
      </c>
      <c r="V132" s="144">
        <v>0.488</v>
      </c>
      <c r="W132" s="144">
        <f t="shared" si="1"/>
        <v>14.0544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131</v>
      </c>
      <c r="AT132" s="18" t="s">
        <v>127</v>
      </c>
      <c r="AU132" s="18" t="s">
        <v>95</v>
      </c>
      <c r="AY132" s="18" t="s">
        <v>125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131</v>
      </c>
      <c r="BM132" s="18" t="s">
        <v>196</v>
      </c>
    </row>
    <row r="133" spans="2:65" s="1" customFormat="1" ht="38.25" customHeight="1">
      <c r="B133" s="137"/>
      <c r="C133" s="138" t="s">
        <v>197</v>
      </c>
      <c r="D133" s="138" t="s">
        <v>127</v>
      </c>
      <c r="E133" s="139" t="s">
        <v>198</v>
      </c>
      <c r="F133" s="211" t="s">
        <v>199</v>
      </c>
      <c r="G133" s="211"/>
      <c r="H133" s="211"/>
      <c r="I133" s="211"/>
      <c r="J133" s="140" t="s">
        <v>136</v>
      </c>
      <c r="K133" s="141">
        <v>5</v>
      </c>
      <c r="L133" s="212">
        <v>0</v>
      </c>
      <c r="M133" s="212"/>
      <c r="N133" s="212">
        <f t="shared" si="0"/>
        <v>0</v>
      </c>
      <c r="O133" s="212"/>
      <c r="P133" s="212"/>
      <c r="Q133" s="212"/>
      <c r="R133" s="142"/>
      <c r="S133" s="154"/>
      <c r="T133" s="143" t="s">
        <v>5</v>
      </c>
      <c r="U133" s="40" t="s">
        <v>36</v>
      </c>
      <c r="V133" s="144">
        <v>0.623</v>
      </c>
      <c r="W133" s="144">
        <f t="shared" si="1"/>
        <v>3.115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131</v>
      </c>
      <c r="AT133" s="18" t="s">
        <v>127</v>
      </c>
      <c r="AU133" s="18" t="s">
        <v>95</v>
      </c>
      <c r="AY133" s="18" t="s">
        <v>125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131</v>
      </c>
      <c r="BM133" s="18" t="s">
        <v>200</v>
      </c>
    </row>
    <row r="134" spans="2:65" s="1" customFormat="1" ht="38.25" customHeight="1">
      <c r="B134" s="137"/>
      <c r="C134" s="138" t="s">
        <v>201</v>
      </c>
      <c r="D134" s="138" t="s">
        <v>127</v>
      </c>
      <c r="E134" s="139" t="s">
        <v>202</v>
      </c>
      <c r="F134" s="211" t="s">
        <v>203</v>
      </c>
      <c r="G134" s="211"/>
      <c r="H134" s="211"/>
      <c r="I134" s="211"/>
      <c r="J134" s="140" t="s">
        <v>136</v>
      </c>
      <c r="K134" s="141">
        <v>30</v>
      </c>
      <c r="L134" s="212">
        <v>0</v>
      </c>
      <c r="M134" s="212"/>
      <c r="N134" s="212">
        <f t="shared" si="0"/>
        <v>0</v>
      </c>
      <c r="O134" s="212"/>
      <c r="P134" s="212"/>
      <c r="Q134" s="212"/>
      <c r="R134" s="142"/>
      <c r="S134" s="154"/>
      <c r="T134" s="143" t="s">
        <v>5</v>
      </c>
      <c r="U134" s="40" t="s">
        <v>36</v>
      </c>
      <c r="V134" s="144">
        <v>0.003</v>
      </c>
      <c r="W134" s="144">
        <f t="shared" si="1"/>
        <v>0.09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131</v>
      </c>
      <c r="AT134" s="18" t="s">
        <v>127</v>
      </c>
      <c r="AU134" s="18" t="s">
        <v>95</v>
      </c>
      <c r="AY134" s="18" t="s">
        <v>125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131</v>
      </c>
      <c r="BM134" s="18" t="s">
        <v>204</v>
      </c>
    </row>
    <row r="135" spans="2:65" s="1" customFormat="1" ht="76.5" customHeight="1">
      <c r="B135" s="137"/>
      <c r="C135" s="138" t="s">
        <v>205</v>
      </c>
      <c r="D135" s="138" t="s">
        <v>127</v>
      </c>
      <c r="E135" s="139" t="s">
        <v>206</v>
      </c>
      <c r="F135" s="211" t="s">
        <v>207</v>
      </c>
      <c r="G135" s="211"/>
      <c r="H135" s="211"/>
      <c r="I135" s="211"/>
      <c r="J135" s="140" t="s">
        <v>130</v>
      </c>
      <c r="K135" s="141">
        <v>46.2</v>
      </c>
      <c r="L135" s="212">
        <v>0</v>
      </c>
      <c r="M135" s="212"/>
      <c r="N135" s="212">
        <f t="shared" si="0"/>
        <v>0</v>
      </c>
      <c r="O135" s="212"/>
      <c r="P135" s="212"/>
      <c r="Q135" s="212"/>
      <c r="R135" s="142"/>
      <c r="S135" s="154"/>
      <c r="T135" s="143" t="s">
        <v>5</v>
      </c>
      <c r="U135" s="40" t="s">
        <v>36</v>
      </c>
      <c r="V135" s="144">
        <v>0.083</v>
      </c>
      <c r="W135" s="144">
        <f t="shared" si="1"/>
        <v>3.8346000000000005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131</v>
      </c>
      <c r="AT135" s="18" t="s">
        <v>127</v>
      </c>
      <c r="AU135" s="18" t="s">
        <v>95</v>
      </c>
      <c r="AY135" s="18" t="s">
        <v>125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131</v>
      </c>
      <c r="BM135" s="18" t="s">
        <v>208</v>
      </c>
    </row>
    <row r="136" spans="2:65" s="1" customFormat="1" ht="89.25" customHeight="1">
      <c r="B136" s="137"/>
      <c r="C136" s="138" t="s">
        <v>209</v>
      </c>
      <c r="D136" s="138" t="s">
        <v>127</v>
      </c>
      <c r="E136" s="139" t="s">
        <v>210</v>
      </c>
      <c r="F136" s="211" t="s">
        <v>211</v>
      </c>
      <c r="G136" s="211"/>
      <c r="H136" s="211"/>
      <c r="I136" s="211"/>
      <c r="J136" s="140" t="s">
        <v>130</v>
      </c>
      <c r="K136" s="141">
        <v>924</v>
      </c>
      <c r="L136" s="212">
        <v>0</v>
      </c>
      <c r="M136" s="212"/>
      <c r="N136" s="212">
        <f t="shared" si="0"/>
        <v>0</v>
      </c>
      <c r="O136" s="212"/>
      <c r="P136" s="212"/>
      <c r="Q136" s="212"/>
      <c r="R136" s="142"/>
      <c r="S136" s="154"/>
      <c r="T136" s="143" t="s">
        <v>5</v>
      </c>
      <c r="U136" s="40" t="s">
        <v>36</v>
      </c>
      <c r="V136" s="144">
        <v>0.004</v>
      </c>
      <c r="W136" s="144">
        <f t="shared" si="1"/>
        <v>3.696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131</v>
      </c>
      <c r="AT136" s="18" t="s">
        <v>127</v>
      </c>
      <c r="AU136" s="18" t="s">
        <v>95</v>
      </c>
      <c r="AY136" s="18" t="s">
        <v>125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131</v>
      </c>
      <c r="BM136" s="18" t="s">
        <v>212</v>
      </c>
    </row>
    <row r="137" spans="2:65" s="1" customFormat="1" ht="38.25" customHeight="1">
      <c r="B137" s="137"/>
      <c r="C137" s="138" t="s">
        <v>213</v>
      </c>
      <c r="D137" s="138" t="s">
        <v>127</v>
      </c>
      <c r="E137" s="139" t="s">
        <v>214</v>
      </c>
      <c r="F137" s="211" t="s">
        <v>215</v>
      </c>
      <c r="G137" s="211"/>
      <c r="H137" s="211"/>
      <c r="I137" s="211"/>
      <c r="J137" s="140" t="s">
        <v>130</v>
      </c>
      <c r="K137" s="141">
        <v>28.8</v>
      </c>
      <c r="L137" s="212">
        <v>0</v>
      </c>
      <c r="M137" s="212"/>
      <c r="N137" s="212">
        <f t="shared" si="0"/>
        <v>0</v>
      </c>
      <c r="O137" s="212"/>
      <c r="P137" s="212"/>
      <c r="Q137" s="212"/>
      <c r="R137" s="142"/>
      <c r="S137" s="154"/>
      <c r="T137" s="143" t="s">
        <v>5</v>
      </c>
      <c r="U137" s="40" t="s">
        <v>36</v>
      </c>
      <c r="V137" s="144">
        <v>0.106</v>
      </c>
      <c r="W137" s="144">
        <f t="shared" si="1"/>
        <v>3.0528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131</v>
      </c>
      <c r="AT137" s="18" t="s">
        <v>127</v>
      </c>
      <c r="AU137" s="18" t="s">
        <v>95</v>
      </c>
      <c r="AY137" s="18" t="s">
        <v>125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131</v>
      </c>
      <c r="BM137" s="18" t="s">
        <v>216</v>
      </c>
    </row>
    <row r="138" spans="2:65" s="1" customFormat="1" ht="38.25" customHeight="1">
      <c r="B138" s="137"/>
      <c r="C138" s="138" t="s">
        <v>217</v>
      </c>
      <c r="D138" s="138" t="s">
        <v>127</v>
      </c>
      <c r="E138" s="139" t="s">
        <v>218</v>
      </c>
      <c r="F138" s="211" t="s">
        <v>219</v>
      </c>
      <c r="G138" s="211"/>
      <c r="H138" s="211"/>
      <c r="I138" s="211"/>
      <c r="J138" s="140" t="s">
        <v>130</v>
      </c>
      <c r="K138" s="141">
        <v>576</v>
      </c>
      <c r="L138" s="212">
        <v>0</v>
      </c>
      <c r="M138" s="212"/>
      <c r="N138" s="212">
        <f t="shared" si="0"/>
        <v>0</v>
      </c>
      <c r="O138" s="212"/>
      <c r="P138" s="212"/>
      <c r="Q138" s="212"/>
      <c r="R138" s="142"/>
      <c r="S138" s="154"/>
      <c r="T138" s="143" t="s">
        <v>5</v>
      </c>
      <c r="U138" s="40" t="s">
        <v>36</v>
      </c>
      <c r="V138" s="144">
        <v>0.005</v>
      </c>
      <c r="W138" s="144">
        <f t="shared" si="1"/>
        <v>2.88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131</v>
      </c>
      <c r="AT138" s="18" t="s">
        <v>127</v>
      </c>
      <c r="AU138" s="18" t="s">
        <v>95</v>
      </c>
      <c r="AY138" s="18" t="s">
        <v>125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131</v>
      </c>
      <c r="BM138" s="18" t="s">
        <v>220</v>
      </c>
    </row>
    <row r="139" spans="2:65" s="1" customFormat="1" ht="25.5" customHeight="1">
      <c r="B139" s="137"/>
      <c r="C139" s="138" t="s">
        <v>221</v>
      </c>
      <c r="D139" s="138" t="s">
        <v>127</v>
      </c>
      <c r="E139" s="139" t="s">
        <v>222</v>
      </c>
      <c r="F139" s="211" t="s">
        <v>223</v>
      </c>
      <c r="G139" s="211"/>
      <c r="H139" s="211"/>
      <c r="I139" s="211"/>
      <c r="J139" s="140" t="s">
        <v>130</v>
      </c>
      <c r="K139" s="141">
        <v>46.2</v>
      </c>
      <c r="L139" s="212">
        <v>0</v>
      </c>
      <c r="M139" s="212"/>
      <c r="N139" s="212">
        <f t="shared" si="0"/>
        <v>0</v>
      </c>
      <c r="O139" s="212"/>
      <c r="P139" s="212"/>
      <c r="Q139" s="212"/>
      <c r="R139" s="142"/>
      <c r="S139" s="154"/>
      <c r="T139" s="143" t="s">
        <v>5</v>
      </c>
      <c r="U139" s="40" t="s">
        <v>36</v>
      </c>
      <c r="V139" s="144">
        <v>0.652</v>
      </c>
      <c r="W139" s="144">
        <f t="shared" si="1"/>
        <v>30.122400000000003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131</v>
      </c>
      <c r="AT139" s="18" t="s">
        <v>127</v>
      </c>
      <c r="AU139" s="18" t="s">
        <v>95</v>
      </c>
      <c r="AY139" s="18" t="s">
        <v>125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131</v>
      </c>
      <c r="BM139" s="18" t="s">
        <v>224</v>
      </c>
    </row>
    <row r="140" spans="2:65" s="1" customFormat="1" ht="25.5" customHeight="1">
      <c r="B140" s="137"/>
      <c r="C140" s="138" t="s">
        <v>225</v>
      </c>
      <c r="D140" s="138" t="s">
        <v>127</v>
      </c>
      <c r="E140" s="139" t="s">
        <v>226</v>
      </c>
      <c r="F140" s="211" t="s">
        <v>227</v>
      </c>
      <c r="G140" s="211"/>
      <c r="H140" s="211"/>
      <c r="I140" s="211"/>
      <c r="J140" s="140" t="s">
        <v>130</v>
      </c>
      <c r="K140" s="141">
        <v>28.8</v>
      </c>
      <c r="L140" s="212">
        <v>0</v>
      </c>
      <c r="M140" s="212"/>
      <c r="N140" s="212">
        <f t="shared" si="0"/>
        <v>0</v>
      </c>
      <c r="O140" s="212"/>
      <c r="P140" s="212"/>
      <c r="Q140" s="212"/>
      <c r="R140" s="142"/>
      <c r="S140" s="154"/>
      <c r="T140" s="143" t="s">
        <v>5</v>
      </c>
      <c r="U140" s="40" t="s">
        <v>36</v>
      </c>
      <c r="V140" s="144">
        <v>0.89</v>
      </c>
      <c r="W140" s="144">
        <f t="shared" si="1"/>
        <v>25.632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131</v>
      </c>
      <c r="AT140" s="18" t="s">
        <v>127</v>
      </c>
      <c r="AU140" s="18" t="s">
        <v>95</v>
      </c>
      <c r="AY140" s="18" t="s">
        <v>125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131</v>
      </c>
      <c r="BM140" s="18" t="s">
        <v>228</v>
      </c>
    </row>
    <row r="141" spans="2:65" s="1" customFormat="1" ht="16.5" customHeight="1">
      <c r="B141" s="137"/>
      <c r="C141" s="138" t="s">
        <v>131</v>
      </c>
      <c r="D141" s="138" t="s">
        <v>127</v>
      </c>
      <c r="E141" s="139" t="s">
        <v>229</v>
      </c>
      <c r="F141" s="211" t="s">
        <v>230</v>
      </c>
      <c r="G141" s="211"/>
      <c r="H141" s="211"/>
      <c r="I141" s="211"/>
      <c r="J141" s="140" t="s">
        <v>130</v>
      </c>
      <c r="K141" s="141">
        <v>75</v>
      </c>
      <c r="L141" s="212">
        <v>0</v>
      </c>
      <c r="M141" s="212"/>
      <c r="N141" s="212">
        <f t="shared" si="0"/>
        <v>0</v>
      </c>
      <c r="O141" s="212"/>
      <c r="P141" s="212"/>
      <c r="Q141" s="212"/>
      <c r="R141" s="142"/>
      <c r="S141" s="154"/>
      <c r="T141" s="143" t="s">
        <v>5</v>
      </c>
      <c r="U141" s="40" t="s">
        <v>36</v>
      </c>
      <c r="V141" s="144">
        <v>0.009</v>
      </c>
      <c r="W141" s="144">
        <f t="shared" si="1"/>
        <v>0.6749999999999999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131</v>
      </c>
      <c r="AT141" s="18" t="s">
        <v>127</v>
      </c>
      <c r="AU141" s="18" t="s">
        <v>95</v>
      </c>
      <c r="AY141" s="18" t="s">
        <v>125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131</v>
      </c>
      <c r="BM141" s="18" t="s">
        <v>231</v>
      </c>
    </row>
    <row r="142" spans="2:65" s="1" customFormat="1" ht="25.5" customHeight="1">
      <c r="B142" s="137"/>
      <c r="C142" s="138" t="s">
        <v>232</v>
      </c>
      <c r="D142" s="138" t="s">
        <v>127</v>
      </c>
      <c r="E142" s="139" t="s">
        <v>233</v>
      </c>
      <c r="F142" s="211" t="s">
        <v>234</v>
      </c>
      <c r="G142" s="211"/>
      <c r="H142" s="211"/>
      <c r="I142" s="211"/>
      <c r="J142" s="140" t="s">
        <v>235</v>
      </c>
      <c r="K142" s="141">
        <v>150</v>
      </c>
      <c r="L142" s="212">
        <v>0</v>
      </c>
      <c r="M142" s="212"/>
      <c r="N142" s="212">
        <f t="shared" si="0"/>
        <v>0</v>
      </c>
      <c r="O142" s="212"/>
      <c r="P142" s="212"/>
      <c r="Q142" s="212"/>
      <c r="R142" s="142"/>
      <c r="S142" s="154"/>
      <c r="T142" s="143" t="s">
        <v>5</v>
      </c>
      <c r="U142" s="40" t="s">
        <v>36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131</v>
      </c>
      <c r="AT142" s="18" t="s">
        <v>127</v>
      </c>
      <c r="AU142" s="18" t="s">
        <v>95</v>
      </c>
      <c r="AY142" s="18" t="s">
        <v>125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131</v>
      </c>
      <c r="BM142" s="18" t="s">
        <v>236</v>
      </c>
    </row>
    <row r="143" spans="2:65" s="1" customFormat="1" ht="25.5" customHeight="1">
      <c r="B143" s="137"/>
      <c r="C143" s="138" t="s">
        <v>237</v>
      </c>
      <c r="D143" s="138" t="s">
        <v>127</v>
      </c>
      <c r="E143" s="139" t="s">
        <v>238</v>
      </c>
      <c r="F143" s="211" t="s">
        <v>239</v>
      </c>
      <c r="G143" s="211"/>
      <c r="H143" s="211"/>
      <c r="I143" s="211"/>
      <c r="J143" s="140" t="s">
        <v>154</v>
      </c>
      <c r="K143" s="141">
        <v>60</v>
      </c>
      <c r="L143" s="212">
        <v>0</v>
      </c>
      <c r="M143" s="212"/>
      <c r="N143" s="212">
        <f t="shared" si="0"/>
        <v>0</v>
      </c>
      <c r="O143" s="212"/>
      <c r="P143" s="212"/>
      <c r="Q143" s="212"/>
      <c r="R143" s="142"/>
      <c r="S143" s="154"/>
      <c r="T143" s="143" t="s">
        <v>5</v>
      </c>
      <c r="U143" s="40" t="s">
        <v>36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131</v>
      </c>
      <c r="AT143" s="18" t="s">
        <v>127</v>
      </c>
      <c r="AU143" s="18" t="s">
        <v>95</v>
      </c>
      <c r="AY143" s="18" t="s">
        <v>125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131</v>
      </c>
      <c r="BM143" s="18" t="s">
        <v>240</v>
      </c>
    </row>
    <row r="144" spans="2:65" s="1" customFormat="1" ht="38.25" customHeight="1">
      <c r="B144" s="137"/>
      <c r="C144" s="138" t="s">
        <v>241</v>
      </c>
      <c r="D144" s="138" t="s">
        <v>127</v>
      </c>
      <c r="E144" s="139" t="s">
        <v>242</v>
      </c>
      <c r="F144" s="211" t="s">
        <v>243</v>
      </c>
      <c r="G144" s="211"/>
      <c r="H144" s="211"/>
      <c r="I144" s="211"/>
      <c r="J144" s="140" t="s">
        <v>130</v>
      </c>
      <c r="K144" s="141">
        <v>30</v>
      </c>
      <c r="L144" s="212">
        <v>0</v>
      </c>
      <c r="M144" s="212"/>
      <c r="N144" s="212">
        <f t="shared" si="0"/>
        <v>0</v>
      </c>
      <c r="O144" s="212"/>
      <c r="P144" s="212"/>
      <c r="Q144" s="212"/>
      <c r="R144" s="142"/>
      <c r="S144" s="154"/>
      <c r="T144" s="143" t="s">
        <v>5</v>
      </c>
      <c r="U144" s="40" t="s">
        <v>36</v>
      </c>
      <c r="V144" s="144">
        <v>0.418</v>
      </c>
      <c r="W144" s="144">
        <f t="shared" si="1"/>
        <v>12.54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131</v>
      </c>
      <c r="AT144" s="18" t="s">
        <v>127</v>
      </c>
      <c r="AU144" s="18" t="s">
        <v>95</v>
      </c>
      <c r="AY144" s="18" t="s">
        <v>125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131</v>
      </c>
      <c r="BM144" s="18" t="s">
        <v>244</v>
      </c>
    </row>
    <row r="145" spans="2:65" s="1" customFormat="1" ht="43.2" customHeight="1">
      <c r="B145" s="137"/>
      <c r="C145" s="157" t="s">
        <v>245</v>
      </c>
      <c r="D145" s="157" t="s">
        <v>127</v>
      </c>
      <c r="E145" s="158" t="s">
        <v>246</v>
      </c>
      <c r="F145" s="224" t="s">
        <v>395</v>
      </c>
      <c r="G145" s="224"/>
      <c r="H145" s="224"/>
      <c r="I145" s="224"/>
      <c r="J145" s="159" t="s">
        <v>136</v>
      </c>
      <c r="K145" s="160">
        <v>4</v>
      </c>
      <c r="L145" s="225">
        <v>0</v>
      </c>
      <c r="M145" s="225"/>
      <c r="N145" s="225">
        <f t="shared" si="0"/>
        <v>0</v>
      </c>
      <c r="O145" s="225"/>
      <c r="P145" s="225"/>
      <c r="Q145" s="225"/>
      <c r="R145" s="142"/>
      <c r="S145" s="154"/>
      <c r="T145" s="143" t="s">
        <v>5</v>
      </c>
      <c r="U145" s="40" t="s">
        <v>36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131</v>
      </c>
      <c r="AT145" s="18" t="s">
        <v>127</v>
      </c>
      <c r="AU145" s="18" t="s">
        <v>95</v>
      </c>
      <c r="AY145" s="18" t="s">
        <v>125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78</v>
      </c>
      <c r="BK145" s="146">
        <f t="shared" si="9"/>
        <v>0</v>
      </c>
      <c r="BL145" s="18" t="s">
        <v>131</v>
      </c>
      <c r="BM145" s="18" t="s">
        <v>247</v>
      </c>
    </row>
    <row r="146" spans="2:63" s="9" customFormat="1" ht="29.85" customHeight="1">
      <c r="B146" s="126"/>
      <c r="C146" s="161"/>
      <c r="D146" s="162" t="s">
        <v>108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219">
        <f>BK146</f>
        <v>0</v>
      </c>
      <c r="O146" s="220"/>
      <c r="P146" s="220"/>
      <c r="Q146" s="220"/>
      <c r="R146" s="129"/>
      <c r="S146" s="155"/>
      <c r="T146" s="130"/>
      <c r="U146" s="127"/>
      <c r="V146" s="127"/>
      <c r="W146" s="131">
        <f>SUM(W147:W150)</f>
        <v>0</v>
      </c>
      <c r="X146" s="127"/>
      <c r="Y146" s="131">
        <f>SUM(Y147:Y150)</f>
        <v>0</v>
      </c>
      <c r="Z146" s="127"/>
      <c r="AA146" s="132">
        <f>SUM(AA147:AA150)</f>
        <v>0</v>
      </c>
      <c r="AR146" s="133" t="s">
        <v>78</v>
      </c>
      <c r="AT146" s="134" t="s">
        <v>70</v>
      </c>
      <c r="AU146" s="134" t="s">
        <v>78</v>
      </c>
      <c r="AY146" s="133" t="s">
        <v>125</v>
      </c>
      <c r="BK146" s="135">
        <f>SUM(BK147:BK150)</f>
        <v>0</v>
      </c>
    </row>
    <row r="147" spans="2:65" s="1" customFormat="1" ht="25.5" customHeight="1">
      <c r="B147" s="137"/>
      <c r="C147" s="157" t="s">
        <v>248</v>
      </c>
      <c r="D147" s="157" t="s">
        <v>127</v>
      </c>
      <c r="E147" s="158" t="s">
        <v>249</v>
      </c>
      <c r="F147" s="224" t="s">
        <v>250</v>
      </c>
      <c r="G147" s="224"/>
      <c r="H147" s="224"/>
      <c r="I147" s="224"/>
      <c r="J147" s="159" t="s">
        <v>154</v>
      </c>
      <c r="K147" s="160">
        <v>2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2"/>
      <c r="S147" s="154"/>
      <c r="T147" s="143"/>
      <c r="U147" s="40" t="s">
        <v>36</v>
      </c>
      <c r="V147" s="144"/>
      <c r="W147" s="144"/>
      <c r="X147" s="144"/>
      <c r="Y147" s="144"/>
      <c r="Z147" s="144"/>
      <c r="AA147" s="145"/>
      <c r="AR147" s="18" t="s">
        <v>131</v>
      </c>
      <c r="AT147" s="18" t="s">
        <v>127</v>
      </c>
      <c r="AU147" s="18" t="s">
        <v>95</v>
      </c>
      <c r="AY147" s="18" t="s">
        <v>125</v>
      </c>
      <c r="BE147" s="146">
        <f>IF(U147="základní",N147,0)</f>
        <v>0</v>
      </c>
      <c r="BF147" s="146">
        <f>IF(U147="snížená",N147,0)</f>
        <v>0</v>
      </c>
      <c r="BG147" s="146">
        <f>IF(U147="zákl. přenesená",N147,0)</f>
        <v>0</v>
      </c>
      <c r="BH147" s="146">
        <f>IF(U147="sníž. přenesená",N147,0)</f>
        <v>0</v>
      </c>
      <c r="BI147" s="146">
        <f>IF(U147="nulová",N147,0)</f>
        <v>0</v>
      </c>
      <c r="BJ147" s="18" t="s">
        <v>78</v>
      </c>
      <c r="BK147" s="146">
        <f>ROUND(L147*K147,2)</f>
        <v>0</v>
      </c>
      <c r="BL147" s="18" t="s">
        <v>131</v>
      </c>
      <c r="BM147" s="18" t="s">
        <v>251</v>
      </c>
    </row>
    <row r="148" spans="2:65" s="1" customFormat="1" ht="25.5" customHeight="1">
      <c r="B148" s="137"/>
      <c r="C148" s="157" t="s">
        <v>252</v>
      </c>
      <c r="D148" s="157" t="s">
        <v>127</v>
      </c>
      <c r="E148" s="158" t="s">
        <v>253</v>
      </c>
      <c r="F148" s="224" t="s">
        <v>254</v>
      </c>
      <c r="G148" s="224"/>
      <c r="H148" s="224"/>
      <c r="I148" s="224"/>
      <c r="J148" s="159" t="s">
        <v>154</v>
      </c>
      <c r="K148" s="160">
        <v>4</v>
      </c>
      <c r="L148" s="225">
        <v>0</v>
      </c>
      <c r="M148" s="225"/>
      <c r="N148" s="225">
        <f>ROUND(L148*K148,2)</f>
        <v>0</v>
      </c>
      <c r="O148" s="225"/>
      <c r="P148" s="225"/>
      <c r="Q148" s="225"/>
      <c r="R148" s="142"/>
      <c r="S148" s="154"/>
      <c r="T148" s="143"/>
      <c r="U148" s="40" t="s">
        <v>36</v>
      </c>
      <c r="V148" s="144"/>
      <c r="W148" s="144"/>
      <c r="X148" s="144"/>
      <c r="Y148" s="144"/>
      <c r="Z148" s="144"/>
      <c r="AA148" s="145"/>
      <c r="AR148" s="18" t="s">
        <v>131</v>
      </c>
      <c r="AT148" s="18" t="s">
        <v>127</v>
      </c>
      <c r="AU148" s="18" t="s">
        <v>95</v>
      </c>
      <c r="AY148" s="18" t="s">
        <v>125</v>
      </c>
      <c r="BE148" s="146">
        <f>IF(U148="základní",N148,0)</f>
        <v>0</v>
      </c>
      <c r="BF148" s="146">
        <f>IF(U148="snížená",N148,0)</f>
        <v>0</v>
      </c>
      <c r="BG148" s="146">
        <f>IF(U148="zákl. přenesená",N148,0)</f>
        <v>0</v>
      </c>
      <c r="BH148" s="146">
        <f>IF(U148="sníž. přenesená",N148,0)</f>
        <v>0</v>
      </c>
      <c r="BI148" s="146">
        <f>IF(U148="nulová",N148,0)</f>
        <v>0</v>
      </c>
      <c r="BJ148" s="18" t="s">
        <v>78</v>
      </c>
      <c r="BK148" s="146">
        <f>ROUND(L148*K148,2)</f>
        <v>0</v>
      </c>
      <c r="BL148" s="18" t="s">
        <v>131</v>
      </c>
      <c r="BM148" s="18" t="s">
        <v>255</v>
      </c>
    </row>
    <row r="149" spans="2:65" s="1" customFormat="1" ht="25.5" customHeight="1">
      <c r="B149" s="137"/>
      <c r="C149" s="157" t="s">
        <v>256</v>
      </c>
      <c r="D149" s="157" t="s">
        <v>127</v>
      </c>
      <c r="E149" s="158" t="s">
        <v>257</v>
      </c>
      <c r="F149" s="224" t="s">
        <v>258</v>
      </c>
      <c r="G149" s="224"/>
      <c r="H149" s="224"/>
      <c r="I149" s="224"/>
      <c r="J149" s="159" t="s">
        <v>259</v>
      </c>
      <c r="K149" s="160">
        <v>3</v>
      </c>
      <c r="L149" s="225">
        <v>0</v>
      </c>
      <c r="M149" s="225"/>
      <c r="N149" s="225">
        <f>ROUND(L149*K149,2)</f>
        <v>0</v>
      </c>
      <c r="O149" s="225"/>
      <c r="P149" s="225"/>
      <c r="Q149" s="225"/>
      <c r="R149" s="142"/>
      <c r="S149" s="154"/>
      <c r="T149" s="143"/>
      <c r="U149" s="40" t="s">
        <v>36</v>
      </c>
      <c r="V149" s="144"/>
      <c r="W149" s="144"/>
      <c r="X149" s="144"/>
      <c r="Y149" s="144"/>
      <c r="Z149" s="144"/>
      <c r="AA149" s="145"/>
      <c r="AR149" s="18" t="s">
        <v>131</v>
      </c>
      <c r="AT149" s="18" t="s">
        <v>127</v>
      </c>
      <c r="AU149" s="18" t="s">
        <v>95</v>
      </c>
      <c r="AY149" s="18" t="s">
        <v>125</v>
      </c>
      <c r="BE149" s="146">
        <f>IF(U149="základní",N149,0)</f>
        <v>0</v>
      </c>
      <c r="BF149" s="146">
        <f>IF(U149="snížená",N149,0)</f>
        <v>0</v>
      </c>
      <c r="BG149" s="146">
        <f>IF(U149="zákl. přenesená",N149,0)</f>
        <v>0</v>
      </c>
      <c r="BH149" s="146">
        <f>IF(U149="sníž. přenesená",N149,0)</f>
        <v>0</v>
      </c>
      <c r="BI149" s="146">
        <f>IF(U149="nulová",N149,0)</f>
        <v>0</v>
      </c>
      <c r="BJ149" s="18" t="s">
        <v>78</v>
      </c>
      <c r="BK149" s="146">
        <f>ROUND(L149*K149,2)</f>
        <v>0</v>
      </c>
      <c r="BL149" s="18" t="s">
        <v>131</v>
      </c>
      <c r="BM149" s="18" t="s">
        <v>260</v>
      </c>
    </row>
    <row r="150" spans="2:65" s="1" customFormat="1" ht="25.5" customHeight="1">
      <c r="B150" s="137"/>
      <c r="C150" s="163" t="s">
        <v>261</v>
      </c>
      <c r="D150" s="163" t="s">
        <v>165</v>
      </c>
      <c r="E150" s="164" t="s">
        <v>262</v>
      </c>
      <c r="F150" s="226" t="s">
        <v>263</v>
      </c>
      <c r="G150" s="226"/>
      <c r="H150" s="226"/>
      <c r="I150" s="226"/>
      <c r="J150" s="165" t="s">
        <v>235</v>
      </c>
      <c r="K150" s="166">
        <v>0.1</v>
      </c>
      <c r="L150" s="227">
        <v>0</v>
      </c>
      <c r="M150" s="227"/>
      <c r="N150" s="227">
        <f>ROUND(L150*K150,2)</f>
        <v>0</v>
      </c>
      <c r="O150" s="225"/>
      <c r="P150" s="225"/>
      <c r="Q150" s="225"/>
      <c r="R150" s="142"/>
      <c r="S150" s="154"/>
      <c r="T150" s="143"/>
      <c r="U150" s="40" t="s">
        <v>36</v>
      </c>
      <c r="V150" s="144"/>
      <c r="W150" s="144"/>
      <c r="X150" s="144"/>
      <c r="Y150" s="144"/>
      <c r="Z150" s="144"/>
      <c r="AA150" s="145"/>
      <c r="AR150" s="18" t="s">
        <v>143</v>
      </c>
      <c r="AT150" s="18" t="s">
        <v>165</v>
      </c>
      <c r="AU150" s="18" t="s">
        <v>95</v>
      </c>
      <c r="AY150" s="18" t="s">
        <v>125</v>
      </c>
      <c r="BE150" s="146">
        <f>IF(U150="základní",N150,0)</f>
        <v>0</v>
      </c>
      <c r="BF150" s="146">
        <f>IF(U150="snížená",N150,0)</f>
        <v>0</v>
      </c>
      <c r="BG150" s="146">
        <f>IF(U150="zákl. přenesená",N150,0)</f>
        <v>0</v>
      </c>
      <c r="BH150" s="146">
        <f>IF(U150="sníž. přenesená",N150,0)</f>
        <v>0</v>
      </c>
      <c r="BI150" s="146">
        <f>IF(U150="nulová",N150,0)</f>
        <v>0</v>
      </c>
      <c r="BJ150" s="18" t="s">
        <v>78</v>
      </c>
      <c r="BK150" s="146">
        <f>ROUND(L150*K150,2)</f>
        <v>0</v>
      </c>
      <c r="BL150" s="18" t="s">
        <v>131</v>
      </c>
      <c r="BM150" s="18" t="s">
        <v>264</v>
      </c>
    </row>
    <row r="151" spans="2:63" s="9" customFormat="1" ht="29.85" customHeight="1">
      <c r="B151" s="126"/>
      <c r="C151" s="127"/>
      <c r="D151" s="136" t="s">
        <v>109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21">
        <f>BK151</f>
        <v>0</v>
      </c>
      <c r="O151" s="222"/>
      <c r="P151" s="222"/>
      <c r="Q151" s="222"/>
      <c r="R151" s="129"/>
      <c r="T151" s="130"/>
      <c r="U151" s="127"/>
      <c r="V151" s="127"/>
      <c r="W151" s="131"/>
      <c r="X151" s="127"/>
      <c r="Y151" s="131"/>
      <c r="Z151" s="127"/>
      <c r="AA151" s="132"/>
      <c r="AR151" s="133" t="s">
        <v>78</v>
      </c>
      <c r="AT151" s="134" t="s">
        <v>70</v>
      </c>
      <c r="AU151" s="134" t="s">
        <v>78</v>
      </c>
      <c r="AY151" s="133" t="s">
        <v>125</v>
      </c>
      <c r="BK151" s="135">
        <f>BK152</f>
        <v>0</v>
      </c>
    </row>
    <row r="152" spans="2:65" s="1" customFormat="1" ht="38.25" customHeight="1">
      <c r="B152" s="137"/>
      <c r="C152" s="138" t="s">
        <v>265</v>
      </c>
      <c r="D152" s="138" t="s">
        <v>127</v>
      </c>
      <c r="E152" s="139" t="s">
        <v>266</v>
      </c>
      <c r="F152" s="211" t="s">
        <v>267</v>
      </c>
      <c r="G152" s="211"/>
      <c r="H152" s="211"/>
      <c r="I152" s="211"/>
      <c r="J152" s="140" t="s">
        <v>235</v>
      </c>
      <c r="K152" s="141">
        <v>0</v>
      </c>
      <c r="L152" s="212">
        <v>0</v>
      </c>
      <c r="M152" s="212"/>
      <c r="N152" s="212">
        <f>ROUND(L152*K152,2)</f>
        <v>0</v>
      </c>
      <c r="O152" s="212"/>
      <c r="P152" s="212"/>
      <c r="Q152" s="212"/>
      <c r="R152" s="142"/>
      <c r="T152" s="143"/>
      <c r="U152" s="40" t="s">
        <v>36</v>
      </c>
      <c r="V152" s="152"/>
      <c r="W152" s="152"/>
      <c r="X152" s="152"/>
      <c r="Y152" s="152"/>
      <c r="Z152" s="152"/>
      <c r="AA152" s="153"/>
      <c r="AR152" s="18" t="s">
        <v>131</v>
      </c>
      <c r="AT152" s="18" t="s">
        <v>127</v>
      </c>
      <c r="AU152" s="18" t="s">
        <v>95</v>
      </c>
      <c r="AY152" s="18" t="s">
        <v>125</v>
      </c>
      <c r="BE152" s="146">
        <f>IF(U152="základní",N152,0)</f>
        <v>0</v>
      </c>
      <c r="BF152" s="146">
        <f>IF(U152="snížená",N152,0)</f>
        <v>0</v>
      </c>
      <c r="BG152" s="146">
        <f>IF(U152="zákl. přenesená",N152,0)</f>
        <v>0</v>
      </c>
      <c r="BH152" s="146">
        <f>IF(U152="sníž. přenesená",N152,0)</f>
        <v>0</v>
      </c>
      <c r="BI152" s="146">
        <f>IF(U152="nulová",N152,0)</f>
        <v>0</v>
      </c>
      <c r="BJ152" s="18" t="s">
        <v>78</v>
      </c>
      <c r="BK152" s="146">
        <f>ROUND(L152*K152,2)</f>
        <v>0</v>
      </c>
      <c r="BL152" s="18" t="s">
        <v>131</v>
      </c>
      <c r="BM152" s="18" t="s">
        <v>268</v>
      </c>
    </row>
    <row r="153" spans="2:18" s="1" customFormat="1" ht="6.9" customHeight="1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</sheetData>
  <mergeCells count="16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H1:K1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S2:AC2"/>
    <mergeCell ref="F152:I152"/>
    <mergeCell ref="L152:M152"/>
    <mergeCell ref="N152:Q152"/>
    <mergeCell ref="N113:Q113"/>
    <mergeCell ref="N114:Q114"/>
    <mergeCell ref="N115:Q115"/>
    <mergeCell ref="N146:Q146"/>
    <mergeCell ref="N151:Q151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workbookViewId="0" topLeftCell="A1">
      <pane ySplit="1" topLeftCell="A2" activePane="bottomLeft" state="frozen"/>
      <selection pane="bottomLeft" activeCell="L152" sqref="L1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90</v>
      </c>
      <c r="G1" s="13"/>
      <c r="H1" s="223" t="s">
        <v>91</v>
      </c>
      <c r="I1" s="223"/>
      <c r="J1" s="223"/>
      <c r="K1" s="223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95</v>
      </c>
    </row>
    <row r="4" spans="2:46" ht="36.9" customHeight="1">
      <c r="B4" s="22"/>
      <c r="C4" s="198" t="s">
        <v>96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17" t="s">
        <v>13</v>
      </c>
      <c r="AT4" s="18" t="s">
        <v>6</v>
      </c>
    </row>
    <row r="5" spans="2:18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237" t="str">
        <f>'Rekapitulace stavby'!K6</f>
        <v>Sanace skalního masívu nad komunikací II/242 v Roztokách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"/>
      <c r="R6" s="23"/>
    </row>
    <row r="7" spans="2:18" s="1" customFormat="1" ht="32.85" customHeight="1">
      <c r="B7" s="31"/>
      <c r="C7" s="32"/>
      <c r="D7" s="27" t="s">
        <v>97</v>
      </c>
      <c r="E7" s="32"/>
      <c r="F7" s="245" t="s">
        <v>269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2"/>
      <c r="R7" s="33"/>
    </row>
    <row r="8" spans="2:18" s="1" customFormat="1" ht="14.4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" customHeight="1">
      <c r="B9" s="31"/>
      <c r="C9" s="32"/>
      <c r="D9" s="28" t="s">
        <v>20</v>
      </c>
      <c r="E9" s="32"/>
      <c r="F9" s="170" t="s">
        <v>379</v>
      </c>
      <c r="G9" s="32"/>
      <c r="H9" s="32"/>
      <c r="I9" s="32"/>
      <c r="J9" s="32"/>
      <c r="K9" s="32"/>
      <c r="L9" s="32"/>
      <c r="M9" s="28" t="s">
        <v>22</v>
      </c>
      <c r="N9" s="32"/>
      <c r="O9" s="228" t="str">
        <f>'Rekapitulace stavby'!AN8</f>
        <v>30. 5. 2018</v>
      </c>
      <c r="P9" s="228"/>
      <c r="Q9" s="32"/>
      <c r="R9" s="33"/>
    </row>
    <row r="10" spans="2:18" s="1" customFormat="1" ht="10.9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" customHeight="1">
      <c r="B11" s="31"/>
      <c r="C11" s="32"/>
      <c r="D11" s="28" t="s">
        <v>24</v>
      </c>
      <c r="E11" s="32"/>
      <c r="F11" s="171" t="s">
        <v>389</v>
      </c>
      <c r="G11" s="32"/>
      <c r="H11" s="32"/>
      <c r="I11" s="32"/>
      <c r="J11" s="32"/>
      <c r="K11" s="32"/>
      <c r="L11" s="32"/>
      <c r="M11" s="28" t="s">
        <v>25</v>
      </c>
      <c r="N11" s="32"/>
      <c r="O11" s="207">
        <f>IF('Rekapitulace stavby'!AN10="","",'Rekapitulace stavby'!AN10)</f>
        <v>70891095</v>
      </c>
      <c r="P11" s="207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171" t="s">
        <v>387</v>
      </c>
      <c r="G12" s="32"/>
      <c r="H12" s="32"/>
      <c r="I12" s="32"/>
      <c r="J12" s="32"/>
      <c r="K12" s="32"/>
      <c r="L12" s="32"/>
      <c r="M12" s="28" t="s">
        <v>26</v>
      </c>
      <c r="N12" s="32"/>
      <c r="O12" s="207" t="str">
        <f>IF('Rekapitulace stavby'!AN11="","",'Rekapitulace stavby'!AN11)</f>
        <v/>
      </c>
      <c r="P12" s="207"/>
      <c r="Q12" s="32"/>
      <c r="R12" s="33"/>
    </row>
    <row r="13" spans="2:18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" customHeight="1">
      <c r="B14" s="31"/>
      <c r="C14" s="32"/>
      <c r="D14" s="28" t="s">
        <v>27</v>
      </c>
      <c r="E14" s="32"/>
      <c r="F14" s="172" t="s">
        <v>385</v>
      </c>
      <c r="G14" s="32"/>
      <c r="H14" s="32"/>
      <c r="I14" s="32"/>
      <c r="J14" s="32"/>
      <c r="K14" s="32"/>
      <c r="L14" s="32"/>
      <c r="M14" s="28" t="s">
        <v>25</v>
      </c>
      <c r="N14" s="32"/>
      <c r="O14" s="207" t="str">
        <f>IF('Rekapitulace stavby'!AN13="","",'Rekapitulace stavby'!AN13)</f>
        <v/>
      </c>
      <c r="P14" s="207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207" t="str">
        <f>IF('Rekapitulace stavby'!AN14="","",'Rekapitulace stavby'!AN14)</f>
        <v/>
      </c>
      <c r="P15" s="207"/>
      <c r="Q15" s="32"/>
      <c r="R15" s="33"/>
    </row>
    <row r="16" spans="2:18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28</v>
      </c>
      <c r="E17" s="32"/>
      <c r="F17" s="172" t="s">
        <v>381</v>
      </c>
      <c r="G17" s="32"/>
      <c r="H17" s="32"/>
      <c r="I17" s="32"/>
      <c r="J17" s="32"/>
      <c r="K17" s="32"/>
      <c r="L17" s="32"/>
      <c r="M17" s="28" t="s">
        <v>25</v>
      </c>
      <c r="N17" s="32"/>
      <c r="O17" s="207">
        <f>IF('Rekapitulace stavby'!AN16="","",'Rekapitulace stavby'!AN16)</f>
        <v>71093176</v>
      </c>
      <c r="P17" s="20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171" t="s">
        <v>386</v>
      </c>
      <c r="G18" s="32"/>
      <c r="H18" s="32"/>
      <c r="I18" s="32"/>
      <c r="J18" s="32"/>
      <c r="K18" s="32"/>
      <c r="L18" s="32"/>
      <c r="M18" s="28" t="s">
        <v>26</v>
      </c>
      <c r="N18" s="32"/>
      <c r="O18" s="207" t="str">
        <f>IF('Rekapitulace stavby'!AN17="","",'Rekapitulace stavby'!AN17)</f>
        <v/>
      </c>
      <c r="P18" s="207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30</v>
      </c>
      <c r="E20" s="32"/>
      <c r="F20" s="172" t="s">
        <v>381</v>
      </c>
      <c r="G20" s="32"/>
      <c r="H20" s="32"/>
      <c r="I20" s="32"/>
      <c r="J20" s="32"/>
      <c r="K20" s="32"/>
      <c r="L20" s="32"/>
      <c r="M20" s="28" t="s">
        <v>25</v>
      </c>
      <c r="N20" s="32"/>
      <c r="O20" s="207">
        <f>IF('Rekapitulace stavby'!AN19="","",'Rekapitulace stavby'!AN19)</f>
        <v>71093176</v>
      </c>
      <c r="P20" s="20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171" t="s">
        <v>386</v>
      </c>
      <c r="G21" s="32"/>
      <c r="H21" s="32"/>
      <c r="I21" s="32"/>
      <c r="J21" s="32"/>
      <c r="K21" s="32"/>
      <c r="L21" s="32"/>
      <c r="M21" s="28" t="s">
        <v>26</v>
      </c>
      <c r="N21" s="32"/>
      <c r="O21" s="207" t="str">
        <f>IF('Rekapitulace stavby'!AN20="","",'Rekapitulace stavby'!AN20)</f>
        <v/>
      </c>
      <c r="P21" s="207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10" t="s">
        <v>5</v>
      </c>
      <c r="F24" s="210"/>
      <c r="G24" s="210"/>
      <c r="H24" s="210"/>
      <c r="I24" s="210"/>
      <c r="J24" s="210"/>
      <c r="K24" s="210"/>
      <c r="L24" s="210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2" t="s">
        <v>99</v>
      </c>
      <c r="E27" s="32"/>
      <c r="F27" s="32"/>
      <c r="G27" s="32"/>
      <c r="H27" s="32"/>
      <c r="I27" s="32"/>
      <c r="J27" s="32"/>
      <c r="K27" s="32"/>
      <c r="L27" s="32"/>
      <c r="M27" s="184">
        <f>N88</f>
        <v>0</v>
      </c>
      <c r="N27" s="184"/>
      <c r="O27" s="184"/>
      <c r="P27" s="184"/>
      <c r="Q27" s="32"/>
      <c r="R27" s="33"/>
    </row>
    <row r="28" spans="2:18" s="1" customFormat="1" ht="14.4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84">
        <f>N95</f>
        <v>0</v>
      </c>
      <c r="N28" s="184"/>
      <c r="O28" s="184"/>
      <c r="P28" s="184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44">
        <f>ROUND(M27+M28,2)</f>
        <v>0</v>
      </c>
      <c r="N30" s="236"/>
      <c r="O30" s="236"/>
      <c r="P30" s="23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35</v>
      </c>
      <c r="E32" s="38" t="s">
        <v>36</v>
      </c>
      <c r="F32" s="39">
        <v>0.21</v>
      </c>
      <c r="G32" s="104" t="s">
        <v>37</v>
      </c>
      <c r="H32" s="241">
        <f>ROUND((SUM(BE95:BE96)+SUM(BE114:BE151)),2)</f>
        <v>0</v>
      </c>
      <c r="I32" s="236"/>
      <c r="J32" s="236"/>
      <c r="K32" s="32"/>
      <c r="L32" s="32"/>
      <c r="M32" s="241">
        <f>ROUND(ROUND((SUM(BE95:BE96)+SUM(BE114:BE151)),2)*F32,2)</f>
        <v>0</v>
      </c>
      <c r="N32" s="236"/>
      <c r="O32" s="236"/>
      <c r="P32" s="236"/>
      <c r="Q32" s="32"/>
      <c r="R32" s="33"/>
    </row>
    <row r="33" spans="2:18" s="1" customFormat="1" ht="14.4" customHeight="1">
      <c r="B33" s="31"/>
      <c r="C33" s="32"/>
      <c r="D33" s="32"/>
      <c r="E33" s="38" t="s">
        <v>38</v>
      </c>
      <c r="F33" s="39">
        <v>0.15</v>
      </c>
      <c r="G33" s="104" t="s">
        <v>37</v>
      </c>
      <c r="H33" s="241">
        <f>ROUND((SUM(BF95:BF96)+SUM(BF114:BF151)),2)</f>
        <v>0</v>
      </c>
      <c r="I33" s="236"/>
      <c r="J33" s="236"/>
      <c r="K33" s="32"/>
      <c r="L33" s="32"/>
      <c r="M33" s="241">
        <f>ROUND(ROUND((SUM(BF95:BF96)+SUM(BF114:BF151)),2)*F33,2)</f>
        <v>0</v>
      </c>
      <c r="N33" s="236"/>
      <c r="O33" s="236"/>
      <c r="P33" s="236"/>
      <c r="Q33" s="32"/>
      <c r="R33" s="33"/>
    </row>
    <row r="34" spans="2:18" s="1" customFormat="1" ht="14.4" customHeight="1" hidden="1">
      <c r="B34" s="31"/>
      <c r="C34" s="32"/>
      <c r="D34" s="32"/>
      <c r="E34" s="38" t="s">
        <v>39</v>
      </c>
      <c r="F34" s="39">
        <v>0.21</v>
      </c>
      <c r="G34" s="104" t="s">
        <v>37</v>
      </c>
      <c r="H34" s="241">
        <f>ROUND((SUM(BG95:BG96)+SUM(BG114:BG151)),2)</f>
        <v>0</v>
      </c>
      <c r="I34" s="236"/>
      <c r="J34" s="236"/>
      <c r="K34" s="32"/>
      <c r="L34" s="32"/>
      <c r="M34" s="241">
        <v>0</v>
      </c>
      <c r="N34" s="236"/>
      <c r="O34" s="236"/>
      <c r="P34" s="236"/>
      <c r="Q34" s="32"/>
      <c r="R34" s="33"/>
    </row>
    <row r="35" spans="2:18" s="1" customFormat="1" ht="14.4" customHeight="1" hidden="1">
      <c r="B35" s="31"/>
      <c r="C35" s="32"/>
      <c r="D35" s="32"/>
      <c r="E35" s="38" t="s">
        <v>40</v>
      </c>
      <c r="F35" s="39">
        <v>0.15</v>
      </c>
      <c r="G35" s="104" t="s">
        <v>37</v>
      </c>
      <c r="H35" s="241">
        <f>ROUND((SUM(BH95:BH96)+SUM(BH114:BH151)),2)</f>
        <v>0</v>
      </c>
      <c r="I35" s="236"/>
      <c r="J35" s="236"/>
      <c r="K35" s="32"/>
      <c r="L35" s="32"/>
      <c r="M35" s="241">
        <v>0</v>
      </c>
      <c r="N35" s="236"/>
      <c r="O35" s="236"/>
      <c r="P35" s="236"/>
      <c r="Q35" s="32"/>
      <c r="R35" s="33"/>
    </row>
    <row r="36" spans="2:18" s="1" customFormat="1" ht="14.4" customHeight="1" hidden="1">
      <c r="B36" s="31"/>
      <c r="C36" s="32"/>
      <c r="D36" s="32"/>
      <c r="E36" s="38" t="s">
        <v>41</v>
      </c>
      <c r="F36" s="39">
        <v>0</v>
      </c>
      <c r="G36" s="104" t="s">
        <v>37</v>
      </c>
      <c r="H36" s="241">
        <f>ROUND((SUM(BI95:BI96)+SUM(BI114:BI151)),2)</f>
        <v>0</v>
      </c>
      <c r="I36" s="236"/>
      <c r="J36" s="236"/>
      <c r="K36" s="32"/>
      <c r="L36" s="32"/>
      <c r="M36" s="241">
        <v>0</v>
      </c>
      <c r="N36" s="236"/>
      <c r="O36" s="236"/>
      <c r="P36" s="23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42">
        <f>SUM(M30:M36)</f>
        <v>0</v>
      </c>
      <c r="M38" s="242"/>
      <c r="N38" s="242"/>
      <c r="O38" s="242"/>
      <c r="P38" s="243"/>
      <c r="Q38" s="100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4.4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171" t="s">
        <v>381</v>
      </c>
      <c r="E51" s="24"/>
      <c r="F51" s="24"/>
      <c r="G51" s="24"/>
      <c r="H51" s="50"/>
      <c r="I51" s="24"/>
      <c r="J51" s="171" t="s">
        <v>381</v>
      </c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4.4">
      <c r="B59" s="31"/>
      <c r="C59" s="32"/>
      <c r="D59" s="51" t="s">
        <v>47</v>
      </c>
      <c r="E59" s="52"/>
      <c r="F59" s="52" t="s">
        <v>390</v>
      </c>
      <c r="G59" s="53" t="s">
        <v>48</v>
      </c>
      <c r="H59" s="54"/>
      <c r="I59" s="32"/>
      <c r="J59" s="51" t="s">
        <v>47</v>
      </c>
      <c r="K59" s="52"/>
      <c r="L59" s="52" t="s">
        <v>390</v>
      </c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4.4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 t="s">
        <v>389</v>
      </c>
      <c r="E62" s="24"/>
      <c r="F62" s="24"/>
      <c r="G62" s="24"/>
      <c r="H62" s="50"/>
      <c r="I62" s="24"/>
      <c r="J62" s="49" t="s">
        <v>385</v>
      </c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 t="s">
        <v>391</v>
      </c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 t="s">
        <v>392</v>
      </c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4.4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98" t="s">
        <v>101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37" t="str">
        <f>F6</f>
        <v>Sanace skalního masívu nad komunikací II/242 v Roztokách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2"/>
      <c r="R78" s="33"/>
    </row>
    <row r="79" spans="2:18" s="1" customFormat="1" ht="36.9" customHeight="1">
      <c r="B79" s="31"/>
      <c r="C79" s="65" t="s">
        <v>97</v>
      </c>
      <c r="D79" s="32"/>
      <c r="E79" s="32"/>
      <c r="F79" s="200" t="str">
        <f>F7</f>
        <v>SO 02 - SO 02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Roztoky</v>
      </c>
      <c r="G81" s="32"/>
      <c r="H81" s="32"/>
      <c r="I81" s="32"/>
      <c r="J81" s="32"/>
      <c r="K81" s="28" t="s">
        <v>22</v>
      </c>
      <c r="L81" s="32"/>
      <c r="M81" s="228" t="str">
        <f>IF(O9="","",O9)</f>
        <v>30. 5. 2018</v>
      </c>
      <c r="N81" s="228"/>
      <c r="O81" s="228"/>
      <c r="P81" s="228"/>
      <c r="Q81" s="32"/>
      <c r="R81" s="33"/>
    </row>
    <row r="82" spans="2:18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2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207" t="str">
        <f>E18</f>
        <v xml:space="preserve"> </v>
      </c>
      <c r="N83" s="207"/>
      <c r="O83" s="207"/>
      <c r="P83" s="207"/>
      <c r="Q83" s="207"/>
      <c r="R83" s="33"/>
    </row>
    <row r="84" spans="2:18" s="1" customFormat="1" ht="14.4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207" t="str">
        <f>E21</f>
        <v xml:space="preserve"> </v>
      </c>
      <c r="N84" s="207"/>
      <c r="O84" s="207"/>
      <c r="P84" s="207"/>
      <c r="Q84" s="207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9" t="s">
        <v>102</v>
      </c>
      <c r="D86" s="240"/>
      <c r="E86" s="240"/>
      <c r="F86" s="240"/>
      <c r="G86" s="240"/>
      <c r="H86" s="100"/>
      <c r="I86" s="100"/>
      <c r="J86" s="100"/>
      <c r="K86" s="100"/>
      <c r="L86" s="100"/>
      <c r="M86" s="100"/>
      <c r="N86" s="239" t="s">
        <v>103</v>
      </c>
      <c r="O86" s="240"/>
      <c r="P86" s="240"/>
      <c r="Q86" s="24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6">
        <f>N114</f>
        <v>0</v>
      </c>
      <c r="O88" s="234"/>
      <c r="P88" s="234"/>
      <c r="Q88" s="234"/>
      <c r="R88" s="33"/>
      <c r="AU88" s="18" t="s">
        <v>105</v>
      </c>
    </row>
    <row r="89" spans="2:18" s="6" customFormat="1" ht="24.9" customHeight="1">
      <c r="B89" s="109"/>
      <c r="C89" s="110"/>
      <c r="D89" s="111" t="s">
        <v>106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N115</f>
        <v>0</v>
      </c>
      <c r="O89" s="231"/>
      <c r="P89" s="231"/>
      <c r="Q89" s="231"/>
      <c r="R89" s="112"/>
    </row>
    <row r="90" spans="2:18" s="7" customFormat="1" ht="19.95" customHeight="1">
      <c r="B90" s="113"/>
      <c r="C90" s="114"/>
      <c r="D90" s="115" t="s">
        <v>107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N116</f>
        <v>0</v>
      </c>
      <c r="O90" s="233"/>
      <c r="P90" s="233"/>
      <c r="Q90" s="233"/>
      <c r="R90" s="116"/>
    </row>
    <row r="91" spans="2:18" s="7" customFormat="1" ht="19.95" customHeight="1">
      <c r="B91" s="113"/>
      <c r="C91" s="114"/>
      <c r="D91" s="115" t="s">
        <v>270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2">
        <f>N145</f>
        <v>0</v>
      </c>
      <c r="O91" s="233"/>
      <c r="P91" s="233"/>
      <c r="Q91" s="233"/>
      <c r="R91" s="116"/>
    </row>
    <row r="92" spans="2:18" s="7" customFormat="1" ht="19.95" customHeight="1">
      <c r="B92" s="113"/>
      <c r="C92" s="114"/>
      <c r="D92" s="115" t="s">
        <v>271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2">
        <f>N148</f>
        <v>0</v>
      </c>
      <c r="O92" s="233"/>
      <c r="P92" s="233"/>
      <c r="Q92" s="233"/>
      <c r="R92" s="116"/>
    </row>
    <row r="93" spans="2:18" s="7" customFormat="1" ht="19.95" customHeight="1">
      <c r="B93" s="113"/>
      <c r="C93" s="114"/>
      <c r="D93" s="115" t="s">
        <v>109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2">
        <f>N150</f>
        <v>0</v>
      </c>
      <c r="O93" s="233"/>
      <c r="P93" s="233"/>
      <c r="Q93" s="233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34">
        <v>0</v>
      </c>
      <c r="O95" s="235"/>
      <c r="P95" s="235"/>
      <c r="Q95" s="235"/>
      <c r="R95" s="33"/>
      <c r="T95" s="117"/>
      <c r="U95" s="118" t="s">
        <v>35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89</v>
      </c>
      <c r="D97" s="100"/>
      <c r="E97" s="100"/>
      <c r="F97" s="100"/>
      <c r="G97" s="100"/>
      <c r="H97" s="100"/>
      <c r="I97" s="100"/>
      <c r="J97" s="100"/>
      <c r="K97" s="100"/>
      <c r="L97" s="188">
        <f>ROUND(SUM(N88+N95),2)</f>
        <v>0</v>
      </c>
      <c r="M97" s="188"/>
      <c r="N97" s="188"/>
      <c r="O97" s="188"/>
      <c r="P97" s="188"/>
      <c r="Q97" s="188"/>
      <c r="R97" s="33"/>
    </row>
    <row r="98" spans="2:18" s="1" customFormat="1" ht="6.9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" customHeight="1">
      <c r="B103" s="31"/>
      <c r="C103" s="198" t="s">
        <v>111</v>
      </c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33"/>
    </row>
    <row r="104" spans="2:18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237" t="str">
        <f>F6</f>
        <v>Sanace skalního masívu nad komunikací II/242 v Roztokách</v>
      </c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32"/>
      <c r="R105" s="33"/>
    </row>
    <row r="106" spans="2:18" s="1" customFormat="1" ht="36.9" customHeight="1">
      <c r="B106" s="31"/>
      <c r="C106" s="65" t="s">
        <v>97</v>
      </c>
      <c r="D106" s="32"/>
      <c r="E106" s="32"/>
      <c r="F106" s="200" t="str">
        <f>F7</f>
        <v>SO 02 - SO 02</v>
      </c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32"/>
      <c r="R106" s="33"/>
    </row>
    <row r="107" spans="2:18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>Roztoky</v>
      </c>
      <c r="G108" s="32"/>
      <c r="H108" s="32"/>
      <c r="I108" s="32"/>
      <c r="J108" s="32"/>
      <c r="K108" s="28" t="s">
        <v>22</v>
      </c>
      <c r="L108" s="32"/>
      <c r="M108" s="228" t="str">
        <f>IF(O9="","",O9)</f>
        <v>30. 5. 2018</v>
      </c>
      <c r="N108" s="228"/>
      <c r="O108" s="228"/>
      <c r="P108" s="228"/>
      <c r="Q108" s="32"/>
      <c r="R108" s="33"/>
    </row>
    <row r="109" spans="2:18" s="1" customFormat="1" ht="6.9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3.2">
      <c r="B110" s="31"/>
      <c r="C110" s="28" t="s">
        <v>24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28</v>
      </c>
      <c r="L110" s="32"/>
      <c r="M110" s="207" t="str">
        <f>E18</f>
        <v xml:space="preserve"> </v>
      </c>
      <c r="N110" s="207"/>
      <c r="O110" s="207"/>
      <c r="P110" s="207"/>
      <c r="Q110" s="207"/>
      <c r="R110" s="33"/>
    </row>
    <row r="111" spans="2:18" s="1" customFormat="1" ht="14.4" customHeight="1">
      <c r="B111" s="31"/>
      <c r="C111" s="28" t="s">
        <v>27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207" t="str">
        <f>E21</f>
        <v xml:space="preserve"> </v>
      </c>
      <c r="N111" s="207"/>
      <c r="O111" s="207"/>
      <c r="P111" s="207"/>
      <c r="Q111" s="207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112</v>
      </c>
      <c r="D113" s="121" t="s">
        <v>113</v>
      </c>
      <c r="E113" s="121" t="s">
        <v>53</v>
      </c>
      <c r="F113" s="229" t="s">
        <v>114</v>
      </c>
      <c r="G113" s="229"/>
      <c r="H113" s="229"/>
      <c r="I113" s="229"/>
      <c r="J113" s="121" t="s">
        <v>115</v>
      </c>
      <c r="K113" s="121" t="s">
        <v>116</v>
      </c>
      <c r="L113" s="229" t="s">
        <v>117</v>
      </c>
      <c r="M113" s="229"/>
      <c r="N113" s="229" t="s">
        <v>103</v>
      </c>
      <c r="O113" s="229"/>
      <c r="P113" s="229"/>
      <c r="Q113" s="230"/>
      <c r="R113" s="122"/>
      <c r="T113" s="72" t="s">
        <v>118</v>
      </c>
      <c r="U113" s="73" t="s">
        <v>35</v>
      </c>
      <c r="V113" s="73" t="s">
        <v>119</v>
      </c>
      <c r="W113" s="73" t="s">
        <v>120</v>
      </c>
      <c r="X113" s="73" t="s">
        <v>121</v>
      </c>
      <c r="Y113" s="73" t="s">
        <v>122</v>
      </c>
      <c r="Z113" s="73" t="s">
        <v>123</v>
      </c>
      <c r="AA113" s="74" t="s">
        <v>124</v>
      </c>
    </row>
    <row r="114" spans="2:63" s="1" customFormat="1" ht="29.25" customHeight="1">
      <c r="B114" s="31"/>
      <c r="C114" s="76" t="s">
        <v>99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3">
        <f>BK114</f>
        <v>0</v>
      </c>
      <c r="O114" s="214"/>
      <c r="P114" s="214"/>
      <c r="Q114" s="214"/>
      <c r="R114" s="33"/>
      <c r="T114" s="75"/>
      <c r="U114" s="47"/>
      <c r="V114" s="47"/>
      <c r="W114" s="123">
        <f>W115</f>
        <v>536.202236</v>
      </c>
      <c r="X114" s="47"/>
      <c r="Y114" s="123">
        <f>Y115</f>
        <v>25.057914000000004</v>
      </c>
      <c r="Z114" s="47"/>
      <c r="AA114" s="124">
        <f>AA115</f>
        <v>0</v>
      </c>
      <c r="AT114" s="18" t="s">
        <v>70</v>
      </c>
      <c r="AU114" s="18" t="s">
        <v>105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106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5">
        <f>BK115</f>
        <v>0</v>
      </c>
      <c r="O115" s="216"/>
      <c r="P115" s="216"/>
      <c r="Q115" s="216"/>
      <c r="R115" s="129"/>
      <c r="T115" s="130"/>
      <c r="U115" s="127"/>
      <c r="V115" s="127"/>
      <c r="W115" s="131">
        <f>W116+W145+W148+W150</f>
        <v>536.202236</v>
      </c>
      <c r="X115" s="127"/>
      <c r="Y115" s="131">
        <f>Y116+Y145+Y148+Y150</f>
        <v>25.057914000000004</v>
      </c>
      <c r="Z115" s="127"/>
      <c r="AA115" s="132">
        <f>AA116+AA145+AA148+AA150</f>
        <v>0</v>
      </c>
      <c r="AR115" s="133" t="s">
        <v>78</v>
      </c>
      <c r="AT115" s="134" t="s">
        <v>70</v>
      </c>
      <c r="AU115" s="134" t="s">
        <v>71</v>
      </c>
      <c r="AY115" s="133" t="s">
        <v>125</v>
      </c>
      <c r="BK115" s="135">
        <f>BK116+BK145+BK148+BK150</f>
        <v>0</v>
      </c>
    </row>
    <row r="116" spans="2:63" s="9" customFormat="1" ht="19.95" customHeight="1">
      <c r="B116" s="126"/>
      <c r="C116" s="127"/>
      <c r="D116" s="136" t="s">
        <v>107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7">
        <f>BK116</f>
        <v>0</v>
      </c>
      <c r="O116" s="218"/>
      <c r="P116" s="218"/>
      <c r="Q116" s="218"/>
      <c r="R116" s="129"/>
      <c r="T116" s="130"/>
      <c r="U116" s="127"/>
      <c r="V116" s="127"/>
      <c r="W116" s="131">
        <f>SUM(W117:W144)</f>
        <v>397.25589999999994</v>
      </c>
      <c r="X116" s="127"/>
      <c r="Y116" s="131">
        <f>SUM(Y117:Y144)</f>
        <v>0</v>
      </c>
      <c r="Z116" s="127"/>
      <c r="AA116" s="132">
        <f>SUM(AA117:AA144)</f>
        <v>0</v>
      </c>
      <c r="AR116" s="133" t="s">
        <v>78</v>
      </c>
      <c r="AT116" s="134" t="s">
        <v>70</v>
      </c>
      <c r="AU116" s="134" t="s">
        <v>78</v>
      </c>
      <c r="AY116" s="133" t="s">
        <v>125</v>
      </c>
      <c r="BK116" s="135">
        <f>SUM(BK117:BK144)</f>
        <v>0</v>
      </c>
    </row>
    <row r="117" spans="2:65" s="1" customFormat="1" ht="25.5" customHeight="1">
      <c r="B117" s="137"/>
      <c r="C117" s="138" t="s">
        <v>78</v>
      </c>
      <c r="D117" s="138" t="s">
        <v>127</v>
      </c>
      <c r="E117" s="139" t="s">
        <v>128</v>
      </c>
      <c r="F117" s="211" t="s">
        <v>129</v>
      </c>
      <c r="G117" s="211"/>
      <c r="H117" s="211"/>
      <c r="I117" s="211"/>
      <c r="J117" s="140" t="s">
        <v>130</v>
      </c>
      <c r="K117" s="141">
        <v>5</v>
      </c>
      <c r="L117" s="212">
        <v>0</v>
      </c>
      <c r="M117" s="212"/>
      <c r="N117" s="212">
        <f aca="true" t="shared" si="0" ref="N117:N144">ROUND(L117*K117,2)</f>
        <v>0</v>
      </c>
      <c r="O117" s="212"/>
      <c r="P117" s="212"/>
      <c r="Q117" s="212"/>
      <c r="R117" s="142"/>
      <c r="T117" s="143" t="s">
        <v>5</v>
      </c>
      <c r="U117" s="40" t="s">
        <v>36</v>
      </c>
      <c r="V117" s="144">
        <v>5.182</v>
      </c>
      <c r="W117" s="144">
        <f aca="true" t="shared" si="1" ref="W117:W144">V117*K117</f>
        <v>25.910000000000004</v>
      </c>
      <c r="X117" s="144">
        <v>0</v>
      </c>
      <c r="Y117" s="144">
        <f aca="true" t="shared" si="2" ref="Y117:Y144">X117*K117</f>
        <v>0</v>
      </c>
      <c r="Z117" s="144">
        <v>0</v>
      </c>
      <c r="AA117" s="145">
        <f aca="true" t="shared" si="3" ref="AA117:AA144">Z117*K117</f>
        <v>0</v>
      </c>
      <c r="AR117" s="18" t="s">
        <v>131</v>
      </c>
      <c r="AT117" s="18" t="s">
        <v>127</v>
      </c>
      <c r="AU117" s="18" t="s">
        <v>95</v>
      </c>
      <c r="AY117" s="18" t="s">
        <v>125</v>
      </c>
      <c r="BE117" s="146">
        <f aca="true" t="shared" si="4" ref="BE117:BE144">IF(U117="základní",N117,0)</f>
        <v>0</v>
      </c>
      <c r="BF117" s="146">
        <f aca="true" t="shared" si="5" ref="BF117:BF144">IF(U117="snížená",N117,0)</f>
        <v>0</v>
      </c>
      <c r="BG117" s="146">
        <f aca="true" t="shared" si="6" ref="BG117:BG144">IF(U117="zákl. přenesená",N117,0)</f>
        <v>0</v>
      </c>
      <c r="BH117" s="146">
        <f aca="true" t="shared" si="7" ref="BH117:BH144">IF(U117="sníž. přenesená",N117,0)</f>
        <v>0</v>
      </c>
      <c r="BI117" s="146">
        <f aca="true" t="shared" si="8" ref="BI117:BI144">IF(U117="nulová",N117,0)</f>
        <v>0</v>
      </c>
      <c r="BJ117" s="18" t="s">
        <v>78</v>
      </c>
      <c r="BK117" s="146">
        <f aca="true" t="shared" si="9" ref="BK117:BK144">ROUND(L117*K117,2)</f>
        <v>0</v>
      </c>
      <c r="BL117" s="18" t="s">
        <v>131</v>
      </c>
      <c r="BM117" s="18" t="s">
        <v>272</v>
      </c>
    </row>
    <row r="118" spans="2:65" s="1" customFormat="1" ht="51" customHeight="1">
      <c r="B118" s="137"/>
      <c r="C118" s="138" t="s">
        <v>95</v>
      </c>
      <c r="D118" s="138" t="s">
        <v>127</v>
      </c>
      <c r="E118" s="139" t="s">
        <v>134</v>
      </c>
      <c r="F118" s="211" t="s">
        <v>135</v>
      </c>
      <c r="G118" s="211"/>
      <c r="H118" s="211"/>
      <c r="I118" s="211"/>
      <c r="J118" s="140" t="s">
        <v>136</v>
      </c>
      <c r="K118" s="141">
        <v>10</v>
      </c>
      <c r="L118" s="212">
        <v>0</v>
      </c>
      <c r="M118" s="212"/>
      <c r="N118" s="212">
        <f t="shared" si="0"/>
        <v>0</v>
      </c>
      <c r="O118" s="212"/>
      <c r="P118" s="212"/>
      <c r="Q118" s="212"/>
      <c r="R118" s="142"/>
      <c r="T118" s="143" t="s">
        <v>5</v>
      </c>
      <c r="U118" s="40" t="s">
        <v>36</v>
      </c>
      <c r="V118" s="144">
        <v>3.663</v>
      </c>
      <c r="W118" s="144">
        <f t="shared" si="1"/>
        <v>36.629999999999995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131</v>
      </c>
      <c r="AT118" s="18" t="s">
        <v>127</v>
      </c>
      <c r="AU118" s="18" t="s">
        <v>95</v>
      </c>
      <c r="AY118" s="18" t="s">
        <v>125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78</v>
      </c>
      <c r="BK118" s="146">
        <f t="shared" si="9"/>
        <v>0</v>
      </c>
      <c r="BL118" s="18" t="s">
        <v>131</v>
      </c>
      <c r="BM118" s="18" t="s">
        <v>273</v>
      </c>
    </row>
    <row r="119" spans="2:65" s="1" customFormat="1" ht="25.5" customHeight="1">
      <c r="B119" s="137"/>
      <c r="C119" s="138" t="s">
        <v>225</v>
      </c>
      <c r="D119" s="138" t="s">
        <v>127</v>
      </c>
      <c r="E119" s="139" t="s">
        <v>274</v>
      </c>
      <c r="F119" s="211" t="s">
        <v>275</v>
      </c>
      <c r="G119" s="211"/>
      <c r="H119" s="211"/>
      <c r="I119" s="211"/>
      <c r="J119" s="140" t="s">
        <v>130</v>
      </c>
      <c r="K119" s="141">
        <v>7.5</v>
      </c>
      <c r="L119" s="212">
        <v>0</v>
      </c>
      <c r="M119" s="212"/>
      <c r="N119" s="212">
        <f t="shared" si="0"/>
        <v>0</v>
      </c>
      <c r="O119" s="212"/>
      <c r="P119" s="212"/>
      <c r="Q119" s="212"/>
      <c r="R119" s="142"/>
      <c r="T119" s="143" t="s">
        <v>5</v>
      </c>
      <c r="U119" s="40" t="s">
        <v>36</v>
      </c>
      <c r="V119" s="144">
        <v>1.548</v>
      </c>
      <c r="W119" s="144">
        <f t="shared" si="1"/>
        <v>11.61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131</v>
      </c>
      <c r="AT119" s="18" t="s">
        <v>127</v>
      </c>
      <c r="AU119" s="18" t="s">
        <v>95</v>
      </c>
      <c r="AY119" s="18" t="s">
        <v>125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78</v>
      </c>
      <c r="BK119" s="146">
        <f t="shared" si="9"/>
        <v>0</v>
      </c>
      <c r="BL119" s="18" t="s">
        <v>131</v>
      </c>
      <c r="BM119" s="18" t="s">
        <v>276</v>
      </c>
    </row>
    <row r="120" spans="2:65" s="1" customFormat="1" ht="38.25" customHeight="1">
      <c r="B120" s="137"/>
      <c r="C120" s="138" t="s">
        <v>277</v>
      </c>
      <c r="D120" s="138" t="s">
        <v>127</v>
      </c>
      <c r="E120" s="139" t="s">
        <v>278</v>
      </c>
      <c r="F120" s="211" t="s">
        <v>279</v>
      </c>
      <c r="G120" s="211"/>
      <c r="H120" s="211"/>
      <c r="I120" s="211"/>
      <c r="J120" s="140" t="s">
        <v>130</v>
      </c>
      <c r="K120" s="141">
        <v>3.3</v>
      </c>
      <c r="L120" s="212">
        <v>0</v>
      </c>
      <c r="M120" s="212"/>
      <c r="N120" s="212">
        <f t="shared" si="0"/>
        <v>0</v>
      </c>
      <c r="O120" s="212"/>
      <c r="P120" s="212"/>
      <c r="Q120" s="212"/>
      <c r="R120" s="142"/>
      <c r="T120" s="143" t="s">
        <v>5</v>
      </c>
      <c r="U120" s="40" t="s">
        <v>36</v>
      </c>
      <c r="V120" s="144">
        <v>5.341</v>
      </c>
      <c r="W120" s="144">
        <f t="shared" si="1"/>
        <v>17.6253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131</v>
      </c>
      <c r="AT120" s="18" t="s">
        <v>127</v>
      </c>
      <c r="AU120" s="18" t="s">
        <v>95</v>
      </c>
      <c r="AY120" s="18" t="s">
        <v>125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78</v>
      </c>
      <c r="BK120" s="146">
        <f t="shared" si="9"/>
        <v>0</v>
      </c>
      <c r="BL120" s="18" t="s">
        <v>131</v>
      </c>
      <c r="BM120" s="18" t="s">
        <v>280</v>
      </c>
    </row>
    <row r="121" spans="2:65" s="1" customFormat="1" ht="38.25" customHeight="1">
      <c r="B121" s="137"/>
      <c r="C121" s="138" t="s">
        <v>281</v>
      </c>
      <c r="D121" s="138" t="s">
        <v>127</v>
      </c>
      <c r="E121" s="139" t="s">
        <v>282</v>
      </c>
      <c r="F121" s="211" t="s">
        <v>283</v>
      </c>
      <c r="G121" s="211"/>
      <c r="H121" s="211"/>
      <c r="I121" s="211"/>
      <c r="J121" s="140" t="s">
        <v>130</v>
      </c>
      <c r="K121" s="141">
        <v>7.5</v>
      </c>
      <c r="L121" s="212">
        <v>0</v>
      </c>
      <c r="M121" s="212"/>
      <c r="N121" s="212">
        <f t="shared" si="0"/>
        <v>0</v>
      </c>
      <c r="O121" s="212"/>
      <c r="P121" s="212"/>
      <c r="Q121" s="212"/>
      <c r="R121" s="142"/>
      <c r="T121" s="143" t="s">
        <v>5</v>
      </c>
      <c r="U121" s="40" t="s">
        <v>36</v>
      </c>
      <c r="V121" s="144">
        <v>0.368</v>
      </c>
      <c r="W121" s="144">
        <f t="shared" si="1"/>
        <v>2.76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131</v>
      </c>
      <c r="AT121" s="18" t="s">
        <v>127</v>
      </c>
      <c r="AU121" s="18" t="s">
        <v>95</v>
      </c>
      <c r="AY121" s="18" t="s">
        <v>125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78</v>
      </c>
      <c r="BK121" s="146">
        <f t="shared" si="9"/>
        <v>0</v>
      </c>
      <c r="BL121" s="18" t="s">
        <v>131</v>
      </c>
      <c r="BM121" s="18" t="s">
        <v>284</v>
      </c>
    </row>
    <row r="122" spans="2:65" s="1" customFormat="1" ht="25.5" customHeight="1">
      <c r="B122" s="137"/>
      <c r="C122" s="138" t="s">
        <v>285</v>
      </c>
      <c r="D122" s="138" t="s">
        <v>127</v>
      </c>
      <c r="E122" s="139" t="s">
        <v>286</v>
      </c>
      <c r="F122" s="211" t="s">
        <v>287</v>
      </c>
      <c r="G122" s="211"/>
      <c r="H122" s="211"/>
      <c r="I122" s="211"/>
      <c r="J122" s="140" t="s">
        <v>130</v>
      </c>
      <c r="K122" s="141">
        <v>7.5</v>
      </c>
      <c r="L122" s="212">
        <v>0</v>
      </c>
      <c r="M122" s="212"/>
      <c r="N122" s="212">
        <f t="shared" si="0"/>
        <v>0</v>
      </c>
      <c r="O122" s="212"/>
      <c r="P122" s="212"/>
      <c r="Q122" s="212"/>
      <c r="R122" s="142"/>
      <c r="T122" s="143" t="s">
        <v>5</v>
      </c>
      <c r="U122" s="40" t="s">
        <v>36</v>
      </c>
      <c r="V122" s="144">
        <v>0.058</v>
      </c>
      <c r="W122" s="144">
        <f t="shared" si="1"/>
        <v>0.435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131</v>
      </c>
      <c r="AT122" s="18" t="s">
        <v>127</v>
      </c>
      <c r="AU122" s="18" t="s">
        <v>95</v>
      </c>
      <c r="AY122" s="18" t="s">
        <v>125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78</v>
      </c>
      <c r="BK122" s="146">
        <f t="shared" si="9"/>
        <v>0</v>
      </c>
      <c r="BL122" s="18" t="s">
        <v>131</v>
      </c>
      <c r="BM122" s="18" t="s">
        <v>288</v>
      </c>
    </row>
    <row r="123" spans="2:65" s="1" customFormat="1" ht="76.5" customHeight="1">
      <c r="B123" s="137"/>
      <c r="C123" s="138" t="s">
        <v>289</v>
      </c>
      <c r="D123" s="138" t="s">
        <v>127</v>
      </c>
      <c r="E123" s="139" t="s">
        <v>139</v>
      </c>
      <c r="F123" s="211" t="s">
        <v>140</v>
      </c>
      <c r="G123" s="211"/>
      <c r="H123" s="211"/>
      <c r="I123" s="211"/>
      <c r="J123" s="140" t="s">
        <v>141</v>
      </c>
      <c r="K123" s="141">
        <v>200</v>
      </c>
      <c r="L123" s="212">
        <v>0</v>
      </c>
      <c r="M123" s="212"/>
      <c r="N123" s="212">
        <f t="shared" si="0"/>
        <v>0</v>
      </c>
      <c r="O123" s="212"/>
      <c r="P123" s="212"/>
      <c r="Q123" s="212"/>
      <c r="R123" s="142"/>
      <c r="T123" s="143" t="s">
        <v>5</v>
      </c>
      <c r="U123" s="40" t="s">
        <v>36</v>
      </c>
      <c r="V123" s="144">
        <v>0.245</v>
      </c>
      <c r="W123" s="144">
        <f t="shared" si="1"/>
        <v>49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131</v>
      </c>
      <c r="AT123" s="18" t="s">
        <v>127</v>
      </c>
      <c r="AU123" s="18" t="s">
        <v>95</v>
      </c>
      <c r="AY123" s="18" t="s">
        <v>125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78</v>
      </c>
      <c r="BK123" s="146">
        <f t="shared" si="9"/>
        <v>0</v>
      </c>
      <c r="BL123" s="18" t="s">
        <v>131</v>
      </c>
      <c r="BM123" s="18" t="s">
        <v>290</v>
      </c>
    </row>
    <row r="124" spans="2:65" s="1" customFormat="1" ht="38.25" customHeight="1">
      <c r="B124" s="137"/>
      <c r="C124" s="138" t="s">
        <v>131</v>
      </c>
      <c r="D124" s="138" t="s">
        <v>127</v>
      </c>
      <c r="E124" s="139" t="s">
        <v>144</v>
      </c>
      <c r="F124" s="211" t="s">
        <v>145</v>
      </c>
      <c r="G124" s="211"/>
      <c r="H124" s="211"/>
      <c r="I124" s="211"/>
      <c r="J124" s="140" t="s">
        <v>130</v>
      </c>
      <c r="K124" s="141">
        <v>4.5</v>
      </c>
      <c r="L124" s="212">
        <v>0</v>
      </c>
      <c r="M124" s="212"/>
      <c r="N124" s="212">
        <f t="shared" si="0"/>
        <v>0</v>
      </c>
      <c r="O124" s="212"/>
      <c r="P124" s="212"/>
      <c r="Q124" s="212"/>
      <c r="R124" s="142"/>
      <c r="T124" s="143" t="s">
        <v>5</v>
      </c>
      <c r="U124" s="40" t="s">
        <v>36</v>
      </c>
      <c r="V124" s="144">
        <v>7.4</v>
      </c>
      <c r="W124" s="144">
        <f t="shared" si="1"/>
        <v>33.300000000000004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131</v>
      </c>
      <c r="AT124" s="18" t="s">
        <v>127</v>
      </c>
      <c r="AU124" s="18" t="s">
        <v>95</v>
      </c>
      <c r="AY124" s="18" t="s">
        <v>125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78</v>
      </c>
      <c r="BK124" s="146">
        <f t="shared" si="9"/>
        <v>0</v>
      </c>
      <c r="BL124" s="18" t="s">
        <v>131</v>
      </c>
      <c r="BM124" s="18" t="s">
        <v>291</v>
      </c>
    </row>
    <row r="125" spans="2:65" s="1" customFormat="1" ht="38.25" customHeight="1">
      <c r="B125" s="137"/>
      <c r="C125" s="138" t="s">
        <v>138</v>
      </c>
      <c r="D125" s="138" t="s">
        <v>127</v>
      </c>
      <c r="E125" s="139" t="s">
        <v>148</v>
      </c>
      <c r="F125" s="211" t="s">
        <v>149</v>
      </c>
      <c r="G125" s="211"/>
      <c r="H125" s="211"/>
      <c r="I125" s="211"/>
      <c r="J125" s="140" t="s">
        <v>130</v>
      </c>
      <c r="K125" s="141">
        <v>12</v>
      </c>
      <c r="L125" s="212">
        <v>0</v>
      </c>
      <c r="M125" s="212"/>
      <c r="N125" s="212">
        <f t="shared" si="0"/>
        <v>0</v>
      </c>
      <c r="O125" s="212"/>
      <c r="P125" s="212"/>
      <c r="Q125" s="212"/>
      <c r="R125" s="142"/>
      <c r="T125" s="143" t="s">
        <v>5</v>
      </c>
      <c r="U125" s="40" t="s">
        <v>36</v>
      </c>
      <c r="V125" s="144">
        <v>7.2</v>
      </c>
      <c r="W125" s="144">
        <f t="shared" si="1"/>
        <v>86.4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131</v>
      </c>
      <c r="AT125" s="18" t="s">
        <v>127</v>
      </c>
      <c r="AU125" s="18" t="s">
        <v>95</v>
      </c>
      <c r="AY125" s="18" t="s">
        <v>125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78</v>
      </c>
      <c r="BK125" s="146">
        <f t="shared" si="9"/>
        <v>0</v>
      </c>
      <c r="BL125" s="18" t="s">
        <v>131</v>
      </c>
      <c r="BM125" s="18" t="s">
        <v>292</v>
      </c>
    </row>
    <row r="126" spans="2:65" s="1" customFormat="1" ht="25.5" customHeight="1">
      <c r="B126" s="137"/>
      <c r="C126" s="138" t="s">
        <v>126</v>
      </c>
      <c r="D126" s="138" t="s">
        <v>127</v>
      </c>
      <c r="E126" s="139" t="s">
        <v>168</v>
      </c>
      <c r="F126" s="211" t="s">
        <v>169</v>
      </c>
      <c r="G126" s="211"/>
      <c r="H126" s="211"/>
      <c r="I126" s="211"/>
      <c r="J126" s="140" t="s">
        <v>130</v>
      </c>
      <c r="K126" s="141">
        <v>12</v>
      </c>
      <c r="L126" s="212">
        <v>0</v>
      </c>
      <c r="M126" s="212"/>
      <c r="N126" s="212">
        <f t="shared" si="0"/>
        <v>0</v>
      </c>
      <c r="O126" s="212"/>
      <c r="P126" s="212"/>
      <c r="Q126" s="212"/>
      <c r="R126" s="142"/>
      <c r="T126" s="143" t="s">
        <v>5</v>
      </c>
      <c r="U126" s="40" t="s">
        <v>36</v>
      </c>
      <c r="V126" s="144">
        <v>0.868</v>
      </c>
      <c r="W126" s="144">
        <f t="shared" si="1"/>
        <v>10.416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131</v>
      </c>
      <c r="AT126" s="18" t="s">
        <v>127</v>
      </c>
      <c r="AU126" s="18" t="s">
        <v>95</v>
      </c>
      <c r="AY126" s="18" t="s">
        <v>125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78</v>
      </c>
      <c r="BK126" s="146">
        <f t="shared" si="9"/>
        <v>0</v>
      </c>
      <c r="BL126" s="18" t="s">
        <v>131</v>
      </c>
      <c r="BM126" s="18" t="s">
        <v>293</v>
      </c>
    </row>
    <row r="127" spans="2:65" s="1" customFormat="1" ht="38.25" customHeight="1">
      <c r="B127" s="137"/>
      <c r="C127" s="138" t="s">
        <v>241</v>
      </c>
      <c r="D127" s="138" t="s">
        <v>127</v>
      </c>
      <c r="E127" s="139" t="s">
        <v>171</v>
      </c>
      <c r="F127" s="211" t="s">
        <v>172</v>
      </c>
      <c r="G127" s="211"/>
      <c r="H127" s="211"/>
      <c r="I127" s="211"/>
      <c r="J127" s="140" t="s">
        <v>130</v>
      </c>
      <c r="K127" s="141">
        <v>12</v>
      </c>
      <c r="L127" s="212">
        <v>0</v>
      </c>
      <c r="M127" s="212"/>
      <c r="N127" s="212">
        <f t="shared" si="0"/>
        <v>0</v>
      </c>
      <c r="O127" s="212"/>
      <c r="P127" s="212"/>
      <c r="Q127" s="212"/>
      <c r="R127" s="142"/>
      <c r="T127" s="143" t="s">
        <v>5</v>
      </c>
      <c r="U127" s="40" t="s">
        <v>36</v>
      </c>
      <c r="V127" s="144">
        <v>0.791</v>
      </c>
      <c r="W127" s="144">
        <f t="shared" si="1"/>
        <v>9.492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131</v>
      </c>
      <c r="AT127" s="18" t="s">
        <v>127</v>
      </c>
      <c r="AU127" s="18" t="s">
        <v>95</v>
      </c>
      <c r="AY127" s="18" t="s">
        <v>125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78</v>
      </c>
      <c r="BK127" s="146">
        <f t="shared" si="9"/>
        <v>0</v>
      </c>
      <c r="BL127" s="18" t="s">
        <v>131</v>
      </c>
      <c r="BM127" s="18" t="s">
        <v>294</v>
      </c>
    </row>
    <row r="128" spans="2:65" s="1" customFormat="1" ht="38.25" customHeight="1">
      <c r="B128" s="137"/>
      <c r="C128" s="138" t="s">
        <v>143</v>
      </c>
      <c r="D128" s="138" t="s">
        <v>127</v>
      </c>
      <c r="E128" s="139" t="s">
        <v>175</v>
      </c>
      <c r="F128" s="211" t="s">
        <v>176</v>
      </c>
      <c r="G128" s="211"/>
      <c r="H128" s="211"/>
      <c r="I128" s="211"/>
      <c r="J128" s="140" t="s">
        <v>130</v>
      </c>
      <c r="K128" s="141">
        <v>12</v>
      </c>
      <c r="L128" s="212">
        <v>0</v>
      </c>
      <c r="M128" s="212"/>
      <c r="N128" s="212">
        <f t="shared" si="0"/>
        <v>0</v>
      </c>
      <c r="O128" s="212"/>
      <c r="P128" s="212"/>
      <c r="Q128" s="212"/>
      <c r="R128" s="142"/>
      <c r="T128" s="143" t="s">
        <v>5</v>
      </c>
      <c r="U128" s="40" t="s">
        <v>36</v>
      </c>
      <c r="V128" s="144">
        <v>0.382</v>
      </c>
      <c r="W128" s="144">
        <f t="shared" si="1"/>
        <v>4.584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131</v>
      </c>
      <c r="AT128" s="18" t="s">
        <v>127</v>
      </c>
      <c r="AU128" s="18" t="s">
        <v>95</v>
      </c>
      <c r="AY128" s="18" t="s">
        <v>125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78</v>
      </c>
      <c r="BK128" s="146">
        <f t="shared" si="9"/>
        <v>0</v>
      </c>
      <c r="BL128" s="18" t="s">
        <v>131</v>
      </c>
      <c r="BM128" s="18" t="s">
        <v>295</v>
      </c>
    </row>
    <row r="129" spans="2:65" s="1" customFormat="1" ht="38.25" customHeight="1">
      <c r="B129" s="137"/>
      <c r="C129" s="138" t="s">
        <v>205</v>
      </c>
      <c r="D129" s="138" t="s">
        <v>127</v>
      </c>
      <c r="E129" s="139" t="s">
        <v>179</v>
      </c>
      <c r="F129" s="211" t="s">
        <v>180</v>
      </c>
      <c r="G129" s="211"/>
      <c r="H129" s="211"/>
      <c r="I129" s="211"/>
      <c r="J129" s="140" t="s">
        <v>130</v>
      </c>
      <c r="K129" s="141">
        <v>12</v>
      </c>
      <c r="L129" s="212">
        <v>0</v>
      </c>
      <c r="M129" s="212"/>
      <c r="N129" s="212">
        <f t="shared" si="0"/>
        <v>0</v>
      </c>
      <c r="O129" s="212"/>
      <c r="P129" s="212"/>
      <c r="Q129" s="212"/>
      <c r="R129" s="142"/>
      <c r="T129" s="143" t="s">
        <v>5</v>
      </c>
      <c r="U129" s="40" t="s">
        <v>36</v>
      </c>
      <c r="V129" s="144">
        <v>0.348</v>
      </c>
      <c r="W129" s="144">
        <f t="shared" si="1"/>
        <v>4.176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131</v>
      </c>
      <c r="AT129" s="18" t="s">
        <v>127</v>
      </c>
      <c r="AU129" s="18" t="s">
        <v>95</v>
      </c>
      <c r="AY129" s="18" t="s">
        <v>125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131</v>
      </c>
      <c r="BM129" s="18" t="s">
        <v>296</v>
      </c>
    </row>
    <row r="130" spans="2:65" s="1" customFormat="1" ht="25.5" customHeight="1">
      <c r="B130" s="137"/>
      <c r="C130" s="138" t="s">
        <v>209</v>
      </c>
      <c r="D130" s="138" t="s">
        <v>127</v>
      </c>
      <c r="E130" s="139" t="s">
        <v>183</v>
      </c>
      <c r="F130" s="211" t="s">
        <v>184</v>
      </c>
      <c r="G130" s="211"/>
      <c r="H130" s="211"/>
      <c r="I130" s="211"/>
      <c r="J130" s="140" t="s">
        <v>130</v>
      </c>
      <c r="K130" s="141">
        <v>15.3</v>
      </c>
      <c r="L130" s="212">
        <v>0</v>
      </c>
      <c r="M130" s="212"/>
      <c r="N130" s="212">
        <f t="shared" si="0"/>
        <v>0</v>
      </c>
      <c r="O130" s="212"/>
      <c r="P130" s="212"/>
      <c r="Q130" s="212"/>
      <c r="R130" s="142"/>
      <c r="T130" s="143" t="s">
        <v>5</v>
      </c>
      <c r="U130" s="40" t="s">
        <v>36</v>
      </c>
      <c r="V130" s="144">
        <v>1.201</v>
      </c>
      <c r="W130" s="144">
        <f t="shared" si="1"/>
        <v>18.375300000000003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131</v>
      </c>
      <c r="AT130" s="18" t="s">
        <v>127</v>
      </c>
      <c r="AU130" s="18" t="s">
        <v>95</v>
      </c>
      <c r="AY130" s="18" t="s">
        <v>125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131</v>
      </c>
      <c r="BM130" s="18" t="s">
        <v>297</v>
      </c>
    </row>
    <row r="131" spans="2:65" s="1" customFormat="1" ht="38.25" customHeight="1">
      <c r="B131" s="137"/>
      <c r="C131" s="138" t="s">
        <v>232</v>
      </c>
      <c r="D131" s="138" t="s">
        <v>127</v>
      </c>
      <c r="E131" s="139" t="s">
        <v>187</v>
      </c>
      <c r="F131" s="211" t="s">
        <v>188</v>
      </c>
      <c r="G131" s="211"/>
      <c r="H131" s="211"/>
      <c r="I131" s="211"/>
      <c r="J131" s="140" t="s">
        <v>130</v>
      </c>
      <c r="K131" s="141">
        <v>15.3</v>
      </c>
      <c r="L131" s="212">
        <v>0</v>
      </c>
      <c r="M131" s="212"/>
      <c r="N131" s="212">
        <f t="shared" si="0"/>
        <v>0</v>
      </c>
      <c r="O131" s="212"/>
      <c r="P131" s="212"/>
      <c r="Q131" s="212"/>
      <c r="R131" s="142"/>
      <c r="T131" s="143" t="s">
        <v>5</v>
      </c>
      <c r="U131" s="40" t="s">
        <v>36</v>
      </c>
      <c r="V131" s="144">
        <v>1.11</v>
      </c>
      <c r="W131" s="144">
        <f t="shared" si="1"/>
        <v>16.983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131</v>
      </c>
      <c r="AT131" s="18" t="s">
        <v>127</v>
      </c>
      <c r="AU131" s="18" t="s">
        <v>95</v>
      </c>
      <c r="AY131" s="18" t="s">
        <v>125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131</v>
      </c>
      <c r="BM131" s="18" t="s">
        <v>298</v>
      </c>
    </row>
    <row r="132" spans="2:65" s="1" customFormat="1" ht="38.25" customHeight="1">
      <c r="B132" s="137"/>
      <c r="C132" s="138" t="s">
        <v>147</v>
      </c>
      <c r="D132" s="138" t="s">
        <v>127</v>
      </c>
      <c r="E132" s="139" t="s">
        <v>191</v>
      </c>
      <c r="F132" s="211" t="s">
        <v>192</v>
      </c>
      <c r="G132" s="211"/>
      <c r="H132" s="211"/>
      <c r="I132" s="211"/>
      <c r="J132" s="140" t="s">
        <v>130</v>
      </c>
      <c r="K132" s="141">
        <v>15.3</v>
      </c>
      <c r="L132" s="212">
        <v>0</v>
      </c>
      <c r="M132" s="212"/>
      <c r="N132" s="212">
        <f t="shared" si="0"/>
        <v>0</v>
      </c>
      <c r="O132" s="212"/>
      <c r="P132" s="212"/>
      <c r="Q132" s="212"/>
      <c r="R132" s="142"/>
      <c r="T132" s="143" t="s">
        <v>5</v>
      </c>
      <c r="U132" s="40" t="s">
        <v>36</v>
      </c>
      <c r="V132" s="144">
        <v>0.528</v>
      </c>
      <c r="W132" s="144">
        <f t="shared" si="1"/>
        <v>8.0784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131</v>
      </c>
      <c r="AT132" s="18" t="s">
        <v>127</v>
      </c>
      <c r="AU132" s="18" t="s">
        <v>95</v>
      </c>
      <c r="AY132" s="18" t="s">
        <v>125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131</v>
      </c>
      <c r="BM132" s="18" t="s">
        <v>299</v>
      </c>
    </row>
    <row r="133" spans="2:65" s="1" customFormat="1" ht="38.25" customHeight="1">
      <c r="B133" s="137"/>
      <c r="C133" s="138" t="s">
        <v>156</v>
      </c>
      <c r="D133" s="138" t="s">
        <v>127</v>
      </c>
      <c r="E133" s="139" t="s">
        <v>194</v>
      </c>
      <c r="F133" s="211" t="s">
        <v>195</v>
      </c>
      <c r="G133" s="211"/>
      <c r="H133" s="211"/>
      <c r="I133" s="211"/>
      <c r="J133" s="140" t="s">
        <v>130</v>
      </c>
      <c r="K133" s="141">
        <v>15.3</v>
      </c>
      <c r="L133" s="212">
        <v>0</v>
      </c>
      <c r="M133" s="212"/>
      <c r="N133" s="212">
        <f t="shared" si="0"/>
        <v>0</v>
      </c>
      <c r="O133" s="212"/>
      <c r="P133" s="212"/>
      <c r="Q133" s="212"/>
      <c r="R133" s="142"/>
      <c r="T133" s="143" t="s">
        <v>5</v>
      </c>
      <c r="U133" s="40" t="s">
        <v>36</v>
      </c>
      <c r="V133" s="144">
        <v>0.488</v>
      </c>
      <c r="W133" s="144">
        <f t="shared" si="1"/>
        <v>7.4664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131</v>
      </c>
      <c r="AT133" s="18" t="s">
        <v>127</v>
      </c>
      <c r="AU133" s="18" t="s">
        <v>95</v>
      </c>
      <c r="AY133" s="18" t="s">
        <v>125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131</v>
      </c>
      <c r="BM133" s="18" t="s">
        <v>300</v>
      </c>
    </row>
    <row r="134" spans="2:65" s="1" customFormat="1" ht="38.25" customHeight="1">
      <c r="B134" s="137"/>
      <c r="C134" s="138" t="s">
        <v>301</v>
      </c>
      <c r="D134" s="138" t="s">
        <v>127</v>
      </c>
      <c r="E134" s="139" t="s">
        <v>198</v>
      </c>
      <c r="F134" s="211" t="s">
        <v>199</v>
      </c>
      <c r="G134" s="211"/>
      <c r="H134" s="211"/>
      <c r="I134" s="211"/>
      <c r="J134" s="140" t="s">
        <v>136</v>
      </c>
      <c r="K134" s="141">
        <v>10</v>
      </c>
      <c r="L134" s="212">
        <v>0</v>
      </c>
      <c r="M134" s="212"/>
      <c r="N134" s="212">
        <f t="shared" si="0"/>
        <v>0</v>
      </c>
      <c r="O134" s="212"/>
      <c r="P134" s="212"/>
      <c r="Q134" s="212"/>
      <c r="R134" s="142"/>
      <c r="T134" s="143" t="s">
        <v>5</v>
      </c>
      <c r="U134" s="40" t="s">
        <v>36</v>
      </c>
      <c r="V134" s="144">
        <v>0.623</v>
      </c>
      <c r="W134" s="144">
        <f t="shared" si="1"/>
        <v>6.23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131</v>
      </c>
      <c r="AT134" s="18" t="s">
        <v>127</v>
      </c>
      <c r="AU134" s="18" t="s">
        <v>95</v>
      </c>
      <c r="AY134" s="18" t="s">
        <v>125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131</v>
      </c>
      <c r="BM134" s="18" t="s">
        <v>302</v>
      </c>
    </row>
    <row r="135" spans="2:65" s="1" customFormat="1" ht="38.25" customHeight="1">
      <c r="B135" s="137"/>
      <c r="C135" s="138" t="s">
        <v>11</v>
      </c>
      <c r="D135" s="138" t="s">
        <v>127</v>
      </c>
      <c r="E135" s="139" t="s">
        <v>202</v>
      </c>
      <c r="F135" s="211" t="s">
        <v>203</v>
      </c>
      <c r="G135" s="211"/>
      <c r="H135" s="211"/>
      <c r="I135" s="211"/>
      <c r="J135" s="140" t="s">
        <v>136</v>
      </c>
      <c r="K135" s="141">
        <v>30</v>
      </c>
      <c r="L135" s="212">
        <v>0</v>
      </c>
      <c r="M135" s="212"/>
      <c r="N135" s="212">
        <f t="shared" si="0"/>
        <v>0</v>
      </c>
      <c r="O135" s="212"/>
      <c r="P135" s="212"/>
      <c r="Q135" s="212"/>
      <c r="R135" s="142"/>
      <c r="T135" s="143" t="s">
        <v>5</v>
      </c>
      <c r="U135" s="40" t="s">
        <v>36</v>
      </c>
      <c r="V135" s="144">
        <v>0.003</v>
      </c>
      <c r="W135" s="144">
        <f t="shared" si="1"/>
        <v>0.09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131</v>
      </c>
      <c r="AT135" s="18" t="s">
        <v>127</v>
      </c>
      <c r="AU135" s="18" t="s">
        <v>95</v>
      </c>
      <c r="AY135" s="18" t="s">
        <v>125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131</v>
      </c>
      <c r="BM135" s="18" t="s">
        <v>303</v>
      </c>
    </row>
    <row r="136" spans="2:65" s="1" customFormat="1" ht="76.5" customHeight="1">
      <c r="B136" s="137"/>
      <c r="C136" s="138" t="s">
        <v>174</v>
      </c>
      <c r="D136" s="138" t="s">
        <v>127</v>
      </c>
      <c r="E136" s="139" t="s">
        <v>206</v>
      </c>
      <c r="F136" s="211" t="s">
        <v>207</v>
      </c>
      <c r="G136" s="211"/>
      <c r="H136" s="211"/>
      <c r="I136" s="211"/>
      <c r="J136" s="140" t="s">
        <v>130</v>
      </c>
      <c r="K136" s="141">
        <v>12</v>
      </c>
      <c r="L136" s="212">
        <v>0</v>
      </c>
      <c r="M136" s="212"/>
      <c r="N136" s="212">
        <f t="shared" si="0"/>
        <v>0</v>
      </c>
      <c r="O136" s="212"/>
      <c r="P136" s="212"/>
      <c r="Q136" s="212"/>
      <c r="R136" s="142"/>
      <c r="T136" s="143" t="s">
        <v>5</v>
      </c>
      <c r="U136" s="40" t="s">
        <v>36</v>
      </c>
      <c r="V136" s="144">
        <v>0.083</v>
      </c>
      <c r="W136" s="144">
        <f t="shared" si="1"/>
        <v>0.996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131</v>
      </c>
      <c r="AT136" s="18" t="s">
        <v>127</v>
      </c>
      <c r="AU136" s="18" t="s">
        <v>95</v>
      </c>
      <c r="AY136" s="18" t="s">
        <v>125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131</v>
      </c>
      <c r="BM136" s="18" t="s">
        <v>304</v>
      </c>
    </row>
    <row r="137" spans="2:65" s="1" customFormat="1" ht="89.25" customHeight="1">
      <c r="B137" s="137"/>
      <c r="C137" s="138" t="s">
        <v>178</v>
      </c>
      <c r="D137" s="138" t="s">
        <v>127</v>
      </c>
      <c r="E137" s="139" t="s">
        <v>210</v>
      </c>
      <c r="F137" s="211" t="s">
        <v>211</v>
      </c>
      <c r="G137" s="211"/>
      <c r="H137" s="211"/>
      <c r="I137" s="211"/>
      <c r="J137" s="140" t="s">
        <v>130</v>
      </c>
      <c r="K137" s="141">
        <v>240</v>
      </c>
      <c r="L137" s="212">
        <v>0</v>
      </c>
      <c r="M137" s="212"/>
      <c r="N137" s="212">
        <f t="shared" si="0"/>
        <v>0</v>
      </c>
      <c r="O137" s="212"/>
      <c r="P137" s="212"/>
      <c r="Q137" s="212"/>
      <c r="R137" s="142"/>
      <c r="T137" s="143" t="s">
        <v>5</v>
      </c>
      <c r="U137" s="40" t="s">
        <v>36</v>
      </c>
      <c r="V137" s="144">
        <v>0.004</v>
      </c>
      <c r="W137" s="144">
        <f t="shared" si="1"/>
        <v>0.96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131</v>
      </c>
      <c r="AT137" s="18" t="s">
        <v>127</v>
      </c>
      <c r="AU137" s="18" t="s">
        <v>95</v>
      </c>
      <c r="AY137" s="18" t="s">
        <v>125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131</v>
      </c>
      <c r="BM137" s="18" t="s">
        <v>305</v>
      </c>
    </row>
    <row r="138" spans="2:65" s="1" customFormat="1" ht="38.25" customHeight="1">
      <c r="B138" s="137"/>
      <c r="C138" s="138" t="s">
        <v>182</v>
      </c>
      <c r="D138" s="138" t="s">
        <v>127</v>
      </c>
      <c r="E138" s="139" t="s">
        <v>214</v>
      </c>
      <c r="F138" s="211" t="s">
        <v>215</v>
      </c>
      <c r="G138" s="211"/>
      <c r="H138" s="211"/>
      <c r="I138" s="211"/>
      <c r="J138" s="140" t="s">
        <v>130</v>
      </c>
      <c r="K138" s="141">
        <v>15.3</v>
      </c>
      <c r="L138" s="212">
        <v>0</v>
      </c>
      <c r="M138" s="212"/>
      <c r="N138" s="212">
        <f t="shared" si="0"/>
        <v>0</v>
      </c>
      <c r="O138" s="212"/>
      <c r="P138" s="212"/>
      <c r="Q138" s="212"/>
      <c r="R138" s="142"/>
      <c r="T138" s="143" t="s">
        <v>5</v>
      </c>
      <c r="U138" s="40" t="s">
        <v>36</v>
      </c>
      <c r="V138" s="144">
        <v>0.106</v>
      </c>
      <c r="W138" s="144">
        <f t="shared" si="1"/>
        <v>1.6218000000000001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131</v>
      </c>
      <c r="AT138" s="18" t="s">
        <v>127</v>
      </c>
      <c r="AU138" s="18" t="s">
        <v>95</v>
      </c>
      <c r="AY138" s="18" t="s">
        <v>125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131</v>
      </c>
      <c r="BM138" s="18" t="s">
        <v>306</v>
      </c>
    </row>
    <row r="139" spans="2:65" s="1" customFormat="1" ht="38.25" customHeight="1">
      <c r="B139" s="137"/>
      <c r="C139" s="138" t="s">
        <v>186</v>
      </c>
      <c r="D139" s="138" t="s">
        <v>127</v>
      </c>
      <c r="E139" s="139" t="s">
        <v>218</v>
      </c>
      <c r="F139" s="211" t="s">
        <v>219</v>
      </c>
      <c r="G139" s="211"/>
      <c r="H139" s="211"/>
      <c r="I139" s="211"/>
      <c r="J139" s="140" t="s">
        <v>130</v>
      </c>
      <c r="K139" s="141">
        <v>306</v>
      </c>
      <c r="L139" s="212">
        <v>0</v>
      </c>
      <c r="M139" s="212"/>
      <c r="N139" s="212">
        <f t="shared" si="0"/>
        <v>0</v>
      </c>
      <c r="O139" s="212"/>
      <c r="P139" s="212"/>
      <c r="Q139" s="212"/>
      <c r="R139" s="142"/>
      <c r="T139" s="143" t="s">
        <v>5</v>
      </c>
      <c r="U139" s="40" t="s">
        <v>36</v>
      </c>
      <c r="V139" s="144">
        <v>0.005</v>
      </c>
      <c r="W139" s="144">
        <f t="shared" si="1"/>
        <v>1.53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131</v>
      </c>
      <c r="AT139" s="18" t="s">
        <v>127</v>
      </c>
      <c r="AU139" s="18" t="s">
        <v>95</v>
      </c>
      <c r="AY139" s="18" t="s">
        <v>125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131</v>
      </c>
      <c r="BM139" s="18" t="s">
        <v>307</v>
      </c>
    </row>
    <row r="140" spans="2:65" s="1" customFormat="1" ht="25.5" customHeight="1">
      <c r="B140" s="137"/>
      <c r="C140" s="138" t="s">
        <v>190</v>
      </c>
      <c r="D140" s="138" t="s">
        <v>127</v>
      </c>
      <c r="E140" s="139" t="s">
        <v>222</v>
      </c>
      <c r="F140" s="211" t="s">
        <v>223</v>
      </c>
      <c r="G140" s="211"/>
      <c r="H140" s="211"/>
      <c r="I140" s="211"/>
      <c r="J140" s="140" t="s">
        <v>130</v>
      </c>
      <c r="K140" s="141">
        <v>12</v>
      </c>
      <c r="L140" s="212">
        <v>0</v>
      </c>
      <c r="M140" s="212"/>
      <c r="N140" s="212">
        <f t="shared" si="0"/>
        <v>0</v>
      </c>
      <c r="O140" s="212"/>
      <c r="P140" s="212"/>
      <c r="Q140" s="212"/>
      <c r="R140" s="142"/>
      <c r="T140" s="143" t="s">
        <v>5</v>
      </c>
      <c r="U140" s="40" t="s">
        <v>36</v>
      </c>
      <c r="V140" s="144">
        <v>0.652</v>
      </c>
      <c r="W140" s="144">
        <f t="shared" si="1"/>
        <v>7.824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131</v>
      </c>
      <c r="AT140" s="18" t="s">
        <v>127</v>
      </c>
      <c r="AU140" s="18" t="s">
        <v>95</v>
      </c>
      <c r="AY140" s="18" t="s">
        <v>125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131</v>
      </c>
      <c r="BM140" s="18" t="s">
        <v>308</v>
      </c>
    </row>
    <row r="141" spans="2:65" s="1" customFormat="1" ht="25.5" customHeight="1">
      <c r="B141" s="137"/>
      <c r="C141" s="138" t="s">
        <v>10</v>
      </c>
      <c r="D141" s="138" t="s">
        <v>127</v>
      </c>
      <c r="E141" s="139" t="s">
        <v>226</v>
      </c>
      <c r="F141" s="211" t="s">
        <v>227</v>
      </c>
      <c r="G141" s="211"/>
      <c r="H141" s="211"/>
      <c r="I141" s="211"/>
      <c r="J141" s="140" t="s">
        <v>130</v>
      </c>
      <c r="K141" s="141">
        <v>15.3</v>
      </c>
      <c r="L141" s="212">
        <v>0</v>
      </c>
      <c r="M141" s="212"/>
      <c r="N141" s="212">
        <f t="shared" si="0"/>
        <v>0</v>
      </c>
      <c r="O141" s="212"/>
      <c r="P141" s="212"/>
      <c r="Q141" s="212"/>
      <c r="R141" s="142"/>
      <c r="T141" s="143" t="s">
        <v>5</v>
      </c>
      <c r="U141" s="40" t="s">
        <v>36</v>
      </c>
      <c r="V141" s="144">
        <v>0.89</v>
      </c>
      <c r="W141" s="144">
        <f t="shared" si="1"/>
        <v>13.617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131</v>
      </c>
      <c r="AT141" s="18" t="s">
        <v>127</v>
      </c>
      <c r="AU141" s="18" t="s">
        <v>95</v>
      </c>
      <c r="AY141" s="18" t="s">
        <v>125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131</v>
      </c>
      <c r="BM141" s="18" t="s">
        <v>309</v>
      </c>
    </row>
    <row r="142" spans="2:65" s="1" customFormat="1" ht="16.5" customHeight="1">
      <c r="B142" s="137"/>
      <c r="C142" s="138" t="s">
        <v>310</v>
      </c>
      <c r="D142" s="138" t="s">
        <v>127</v>
      </c>
      <c r="E142" s="139" t="s">
        <v>229</v>
      </c>
      <c r="F142" s="211" t="s">
        <v>230</v>
      </c>
      <c r="G142" s="211"/>
      <c r="H142" s="211"/>
      <c r="I142" s="211"/>
      <c r="J142" s="140" t="s">
        <v>130</v>
      </c>
      <c r="K142" s="141">
        <v>27.3</v>
      </c>
      <c r="L142" s="212">
        <v>0</v>
      </c>
      <c r="M142" s="212"/>
      <c r="N142" s="212">
        <f t="shared" si="0"/>
        <v>0</v>
      </c>
      <c r="O142" s="212"/>
      <c r="P142" s="212"/>
      <c r="Q142" s="212"/>
      <c r="R142" s="142"/>
      <c r="T142" s="143" t="s">
        <v>5</v>
      </c>
      <c r="U142" s="40" t="s">
        <v>36</v>
      </c>
      <c r="V142" s="144">
        <v>0.009</v>
      </c>
      <c r="W142" s="144">
        <f t="shared" si="1"/>
        <v>0.24569999999999997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131</v>
      </c>
      <c r="AT142" s="18" t="s">
        <v>127</v>
      </c>
      <c r="AU142" s="18" t="s">
        <v>95</v>
      </c>
      <c r="AY142" s="18" t="s">
        <v>125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131</v>
      </c>
      <c r="BM142" s="18" t="s">
        <v>311</v>
      </c>
    </row>
    <row r="143" spans="2:65" s="1" customFormat="1" ht="25.5" customHeight="1">
      <c r="B143" s="137"/>
      <c r="C143" s="138" t="s">
        <v>312</v>
      </c>
      <c r="D143" s="138" t="s">
        <v>127</v>
      </c>
      <c r="E143" s="139" t="s">
        <v>233</v>
      </c>
      <c r="F143" s="211" t="s">
        <v>234</v>
      </c>
      <c r="G143" s="211"/>
      <c r="H143" s="211"/>
      <c r="I143" s="211"/>
      <c r="J143" s="140" t="s">
        <v>235</v>
      </c>
      <c r="K143" s="141">
        <v>54.6</v>
      </c>
      <c r="L143" s="212">
        <v>0</v>
      </c>
      <c r="M143" s="212"/>
      <c r="N143" s="212">
        <f t="shared" si="0"/>
        <v>0</v>
      </c>
      <c r="O143" s="212"/>
      <c r="P143" s="212"/>
      <c r="Q143" s="212"/>
      <c r="R143" s="142"/>
      <c r="T143" s="143" t="s">
        <v>5</v>
      </c>
      <c r="U143" s="40" t="s">
        <v>36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131</v>
      </c>
      <c r="AT143" s="18" t="s">
        <v>127</v>
      </c>
      <c r="AU143" s="18" t="s">
        <v>95</v>
      </c>
      <c r="AY143" s="18" t="s">
        <v>125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131</v>
      </c>
      <c r="BM143" s="18" t="s">
        <v>313</v>
      </c>
    </row>
    <row r="144" spans="2:65" s="1" customFormat="1" ht="38.25" customHeight="1">
      <c r="B144" s="137"/>
      <c r="C144" s="138" t="s">
        <v>213</v>
      </c>
      <c r="D144" s="138" t="s">
        <v>127</v>
      </c>
      <c r="E144" s="139" t="s">
        <v>242</v>
      </c>
      <c r="F144" s="211" t="s">
        <v>243</v>
      </c>
      <c r="G144" s="211"/>
      <c r="H144" s="211"/>
      <c r="I144" s="211"/>
      <c r="J144" s="140" t="s">
        <v>130</v>
      </c>
      <c r="K144" s="141">
        <v>50</v>
      </c>
      <c r="L144" s="212">
        <v>0</v>
      </c>
      <c r="M144" s="212"/>
      <c r="N144" s="212">
        <f t="shared" si="0"/>
        <v>0</v>
      </c>
      <c r="O144" s="212"/>
      <c r="P144" s="212"/>
      <c r="Q144" s="212"/>
      <c r="R144" s="142"/>
      <c r="T144" s="143" t="s">
        <v>5</v>
      </c>
      <c r="U144" s="40" t="s">
        <v>36</v>
      </c>
      <c r="V144" s="144">
        <v>0.418</v>
      </c>
      <c r="W144" s="144">
        <f t="shared" si="1"/>
        <v>20.9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131</v>
      </c>
      <c r="AT144" s="18" t="s">
        <v>127</v>
      </c>
      <c r="AU144" s="18" t="s">
        <v>95</v>
      </c>
      <c r="AY144" s="18" t="s">
        <v>125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131</v>
      </c>
      <c r="BM144" s="18" t="s">
        <v>314</v>
      </c>
    </row>
    <row r="145" spans="2:63" s="9" customFormat="1" ht="29.85" customHeight="1">
      <c r="B145" s="126"/>
      <c r="C145" s="127"/>
      <c r="D145" s="136" t="s">
        <v>270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221">
        <f>BK145</f>
        <v>0</v>
      </c>
      <c r="O145" s="222"/>
      <c r="P145" s="222"/>
      <c r="Q145" s="222"/>
      <c r="R145" s="129"/>
      <c r="T145" s="130"/>
      <c r="U145" s="127"/>
      <c r="V145" s="127"/>
      <c r="W145" s="131">
        <f>SUM(W146:W147)</f>
        <v>73.45380999999999</v>
      </c>
      <c r="X145" s="127"/>
      <c r="Y145" s="131">
        <f>SUM(Y146:Y147)</f>
        <v>24.305514000000002</v>
      </c>
      <c r="Z145" s="127"/>
      <c r="AA145" s="132">
        <f>SUM(AA146:AA147)</f>
        <v>0</v>
      </c>
      <c r="AR145" s="133" t="s">
        <v>78</v>
      </c>
      <c r="AT145" s="134" t="s">
        <v>70</v>
      </c>
      <c r="AU145" s="134" t="s">
        <v>78</v>
      </c>
      <c r="AY145" s="133" t="s">
        <v>125</v>
      </c>
      <c r="BK145" s="135">
        <f>SUM(BK146:BK147)</f>
        <v>0</v>
      </c>
    </row>
    <row r="146" spans="2:65" s="1" customFormat="1" ht="38.25" customHeight="1">
      <c r="B146" s="137"/>
      <c r="C146" s="138" t="s">
        <v>133</v>
      </c>
      <c r="D146" s="138" t="s">
        <v>127</v>
      </c>
      <c r="E146" s="139" t="s">
        <v>315</v>
      </c>
      <c r="F146" s="211" t="s">
        <v>316</v>
      </c>
      <c r="G146" s="211"/>
      <c r="H146" s="211"/>
      <c r="I146" s="211"/>
      <c r="J146" s="140" t="s">
        <v>130</v>
      </c>
      <c r="K146" s="141">
        <v>5.51</v>
      </c>
      <c r="L146" s="212">
        <v>0</v>
      </c>
      <c r="M146" s="212"/>
      <c r="N146" s="212">
        <f>ROUND(L146*K146,2)</f>
        <v>0</v>
      </c>
      <c r="O146" s="212"/>
      <c r="P146" s="212"/>
      <c r="Q146" s="212"/>
      <c r="R146" s="142"/>
      <c r="T146" s="143" t="s">
        <v>5</v>
      </c>
      <c r="U146" s="40" t="s">
        <v>36</v>
      </c>
      <c r="V146" s="144">
        <v>13.331</v>
      </c>
      <c r="W146" s="144">
        <f>V146*K146</f>
        <v>73.45380999999999</v>
      </c>
      <c r="X146" s="144">
        <v>2.6814</v>
      </c>
      <c r="Y146" s="144">
        <f>X146*K146</f>
        <v>14.774514</v>
      </c>
      <c r="Z146" s="144">
        <v>0</v>
      </c>
      <c r="AA146" s="145">
        <f>Z146*K146</f>
        <v>0</v>
      </c>
      <c r="AR146" s="18" t="s">
        <v>131</v>
      </c>
      <c r="AT146" s="18" t="s">
        <v>127</v>
      </c>
      <c r="AU146" s="18" t="s">
        <v>95</v>
      </c>
      <c r="AY146" s="18" t="s">
        <v>125</v>
      </c>
      <c r="BE146" s="146">
        <f>IF(U146="základní",N146,0)</f>
        <v>0</v>
      </c>
      <c r="BF146" s="146">
        <f>IF(U146="snížená",N146,0)</f>
        <v>0</v>
      </c>
      <c r="BG146" s="146">
        <f>IF(U146="zákl. přenesená",N146,0)</f>
        <v>0</v>
      </c>
      <c r="BH146" s="146">
        <f>IF(U146="sníž. přenesená",N146,0)</f>
        <v>0</v>
      </c>
      <c r="BI146" s="146">
        <f>IF(U146="nulová",N146,0)</f>
        <v>0</v>
      </c>
      <c r="BJ146" s="18" t="s">
        <v>78</v>
      </c>
      <c r="BK146" s="146">
        <f>ROUND(L146*K146,2)</f>
        <v>0</v>
      </c>
      <c r="BL146" s="18" t="s">
        <v>131</v>
      </c>
      <c r="BM146" s="18" t="s">
        <v>317</v>
      </c>
    </row>
    <row r="147" spans="2:65" s="1" customFormat="1" ht="25.5" customHeight="1">
      <c r="B147" s="137"/>
      <c r="C147" s="147" t="s">
        <v>201</v>
      </c>
      <c r="D147" s="147" t="s">
        <v>165</v>
      </c>
      <c r="E147" s="148" t="s">
        <v>318</v>
      </c>
      <c r="F147" s="246" t="s">
        <v>319</v>
      </c>
      <c r="G147" s="246"/>
      <c r="H147" s="246"/>
      <c r="I147" s="246"/>
      <c r="J147" s="149" t="s">
        <v>235</v>
      </c>
      <c r="K147" s="150">
        <v>9.531</v>
      </c>
      <c r="L147" s="247">
        <v>0</v>
      </c>
      <c r="M147" s="247"/>
      <c r="N147" s="247">
        <f>ROUND(L147*K147,2)</f>
        <v>0</v>
      </c>
      <c r="O147" s="212"/>
      <c r="P147" s="212"/>
      <c r="Q147" s="212"/>
      <c r="R147" s="142"/>
      <c r="T147" s="143" t="s">
        <v>5</v>
      </c>
      <c r="U147" s="40" t="s">
        <v>36</v>
      </c>
      <c r="V147" s="144">
        <v>0</v>
      </c>
      <c r="W147" s="144">
        <f>V147*K147</f>
        <v>0</v>
      </c>
      <c r="X147" s="144">
        <v>1</v>
      </c>
      <c r="Y147" s="144">
        <f>X147*K147</f>
        <v>9.531</v>
      </c>
      <c r="Z147" s="144">
        <v>0</v>
      </c>
      <c r="AA147" s="145">
        <f>Z147*K147</f>
        <v>0</v>
      </c>
      <c r="AR147" s="18" t="s">
        <v>143</v>
      </c>
      <c r="AT147" s="18" t="s">
        <v>165</v>
      </c>
      <c r="AU147" s="18" t="s">
        <v>95</v>
      </c>
      <c r="AY147" s="18" t="s">
        <v>125</v>
      </c>
      <c r="BE147" s="146">
        <f>IF(U147="základní",N147,0)</f>
        <v>0</v>
      </c>
      <c r="BF147" s="146">
        <f>IF(U147="snížená",N147,0)</f>
        <v>0</v>
      </c>
      <c r="BG147" s="146">
        <f>IF(U147="zákl. přenesená",N147,0)</f>
        <v>0</v>
      </c>
      <c r="BH147" s="146">
        <f>IF(U147="sníž. přenesená",N147,0)</f>
        <v>0</v>
      </c>
      <c r="BI147" s="146">
        <f>IF(U147="nulová",N147,0)</f>
        <v>0</v>
      </c>
      <c r="BJ147" s="18" t="s">
        <v>78</v>
      </c>
      <c r="BK147" s="146">
        <f>ROUND(L147*K147,2)</f>
        <v>0</v>
      </c>
      <c r="BL147" s="18" t="s">
        <v>131</v>
      </c>
      <c r="BM147" s="18" t="s">
        <v>320</v>
      </c>
    </row>
    <row r="148" spans="2:63" s="9" customFormat="1" ht="29.85" customHeight="1">
      <c r="B148" s="126"/>
      <c r="C148" s="127"/>
      <c r="D148" s="136" t="s">
        <v>271</v>
      </c>
      <c r="E148" s="136"/>
      <c r="F148" s="136"/>
      <c r="G148" s="136"/>
      <c r="H148" s="136"/>
      <c r="I148" s="136"/>
      <c r="J148" s="136"/>
      <c r="K148" s="136"/>
      <c r="L148" s="136"/>
      <c r="M148" s="136"/>
      <c r="N148" s="221">
        <f>BK148</f>
        <v>0</v>
      </c>
      <c r="O148" s="222"/>
      <c r="P148" s="222"/>
      <c r="Q148" s="222"/>
      <c r="R148" s="129"/>
      <c r="T148" s="130"/>
      <c r="U148" s="127"/>
      <c r="V148" s="127"/>
      <c r="W148" s="131">
        <f>W149</f>
        <v>49.28</v>
      </c>
      <c r="X148" s="127"/>
      <c r="Y148" s="131">
        <f>Y149</f>
        <v>0.7524000000000001</v>
      </c>
      <c r="Z148" s="127"/>
      <c r="AA148" s="132">
        <f>AA149</f>
        <v>0</v>
      </c>
      <c r="AR148" s="133" t="s">
        <v>78</v>
      </c>
      <c r="AT148" s="134" t="s">
        <v>70</v>
      </c>
      <c r="AU148" s="134" t="s">
        <v>78</v>
      </c>
      <c r="AY148" s="133" t="s">
        <v>125</v>
      </c>
      <c r="BK148" s="135">
        <f>BK149</f>
        <v>0</v>
      </c>
    </row>
    <row r="149" spans="2:65" s="1" customFormat="1" ht="38.25" customHeight="1">
      <c r="B149" s="137"/>
      <c r="C149" s="138" t="s">
        <v>197</v>
      </c>
      <c r="D149" s="138" t="s">
        <v>127</v>
      </c>
      <c r="E149" s="139" t="s">
        <v>321</v>
      </c>
      <c r="F149" s="211" t="s">
        <v>322</v>
      </c>
      <c r="G149" s="211"/>
      <c r="H149" s="211"/>
      <c r="I149" s="211"/>
      <c r="J149" s="140" t="s">
        <v>141</v>
      </c>
      <c r="K149" s="141">
        <v>44</v>
      </c>
      <c r="L149" s="212">
        <v>0</v>
      </c>
      <c r="M149" s="212"/>
      <c r="N149" s="212">
        <f>ROUND(L149*K149,2)</f>
        <v>0</v>
      </c>
      <c r="O149" s="212"/>
      <c r="P149" s="212"/>
      <c r="Q149" s="212"/>
      <c r="R149" s="142"/>
      <c r="T149" s="143" t="s">
        <v>5</v>
      </c>
      <c r="U149" s="40" t="s">
        <v>36</v>
      </c>
      <c r="V149" s="144">
        <v>1.12</v>
      </c>
      <c r="W149" s="144">
        <f>V149*K149</f>
        <v>49.28</v>
      </c>
      <c r="X149" s="144">
        <v>0.0171</v>
      </c>
      <c r="Y149" s="144">
        <f>X149*K149</f>
        <v>0.7524000000000001</v>
      </c>
      <c r="Z149" s="144">
        <v>0</v>
      </c>
      <c r="AA149" s="145">
        <f>Z149*K149</f>
        <v>0</v>
      </c>
      <c r="AR149" s="18" t="s">
        <v>131</v>
      </c>
      <c r="AT149" s="18" t="s">
        <v>127</v>
      </c>
      <c r="AU149" s="18" t="s">
        <v>95</v>
      </c>
      <c r="AY149" s="18" t="s">
        <v>125</v>
      </c>
      <c r="BE149" s="146">
        <f>IF(U149="základní",N149,0)</f>
        <v>0</v>
      </c>
      <c r="BF149" s="146">
        <f>IF(U149="snížená",N149,0)</f>
        <v>0</v>
      </c>
      <c r="BG149" s="146">
        <f>IF(U149="zákl. přenesená",N149,0)</f>
        <v>0</v>
      </c>
      <c r="BH149" s="146">
        <f>IF(U149="sníž. přenesená",N149,0)</f>
        <v>0</v>
      </c>
      <c r="BI149" s="146">
        <f>IF(U149="nulová",N149,0)</f>
        <v>0</v>
      </c>
      <c r="BJ149" s="18" t="s">
        <v>78</v>
      </c>
      <c r="BK149" s="146">
        <f>ROUND(L149*K149,2)</f>
        <v>0</v>
      </c>
      <c r="BL149" s="18" t="s">
        <v>131</v>
      </c>
      <c r="BM149" s="18" t="s">
        <v>323</v>
      </c>
    </row>
    <row r="150" spans="2:63" s="9" customFormat="1" ht="29.85" customHeight="1">
      <c r="B150" s="126"/>
      <c r="C150" s="127"/>
      <c r="D150" s="136" t="s">
        <v>109</v>
      </c>
      <c r="E150" s="136"/>
      <c r="F150" s="136"/>
      <c r="G150" s="136"/>
      <c r="H150" s="136"/>
      <c r="I150" s="136"/>
      <c r="J150" s="136"/>
      <c r="K150" s="136"/>
      <c r="L150" s="136"/>
      <c r="M150" s="136"/>
      <c r="N150" s="221">
        <f>BK150</f>
        <v>0</v>
      </c>
      <c r="O150" s="222"/>
      <c r="P150" s="222"/>
      <c r="Q150" s="222"/>
      <c r="R150" s="129"/>
      <c r="T150" s="130"/>
      <c r="U150" s="127"/>
      <c r="V150" s="127"/>
      <c r="W150" s="131">
        <f>W151</f>
        <v>16.212526</v>
      </c>
      <c r="X150" s="127"/>
      <c r="Y150" s="131">
        <f>Y151</f>
        <v>0</v>
      </c>
      <c r="Z150" s="127"/>
      <c r="AA150" s="132">
        <f>AA151</f>
        <v>0</v>
      </c>
      <c r="AR150" s="133" t="s">
        <v>78</v>
      </c>
      <c r="AT150" s="134" t="s">
        <v>70</v>
      </c>
      <c r="AU150" s="134" t="s">
        <v>78</v>
      </c>
      <c r="AY150" s="133" t="s">
        <v>125</v>
      </c>
      <c r="BK150" s="135">
        <f>BK151</f>
        <v>0</v>
      </c>
    </row>
    <row r="151" spans="2:65" s="1" customFormat="1" ht="38.25" customHeight="1">
      <c r="B151" s="137"/>
      <c r="C151" s="138" t="s">
        <v>217</v>
      </c>
      <c r="D151" s="138" t="s">
        <v>127</v>
      </c>
      <c r="E151" s="139" t="s">
        <v>266</v>
      </c>
      <c r="F151" s="211" t="s">
        <v>267</v>
      </c>
      <c r="G151" s="211"/>
      <c r="H151" s="211"/>
      <c r="I151" s="211"/>
      <c r="J151" s="140" t="s">
        <v>235</v>
      </c>
      <c r="K151" s="141">
        <v>25.058</v>
      </c>
      <c r="L151" s="212">
        <v>0</v>
      </c>
      <c r="M151" s="212"/>
      <c r="N151" s="212">
        <f>ROUND(L151*K151,2)</f>
        <v>0</v>
      </c>
      <c r="O151" s="212"/>
      <c r="P151" s="212"/>
      <c r="Q151" s="212"/>
      <c r="R151" s="142"/>
      <c r="T151" s="143" t="s">
        <v>5</v>
      </c>
      <c r="U151" s="151" t="s">
        <v>36</v>
      </c>
      <c r="V151" s="152">
        <v>0.647</v>
      </c>
      <c r="W151" s="152">
        <f>V151*K151</f>
        <v>16.212526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8" t="s">
        <v>131</v>
      </c>
      <c r="AT151" s="18" t="s">
        <v>127</v>
      </c>
      <c r="AU151" s="18" t="s">
        <v>95</v>
      </c>
      <c r="AY151" s="18" t="s">
        <v>125</v>
      </c>
      <c r="BE151" s="146">
        <f>IF(U151="základní",N151,0)</f>
        <v>0</v>
      </c>
      <c r="BF151" s="146">
        <f>IF(U151="snížená",N151,0)</f>
        <v>0</v>
      </c>
      <c r="BG151" s="146">
        <f>IF(U151="zákl. přenesená",N151,0)</f>
        <v>0</v>
      </c>
      <c r="BH151" s="146">
        <f>IF(U151="sníž. přenesená",N151,0)</f>
        <v>0</v>
      </c>
      <c r="BI151" s="146">
        <f>IF(U151="nulová",N151,0)</f>
        <v>0</v>
      </c>
      <c r="BJ151" s="18" t="s">
        <v>78</v>
      </c>
      <c r="BK151" s="146">
        <f>ROUND(L151*K151,2)</f>
        <v>0</v>
      </c>
      <c r="BL151" s="18" t="s">
        <v>131</v>
      </c>
      <c r="BM151" s="18" t="s">
        <v>324</v>
      </c>
    </row>
    <row r="152" spans="2:18" s="1" customFormat="1" ht="6.9" customHeight="1"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7"/>
    </row>
  </sheetData>
  <mergeCells count="15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H1:K1"/>
    <mergeCell ref="S2:AC2"/>
    <mergeCell ref="F151:I151"/>
    <mergeCell ref="L151:M151"/>
    <mergeCell ref="N151:Q151"/>
    <mergeCell ref="N114:Q114"/>
    <mergeCell ref="N115:Q115"/>
    <mergeCell ref="N116:Q116"/>
    <mergeCell ref="N145:Q145"/>
    <mergeCell ref="N148:Q148"/>
    <mergeCell ref="N150:Q150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2:I142"/>
    <mergeCell ref="L142:M142"/>
    <mergeCell ref="N142:Q142"/>
    <mergeCell ref="F143:I143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1">
      <pane ySplit="1" topLeftCell="A2" activePane="bottomLeft" state="frozen"/>
      <selection pane="bottomLeft" activeCell="L133" sqref="L1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90</v>
      </c>
      <c r="G1" s="13"/>
      <c r="H1" s="223" t="s">
        <v>91</v>
      </c>
      <c r="I1" s="223"/>
      <c r="J1" s="223"/>
      <c r="K1" s="223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83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95</v>
      </c>
    </row>
    <row r="4" spans="2:46" ht="36.9" customHeight="1">
      <c r="B4" s="22"/>
      <c r="C4" s="198" t="s">
        <v>96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17" t="s">
        <v>13</v>
      </c>
      <c r="AT4" s="18" t="s">
        <v>6</v>
      </c>
    </row>
    <row r="5" spans="2:18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237" t="str">
        <f>'Rekapitulace stavby'!K6</f>
        <v>Sanace skalního masívu nad komunikací II/242 v Roztokách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"/>
      <c r="R6" s="23"/>
    </row>
    <row r="7" spans="2:18" s="1" customFormat="1" ht="32.85" customHeight="1">
      <c r="B7" s="31"/>
      <c r="C7" s="32"/>
      <c r="D7" s="27" t="s">
        <v>97</v>
      </c>
      <c r="E7" s="32"/>
      <c r="F7" s="245" t="s">
        <v>325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2"/>
      <c r="R7" s="33"/>
    </row>
    <row r="8" spans="2:18" s="1" customFormat="1" ht="14.4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" customHeight="1">
      <c r="B9" s="31"/>
      <c r="C9" s="32"/>
      <c r="D9" s="28" t="s">
        <v>20</v>
      </c>
      <c r="E9" s="32"/>
      <c r="F9" s="170" t="s">
        <v>379</v>
      </c>
      <c r="G9" s="32"/>
      <c r="H9" s="32"/>
      <c r="I9" s="32"/>
      <c r="J9" s="32"/>
      <c r="K9" s="32"/>
      <c r="L9" s="32"/>
      <c r="M9" s="28" t="s">
        <v>22</v>
      </c>
      <c r="N9" s="32"/>
      <c r="O9" s="228" t="str">
        <f>'Rekapitulace stavby'!AN8</f>
        <v>30. 5. 2018</v>
      </c>
      <c r="P9" s="228"/>
      <c r="Q9" s="32"/>
      <c r="R9" s="33"/>
    </row>
    <row r="10" spans="2:18" s="1" customFormat="1" ht="10.9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" customHeight="1">
      <c r="B11" s="31"/>
      <c r="C11" s="32"/>
      <c r="D11" s="28" t="s">
        <v>24</v>
      </c>
      <c r="E11" s="32"/>
      <c r="F11" s="171" t="s">
        <v>389</v>
      </c>
      <c r="G11" s="32"/>
      <c r="H11" s="32"/>
      <c r="I11" s="32"/>
      <c r="J11" s="32"/>
      <c r="K11" s="32"/>
      <c r="L11" s="32"/>
      <c r="M11" s="28" t="s">
        <v>25</v>
      </c>
      <c r="N11" s="32"/>
      <c r="O11" s="207">
        <f>IF('Rekapitulace stavby'!AN10="","",'Rekapitulace stavby'!AN10)</f>
        <v>70891095</v>
      </c>
      <c r="P11" s="207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171" t="s">
        <v>387</v>
      </c>
      <c r="G12" s="32"/>
      <c r="H12" s="32"/>
      <c r="I12" s="32"/>
      <c r="J12" s="32"/>
      <c r="K12" s="32"/>
      <c r="L12" s="32"/>
      <c r="M12" s="28" t="s">
        <v>26</v>
      </c>
      <c r="N12" s="32"/>
      <c r="O12" s="207" t="str">
        <f>IF('Rekapitulace stavby'!AN11="","",'Rekapitulace stavby'!AN11)</f>
        <v/>
      </c>
      <c r="P12" s="207"/>
      <c r="Q12" s="32"/>
      <c r="R12" s="33"/>
    </row>
    <row r="13" spans="2:18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" customHeight="1">
      <c r="B14" s="31"/>
      <c r="C14" s="32"/>
      <c r="D14" s="28" t="s">
        <v>27</v>
      </c>
      <c r="E14" s="32"/>
      <c r="F14" s="172" t="s">
        <v>385</v>
      </c>
      <c r="G14" s="32"/>
      <c r="H14" s="32"/>
      <c r="I14" s="32"/>
      <c r="J14" s="32"/>
      <c r="K14" s="32"/>
      <c r="L14" s="32"/>
      <c r="M14" s="28" t="s">
        <v>25</v>
      </c>
      <c r="N14" s="32"/>
      <c r="O14" s="207" t="str">
        <f>IF('Rekapitulace stavby'!AN13="","",'Rekapitulace stavby'!AN13)</f>
        <v/>
      </c>
      <c r="P14" s="207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207" t="str">
        <f>IF('Rekapitulace stavby'!AN14="","",'Rekapitulace stavby'!AN14)</f>
        <v/>
      </c>
      <c r="P15" s="207"/>
      <c r="Q15" s="32"/>
      <c r="R15" s="33"/>
    </row>
    <row r="16" spans="2:18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28</v>
      </c>
      <c r="E17" s="32"/>
      <c r="F17" s="172" t="s">
        <v>381</v>
      </c>
      <c r="G17" s="32"/>
      <c r="H17" s="32"/>
      <c r="I17" s="32"/>
      <c r="J17" s="32"/>
      <c r="K17" s="32"/>
      <c r="L17" s="32"/>
      <c r="M17" s="28" t="s">
        <v>25</v>
      </c>
      <c r="N17" s="32"/>
      <c r="O17" s="207">
        <f>IF('Rekapitulace stavby'!AN16="","",'Rekapitulace stavby'!AN16)</f>
        <v>71093176</v>
      </c>
      <c r="P17" s="20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171" t="s">
        <v>386</v>
      </c>
      <c r="G18" s="32"/>
      <c r="H18" s="32"/>
      <c r="I18" s="32"/>
      <c r="J18" s="32"/>
      <c r="K18" s="32"/>
      <c r="L18" s="32"/>
      <c r="M18" s="28" t="s">
        <v>26</v>
      </c>
      <c r="N18" s="32"/>
      <c r="O18" s="207" t="str">
        <f>IF('Rekapitulace stavby'!AN17="","",'Rekapitulace stavby'!AN17)</f>
        <v/>
      </c>
      <c r="P18" s="207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30</v>
      </c>
      <c r="E20" s="32"/>
      <c r="F20" s="172" t="s">
        <v>381</v>
      </c>
      <c r="G20" s="32"/>
      <c r="H20" s="32"/>
      <c r="I20" s="32"/>
      <c r="J20" s="32"/>
      <c r="K20" s="32"/>
      <c r="L20" s="32"/>
      <c r="M20" s="28" t="s">
        <v>25</v>
      </c>
      <c r="N20" s="32"/>
      <c r="O20" s="207">
        <f>IF('Rekapitulace stavby'!AN19="","",'Rekapitulace stavby'!AN19)</f>
        <v>71093176</v>
      </c>
      <c r="P20" s="20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171" t="s">
        <v>386</v>
      </c>
      <c r="G21" s="32"/>
      <c r="H21" s="32"/>
      <c r="I21" s="32"/>
      <c r="J21" s="32"/>
      <c r="K21" s="32"/>
      <c r="L21" s="32"/>
      <c r="M21" s="28" t="s">
        <v>26</v>
      </c>
      <c r="N21" s="32"/>
      <c r="O21" s="207" t="str">
        <f>IF('Rekapitulace stavby'!AN20="","",'Rekapitulace stavby'!AN20)</f>
        <v/>
      </c>
      <c r="P21" s="207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10" t="s">
        <v>5</v>
      </c>
      <c r="F24" s="210"/>
      <c r="G24" s="210"/>
      <c r="H24" s="210"/>
      <c r="I24" s="210"/>
      <c r="J24" s="210"/>
      <c r="K24" s="210"/>
      <c r="L24" s="210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2" t="s">
        <v>99</v>
      </c>
      <c r="E27" s="32"/>
      <c r="F27" s="32"/>
      <c r="G27" s="32"/>
      <c r="H27" s="32"/>
      <c r="I27" s="32"/>
      <c r="J27" s="32"/>
      <c r="K27" s="32"/>
      <c r="L27" s="32"/>
      <c r="M27" s="184">
        <f>N88</f>
        <v>0</v>
      </c>
      <c r="N27" s="184"/>
      <c r="O27" s="184"/>
      <c r="P27" s="184"/>
      <c r="Q27" s="32"/>
      <c r="R27" s="33"/>
    </row>
    <row r="28" spans="2:18" s="1" customFormat="1" ht="14.4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84">
        <f>N92</f>
        <v>0</v>
      </c>
      <c r="N28" s="184"/>
      <c r="O28" s="184"/>
      <c r="P28" s="184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44">
        <f>ROUND(M27+M28,2)</f>
        <v>0</v>
      </c>
      <c r="N30" s="236"/>
      <c r="O30" s="236"/>
      <c r="P30" s="23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35</v>
      </c>
      <c r="E32" s="38" t="s">
        <v>36</v>
      </c>
      <c r="F32" s="39">
        <v>0.21</v>
      </c>
      <c r="G32" s="104" t="s">
        <v>37</v>
      </c>
      <c r="H32" s="241">
        <f>ROUND((SUM(BE92:BE93)+SUM(BE111:BE132)),2)</f>
        <v>0</v>
      </c>
      <c r="I32" s="236"/>
      <c r="J32" s="236"/>
      <c r="K32" s="32"/>
      <c r="L32" s="32"/>
      <c r="M32" s="241">
        <f>ROUND(ROUND((SUM(BE92:BE93)+SUM(BE111:BE132)),2)*F32,2)</f>
        <v>0</v>
      </c>
      <c r="N32" s="236"/>
      <c r="O32" s="236"/>
      <c r="P32" s="236"/>
      <c r="Q32" s="32"/>
      <c r="R32" s="33"/>
    </row>
    <row r="33" spans="2:18" s="1" customFormat="1" ht="14.4" customHeight="1">
      <c r="B33" s="31"/>
      <c r="C33" s="32"/>
      <c r="D33" s="32"/>
      <c r="E33" s="38" t="s">
        <v>38</v>
      </c>
      <c r="F33" s="39">
        <v>0.15</v>
      </c>
      <c r="G33" s="104" t="s">
        <v>37</v>
      </c>
      <c r="H33" s="241">
        <f>ROUND((SUM(BF92:BF93)+SUM(BF111:BF132)),2)</f>
        <v>0</v>
      </c>
      <c r="I33" s="236"/>
      <c r="J33" s="236"/>
      <c r="K33" s="32"/>
      <c r="L33" s="32"/>
      <c r="M33" s="241">
        <f>ROUND(ROUND((SUM(BF92:BF93)+SUM(BF111:BF132)),2)*F33,2)</f>
        <v>0</v>
      </c>
      <c r="N33" s="236"/>
      <c r="O33" s="236"/>
      <c r="P33" s="236"/>
      <c r="Q33" s="32"/>
      <c r="R33" s="33"/>
    </row>
    <row r="34" spans="2:18" s="1" customFormat="1" ht="14.4" customHeight="1" hidden="1">
      <c r="B34" s="31"/>
      <c r="C34" s="32"/>
      <c r="D34" s="32"/>
      <c r="E34" s="38" t="s">
        <v>39</v>
      </c>
      <c r="F34" s="39">
        <v>0.21</v>
      </c>
      <c r="G34" s="104" t="s">
        <v>37</v>
      </c>
      <c r="H34" s="241">
        <f>ROUND((SUM(BG92:BG93)+SUM(BG111:BG132)),2)</f>
        <v>0</v>
      </c>
      <c r="I34" s="236"/>
      <c r="J34" s="236"/>
      <c r="K34" s="32"/>
      <c r="L34" s="32"/>
      <c r="M34" s="241">
        <v>0</v>
      </c>
      <c r="N34" s="236"/>
      <c r="O34" s="236"/>
      <c r="P34" s="236"/>
      <c r="Q34" s="32"/>
      <c r="R34" s="33"/>
    </row>
    <row r="35" spans="2:18" s="1" customFormat="1" ht="14.4" customHeight="1" hidden="1">
      <c r="B35" s="31"/>
      <c r="C35" s="32"/>
      <c r="D35" s="32"/>
      <c r="E35" s="38" t="s">
        <v>40</v>
      </c>
      <c r="F35" s="39">
        <v>0.15</v>
      </c>
      <c r="G35" s="104" t="s">
        <v>37</v>
      </c>
      <c r="H35" s="241">
        <f>ROUND((SUM(BH92:BH93)+SUM(BH111:BH132)),2)</f>
        <v>0</v>
      </c>
      <c r="I35" s="236"/>
      <c r="J35" s="236"/>
      <c r="K35" s="32"/>
      <c r="L35" s="32"/>
      <c r="M35" s="241">
        <v>0</v>
      </c>
      <c r="N35" s="236"/>
      <c r="O35" s="236"/>
      <c r="P35" s="236"/>
      <c r="Q35" s="32"/>
      <c r="R35" s="33"/>
    </row>
    <row r="36" spans="2:18" s="1" customFormat="1" ht="14.4" customHeight="1" hidden="1">
      <c r="B36" s="31"/>
      <c r="C36" s="32"/>
      <c r="D36" s="32"/>
      <c r="E36" s="38" t="s">
        <v>41</v>
      </c>
      <c r="F36" s="39">
        <v>0</v>
      </c>
      <c r="G36" s="104" t="s">
        <v>37</v>
      </c>
      <c r="H36" s="241">
        <f>ROUND((SUM(BI92:BI93)+SUM(BI111:BI132)),2)</f>
        <v>0</v>
      </c>
      <c r="I36" s="236"/>
      <c r="J36" s="236"/>
      <c r="K36" s="32"/>
      <c r="L36" s="32"/>
      <c r="M36" s="241">
        <v>0</v>
      </c>
      <c r="N36" s="236"/>
      <c r="O36" s="236"/>
      <c r="P36" s="23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42">
        <f>SUM(M30:M36)</f>
        <v>0</v>
      </c>
      <c r="M38" s="242"/>
      <c r="N38" s="242"/>
      <c r="O38" s="242"/>
      <c r="P38" s="243"/>
      <c r="Q38" s="100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4.4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171" t="s">
        <v>381</v>
      </c>
      <c r="E51" s="24"/>
      <c r="F51" s="24"/>
      <c r="G51" s="24"/>
      <c r="H51" s="50"/>
      <c r="I51" s="24"/>
      <c r="J51" s="171" t="s">
        <v>381</v>
      </c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4.4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4.4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 t="s">
        <v>389</v>
      </c>
      <c r="E62" s="24"/>
      <c r="F62" s="24"/>
      <c r="G62" s="24"/>
      <c r="H62" s="50"/>
      <c r="I62" s="24"/>
      <c r="J62" s="49" t="s">
        <v>385</v>
      </c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 t="s">
        <v>391</v>
      </c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 t="s">
        <v>392</v>
      </c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4.4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98" t="s">
        <v>101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37" t="str">
        <f>F6</f>
        <v>Sanace skalního masívu nad komunikací II/242 v Roztokách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2"/>
      <c r="R78" s="33"/>
    </row>
    <row r="79" spans="2:18" s="1" customFormat="1" ht="36.9" customHeight="1">
      <c r="B79" s="31"/>
      <c r="C79" s="65" t="s">
        <v>97</v>
      </c>
      <c r="D79" s="32"/>
      <c r="E79" s="32"/>
      <c r="F79" s="200" t="str">
        <f>F7</f>
        <v>SO 03 - SO 03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Roztoky</v>
      </c>
      <c r="G81" s="32"/>
      <c r="H81" s="32"/>
      <c r="I81" s="32"/>
      <c r="J81" s="32"/>
      <c r="K81" s="28" t="s">
        <v>22</v>
      </c>
      <c r="L81" s="32"/>
      <c r="M81" s="228" t="str">
        <f>IF(O9="","",O9)</f>
        <v>30. 5. 2018</v>
      </c>
      <c r="N81" s="228"/>
      <c r="O81" s="228"/>
      <c r="P81" s="228"/>
      <c r="Q81" s="32"/>
      <c r="R81" s="33"/>
    </row>
    <row r="82" spans="2:18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2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207" t="str">
        <f>E18</f>
        <v xml:space="preserve"> </v>
      </c>
      <c r="N83" s="207"/>
      <c r="O83" s="207"/>
      <c r="P83" s="207"/>
      <c r="Q83" s="207"/>
      <c r="R83" s="33"/>
    </row>
    <row r="84" spans="2:18" s="1" customFormat="1" ht="14.4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207" t="str">
        <f>E21</f>
        <v xml:space="preserve"> </v>
      </c>
      <c r="N84" s="207"/>
      <c r="O84" s="207"/>
      <c r="P84" s="207"/>
      <c r="Q84" s="207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9" t="s">
        <v>102</v>
      </c>
      <c r="D86" s="240"/>
      <c r="E86" s="240"/>
      <c r="F86" s="240"/>
      <c r="G86" s="240"/>
      <c r="H86" s="100"/>
      <c r="I86" s="100"/>
      <c r="J86" s="100"/>
      <c r="K86" s="100"/>
      <c r="L86" s="100"/>
      <c r="M86" s="100"/>
      <c r="N86" s="239" t="s">
        <v>103</v>
      </c>
      <c r="O86" s="240"/>
      <c r="P86" s="240"/>
      <c r="Q86" s="24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6">
        <f>N111</f>
        <v>0</v>
      </c>
      <c r="O88" s="234"/>
      <c r="P88" s="234"/>
      <c r="Q88" s="234"/>
      <c r="R88" s="33"/>
      <c r="AU88" s="18" t="s">
        <v>105</v>
      </c>
    </row>
    <row r="89" spans="2:18" s="6" customFormat="1" ht="24.9" customHeight="1">
      <c r="B89" s="109"/>
      <c r="C89" s="110"/>
      <c r="D89" s="111" t="s">
        <v>106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N112</f>
        <v>0</v>
      </c>
      <c r="O89" s="231"/>
      <c r="P89" s="231"/>
      <c r="Q89" s="231"/>
      <c r="R89" s="112"/>
    </row>
    <row r="90" spans="2:18" s="7" customFormat="1" ht="19.95" customHeight="1">
      <c r="B90" s="113"/>
      <c r="C90" s="114"/>
      <c r="D90" s="115" t="s">
        <v>107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N113</f>
        <v>0</v>
      </c>
      <c r="O90" s="233"/>
      <c r="P90" s="233"/>
      <c r="Q90" s="233"/>
      <c r="R90" s="116"/>
    </row>
    <row r="91" spans="2:18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21" s="1" customFormat="1" ht="29.25" customHeight="1">
      <c r="B92" s="31"/>
      <c r="C92" s="108" t="s">
        <v>110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34">
        <v>0</v>
      </c>
      <c r="O92" s="235"/>
      <c r="P92" s="235"/>
      <c r="Q92" s="235"/>
      <c r="R92" s="33"/>
      <c r="T92" s="117"/>
      <c r="U92" s="118" t="s">
        <v>35</v>
      </c>
    </row>
    <row r="93" spans="2:18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18" s="1" customFormat="1" ht="29.25" customHeight="1">
      <c r="B94" s="31"/>
      <c r="C94" s="99" t="s">
        <v>89</v>
      </c>
      <c r="D94" s="100"/>
      <c r="E94" s="100"/>
      <c r="F94" s="100"/>
      <c r="G94" s="100"/>
      <c r="H94" s="100"/>
      <c r="I94" s="100"/>
      <c r="J94" s="100"/>
      <c r="K94" s="100"/>
      <c r="L94" s="188">
        <f>ROUND(SUM(N88+N92),2)</f>
        <v>0</v>
      </c>
      <c r="M94" s="188"/>
      <c r="N94" s="188"/>
      <c r="O94" s="188"/>
      <c r="P94" s="188"/>
      <c r="Q94" s="188"/>
      <c r="R94" s="33"/>
    </row>
    <row r="95" spans="2:18" s="1" customFormat="1" ht="6.9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18" s="1" customFormat="1" ht="6.9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18" s="1" customFormat="1" ht="36.9" customHeight="1">
      <c r="B100" s="31"/>
      <c r="C100" s="198" t="s">
        <v>111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33"/>
    </row>
    <row r="101" spans="2:18" s="1" customFormat="1" ht="6.9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30" customHeight="1">
      <c r="B102" s="31"/>
      <c r="C102" s="28" t="s">
        <v>17</v>
      </c>
      <c r="D102" s="32"/>
      <c r="E102" s="32"/>
      <c r="F102" s="237" t="str">
        <f>F6</f>
        <v>Sanace skalního masívu nad komunikací II/242 v Roztokách</v>
      </c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32"/>
      <c r="R102" s="33"/>
    </row>
    <row r="103" spans="2:18" s="1" customFormat="1" ht="36.9" customHeight="1">
      <c r="B103" s="31"/>
      <c r="C103" s="65" t="s">
        <v>97</v>
      </c>
      <c r="D103" s="32"/>
      <c r="E103" s="32"/>
      <c r="F103" s="200" t="str">
        <f>F7</f>
        <v>SO 03 - SO 03</v>
      </c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32"/>
      <c r="R103" s="33"/>
    </row>
    <row r="104" spans="2:18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18" customHeight="1">
      <c r="B105" s="31"/>
      <c r="C105" s="28" t="s">
        <v>20</v>
      </c>
      <c r="D105" s="32"/>
      <c r="E105" s="32"/>
      <c r="F105" s="26" t="str">
        <f>F9</f>
        <v>Roztoky</v>
      </c>
      <c r="G105" s="32"/>
      <c r="H105" s="32"/>
      <c r="I105" s="32"/>
      <c r="J105" s="32"/>
      <c r="K105" s="28" t="s">
        <v>22</v>
      </c>
      <c r="L105" s="32"/>
      <c r="M105" s="228" t="str">
        <f>IF(O9="","",O9)</f>
        <v>30. 5. 2018</v>
      </c>
      <c r="N105" s="228"/>
      <c r="O105" s="228"/>
      <c r="P105" s="228"/>
      <c r="Q105" s="32"/>
      <c r="R105" s="33"/>
    </row>
    <row r="106" spans="2:18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3.2">
      <c r="B107" s="31"/>
      <c r="C107" s="28" t="s">
        <v>24</v>
      </c>
      <c r="D107" s="32"/>
      <c r="E107" s="32"/>
      <c r="F107" s="26" t="str">
        <f>E12</f>
        <v xml:space="preserve"> </v>
      </c>
      <c r="G107" s="32"/>
      <c r="H107" s="32"/>
      <c r="I107" s="32"/>
      <c r="J107" s="32"/>
      <c r="K107" s="28" t="s">
        <v>28</v>
      </c>
      <c r="L107" s="32"/>
      <c r="M107" s="207" t="str">
        <f>E18</f>
        <v xml:space="preserve"> </v>
      </c>
      <c r="N107" s="207"/>
      <c r="O107" s="207"/>
      <c r="P107" s="207"/>
      <c r="Q107" s="207"/>
      <c r="R107" s="33"/>
    </row>
    <row r="108" spans="2:18" s="1" customFormat="1" ht="14.4" customHeight="1">
      <c r="B108" s="31"/>
      <c r="C108" s="28" t="s">
        <v>27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30</v>
      </c>
      <c r="L108" s="32"/>
      <c r="M108" s="207" t="str">
        <f>E21</f>
        <v xml:space="preserve"> </v>
      </c>
      <c r="N108" s="207"/>
      <c r="O108" s="207"/>
      <c r="P108" s="207"/>
      <c r="Q108" s="207"/>
      <c r="R108" s="33"/>
    </row>
    <row r="109" spans="2:18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7" s="8" customFormat="1" ht="29.25" customHeight="1">
      <c r="B110" s="119"/>
      <c r="C110" s="120" t="s">
        <v>112</v>
      </c>
      <c r="D110" s="121" t="s">
        <v>113</v>
      </c>
      <c r="E110" s="121" t="s">
        <v>53</v>
      </c>
      <c r="F110" s="229" t="s">
        <v>114</v>
      </c>
      <c r="G110" s="229"/>
      <c r="H110" s="229"/>
      <c r="I110" s="229"/>
      <c r="J110" s="121" t="s">
        <v>115</v>
      </c>
      <c r="K110" s="121" t="s">
        <v>116</v>
      </c>
      <c r="L110" s="229" t="s">
        <v>117</v>
      </c>
      <c r="M110" s="229"/>
      <c r="N110" s="229" t="s">
        <v>103</v>
      </c>
      <c r="O110" s="229"/>
      <c r="P110" s="229"/>
      <c r="Q110" s="230"/>
      <c r="R110" s="122"/>
      <c r="T110" s="72" t="s">
        <v>118</v>
      </c>
      <c r="U110" s="73" t="s">
        <v>35</v>
      </c>
      <c r="V110" s="73" t="s">
        <v>119</v>
      </c>
      <c r="W110" s="73" t="s">
        <v>120</v>
      </c>
      <c r="X110" s="73" t="s">
        <v>121</v>
      </c>
      <c r="Y110" s="73" t="s">
        <v>122</v>
      </c>
      <c r="Z110" s="73" t="s">
        <v>123</v>
      </c>
      <c r="AA110" s="74" t="s">
        <v>124</v>
      </c>
    </row>
    <row r="111" spans="2:63" s="1" customFormat="1" ht="29.25" customHeight="1">
      <c r="B111" s="31"/>
      <c r="C111" s="76" t="s">
        <v>99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13">
        <f>BK111</f>
        <v>0</v>
      </c>
      <c r="O111" s="214"/>
      <c r="P111" s="214"/>
      <c r="Q111" s="214"/>
      <c r="R111" s="33"/>
      <c r="T111" s="75"/>
      <c r="U111" s="47"/>
      <c r="V111" s="47"/>
      <c r="W111" s="123">
        <f>W112</f>
        <v>348.99800000000005</v>
      </c>
      <c r="X111" s="47"/>
      <c r="Y111" s="123">
        <f>Y112</f>
        <v>0</v>
      </c>
      <c r="Z111" s="47"/>
      <c r="AA111" s="124">
        <f>AA112</f>
        <v>0</v>
      </c>
      <c r="AT111" s="18" t="s">
        <v>70</v>
      </c>
      <c r="AU111" s="18" t="s">
        <v>105</v>
      </c>
      <c r="BK111" s="125">
        <f>BK112</f>
        <v>0</v>
      </c>
    </row>
    <row r="112" spans="2:63" s="9" customFormat="1" ht="37.35" customHeight="1">
      <c r="B112" s="126"/>
      <c r="C112" s="127"/>
      <c r="D112" s="128" t="s">
        <v>106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15">
        <f>BK112</f>
        <v>0</v>
      </c>
      <c r="O112" s="216"/>
      <c r="P112" s="216"/>
      <c r="Q112" s="216"/>
      <c r="R112" s="129"/>
      <c r="T112" s="130"/>
      <c r="U112" s="127"/>
      <c r="V112" s="127"/>
      <c r="W112" s="131">
        <f>W113</f>
        <v>348.99800000000005</v>
      </c>
      <c r="X112" s="127"/>
      <c r="Y112" s="131">
        <f>Y113</f>
        <v>0</v>
      </c>
      <c r="Z112" s="127"/>
      <c r="AA112" s="132">
        <f>AA113</f>
        <v>0</v>
      </c>
      <c r="AR112" s="133" t="s">
        <v>78</v>
      </c>
      <c r="AT112" s="134" t="s">
        <v>70</v>
      </c>
      <c r="AU112" s="134" t="s">
        <v>71</v>
      </c>
      <c r="AY112" s="133" t="s">
        <v>125</v>
      </c>
      <c r="BK112" s="135">
        <f>BK113</f>
        <v>0</v>
      </c>
    </row>
    <row r="113" spans="2:63" s="9" customFormat="1" ht="19.95" customHeight="1">
      <c r="B113" s="126"/>
      <c r="C113" s="127"/>
      <c r="D113" s="136" t="s">
        <v>107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17">
        <f>BK113</f>
        <v>0</v>
      </c>
      <c r="O113" s="218"/>
      <c r="P113" s="218"/>
      <c r="Q113" s="218"/>
      <c r="R113" s="129"/>
      <c r="T113" s="130"/>
      <c r="U113" s="127"/>
      <c r="V113" s="127"/>
      <c r="W113" s="131">
        <f>SUM(W114:W132)</f>
        <v>348.99800000000005</v>
      </c>
      <c r="X113" s="127"/>
      <c r="Y113" s="131">
        <f>SUM(Y114:Y132)</f>
        <v>0</v>
      </c>
      <c r="Z113" s="127"/>
      <c r="AA113" s="132">
        <f>SUM(AA114:AA132)</f>
        <v>0</v>
      </c>
      <c r="AR113" s="133" t="s">
        <v>78</v>
      </c>
      <c r="AT113" s="134" t="s">
        <v>70</v>
      </c>
      <c r="AU113" s="134" t="s">
        <v>78</v>
      </c>
      <c r="AY113" s="133" t="s">
        <v>125</v>
      </c>
      <c r="BK113" s="135">
        <f>SUM(BK114:BK132)</f>
        <v>0</v>
      </c>
    </row>
    <row r="114" spans="2:65" s="1" customFormat="1" ht="25.5" customHeight="1">
      <c r="B114" s="137"/>
      <c r="C114" s="138" t="s">
        <v>78</v>
      </c>
      <c r="D114" s="138" t="s">
        <v>127</v>
      </c>
      <c r="E114" s="139" t="s">
        <v>128</v>
      </c>
      <c r="F114" s="211" t="s">
        <v>129</v>
      </c>
      <c r="G114" s="211"/>
      <c r="H114" s="211"/>
      <c r="I114" s="211"/>
      <c r="J114" s="140" t="s">
        <v>130</v>
      </c>
      <c r="K114" s="141">
        <v>3</v>
      </c>
      <c r="L114" s="212">
        <v>0</v>
      </c>
      <c r="M114" s="212"/>
      <c r="N114" s="212">
        <f aca="true" t="shared" si="0" ref="N114:N132">ROUND(L114*K114,2)</f>
        <v>0</v>
      </c>
      <c r="O114" s="212"/>
      <c r="P114" s="212"/>
      <c r="Q114" s="212"/>
      <c r="R114" s="142"/>
      <c r="T114" s="143" t="s">
        <v>5</v>
      </c>
      <c r="U114" s="40" t="s">
        <v>36</v>
      </c>
      <c r="V114" s="144">
        <v>5.182</v>
      </c>
      <c r="W114" s="144">
        <f aca="true" t="shared" si="1" ref="W114:W132">V114*K114</f>
        <v>15.546000000000001</v>
      </c>
      <c r="X114" s="144">
        <v>0</v>
      </c>
      <c r="Y114" s="144">
        <f aca="true" t="shared" si="2" ref="Y114:Y132">X114*K114</f>
        <v>0</v>
      </c>
      <c r="Z114" s="144">
        <v>0</v>
      </c>
      <c r="AA114" s="145">
        <f aca="true" t="shared" si="3" ref="AA114:AA132">Z114*K114</f>
        <v>0</v>
      </c>
      <c r="AR114" s="18" t="s">
        <v>131</v>
      </c>
      <c r="AT114" s="18" t="s">
        <v>127</v>
      </c>
      <c r="AU114" s="18" t="s">
        <v>95</v>
      </c>
      <c r="AY114" s="18" t="s">
        <v>125</v>
      </c>
      <c r="BE114" s="146">
        <f aca="true" t="shared" si="4" ref="BE114:BE132">IF(U114="základní",N114,0)</f>
        <v>0</v>
      </c>
      <c r="BF114" s="146">
        <f aca="true" t="shared" si="5" ref="BF114:BF132">IF(U114="snížená",N114,0)</f>
        <v>0</v>
      </c>
      <c r="BG114" s="146">
        <f aca="true" t="shared" si="6" ref="BG114:BG132">IF(U114="zákl. přenesená",N114,0)</f>
        <v>0</v>
      </c>
      <c r="BH114" s="146">
        <f aca="true" t="shared" si="7" ref="BH114:BH132">IF(U114="sníž. přenesená",N114,0)</f>
        <v>0</v>
      </c>
      <c r="BI114" s="146">
        <f aca="true" t="shared" si="8" ref="BI114:BI132">IF(U114="nulová",N114,0)</f>
        <v>0</v>
      </c>
      <c r="BJ114" s="18" t="s">
        <v>78</v>
      </c>
      <c r="BK114" s="146">
        <f aca="true" t="shared" si="9" ref="BK114:BK132">ROUND(L114*K114,2)</f>
        <v>0</v>
      </c>
      <c r="BL114" s="18" t="s">
        <v>131</v>
      </c>
      <c r="BM114" s="18" t="s">
        <v>326</v>
      </c>
    </row>
    <row r="115" spans="2:65" s="1" customFormat="1" ht="76.5" customHeight="1">
      <c r="B115" s="137"/>
      <c r="C115" s="138" t="s">
        <v>95</v>
      </c>
      <c r="D115" s="138" t="s">
        <v>127</v>
      </c>
      <c r="E115" s="139" t="s">
        <v>139</v>
      </c>
      <c r="F115" s="211" t="s">
        <v>140</v>
      </c>
      <c r="G115" s="211"/>
      <c r="H115" s="211"/>
      <c r="I115" s="211"/>
      <c r="J115" s="140" t="s">
        <v>141</v>
      </c>
      <c r="K115" s="141">
        <v>188</v>
      </c>
      <c r="L115" s="212">
        <v>0</v>
      </c>
      <c r="M115" s="212"/>
      <c r="N115" s="212">
        <f t="shared" si="0"/>
        <v>0</v>
      </c>
      <c r="O115" s="212"/>
      <c r="P115" s="212"/>
      <c r="Q115" s="212"/>
      <c r="R115" s="142"/>
      <c r="T115" s="143" t="s">
        <v>5</v>
      </c>
      <c r="U115" s="40" t="s">
        <v>36</v>
      </c>
      <c r="V115" s="144">
        <v>0.245</v>
      </c>
      <c r="W115" s="144">
        <f t="shared" si="1"/>
        <v>46.06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18" t="s">
        <v>131</v>
      </c>
      <c r="AT115" s="18" t="s">
        <v>127</v>
      </c>
      <c r="AU115" s="18" t="s">
        <v>95</v>
      </c>
      <c r="AY115" s="18" t="s">
        <v>125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8" t="s">
        <v>78</v>
      </c>
      <c r="BK115" s="146">
        <f t="shared" si="9"/>
        <v>0</v>
      </c>
      <c r="BL115" s="18" t="s">
        <v>131</v>
      </c>
      <c r="BM115" s="18" t="s">
        <v>327</v>
      </c>
    </row>
    <row r="116" spans="2:65" s="1" customFormat="1" ht="38.25" customHeight="1">
      <c r="B116" s="137"/>
      <c r="C116" s="138" t="s">
        <v>289</v>
      </c>
      <c r="D116" s="138" t="s">
        <v>127</v>
      </c>
      <c r="E116" s="139" t="s">
        <v>144</v>
      </c>
      <c r="F116" s="211" t="s">
        <v>145</v>
      </c>
      <c r="G116" s="211"/>
      <c r="H116" s="211"/>
      <c r="I116" s="211"/>
      <c r="J116" s="140" t="s">
        <v>130</v>
      </c>
      <c r="K116" s="141">
        <v>25</v>
      </c>
      <c r="L116" s="212">
        <v>0</v>
      </c>
      <c r="M116" s="212"/>
      <c r="N116" s="212">
        <f t="shared" si="0"/>
        <v>0</v>
      </c>
      <c r="O116" s="212"/>
      <c r="P116" s="212"/>
      <c r="Q116" s="212"/>
      <c r="R116" s="142"/>
      <c r="T116" s="143" t="s">
        <v>5</v>
      </c>
      <c r="U116" s="40" t="s">
        <v>36</v>
      </c>
      <c r="V116" s="144">
        <v>7.4</v>
      </c>
      <c r="W116" s="144">
        <f t="shared" si="1"/>
        <v>185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8" t="s">
        <v>131</v>
      </c>
      <c r="AT116" s="18" t="s">
        <v>127</v>
      </c>
      <c r="AU116" s="18" t="s">
        <v>95</v>
      </c>
      <c r="AY116" s="18" t="s">
        <v>125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8" t="s">
        <v>78</v>
      </c>
      <c r="BK116" s="146">
        <f t="shared" si="9"/>
        <v>0</v>
      </c>
      <c r="BL116" s="18" t="s">
        <v>131</v>
      </c>
      <c r="BM116" s="18" t="s">
        <v>328</v>
      </c>
    </row>
    <row r="117" spans="2:65" s="1" customFormat="1" ht="25.5" customHeight="1">
      <c r="B117" s="137"/>
      <c r="C117" s="138" t="s">
        <v>131</v>
      </c>
      <c r="D117" s="138" t="s">
        <v>127</v>
      </c>
      <c r="E117" s="139" t="s">
        <v>168</v>
      </c>
      <c r="F117" s="211" t="s">
        <v>169</v>
      </c>
      <c r="G117" s="211"/>
      <c r="H117" s="211"/>
      <c r="I117" s="211"/>
      <c r="J117" s="140" t="s">
        <v>130</v>
      </c>
      <c r="K117" s="141">
        <v>17</v>
      </c>
      <c r="L117" s="212">
        <v>0</v>
      </c>
      <c r="M117" s="212"/>
      <c r="N117" s="212">
        <f t="shared" si="0"/>
        <v>0</v>
      </c>
      <c r="O117" s="212"/>
      <c r="P117" s="212"/>
      <c r="Q117" s="212"/>
      <c r="R117" s="142"/>
      <c r="T117" s="143" t="s">
        <v>5</v>
      </c>
      <c r="U117" s="40" t="s">
        <v>36</v>
      </c>
      <c r="V117" s="144">
        <v>0.868</v>
      </c>
      <c r="W117" s="144">
        <f t="shared" si="1"/>
        <v>14.756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8" t="s">
        <v>131</v>
      </c>
      <c r="AT117" s="18" t="s">
        <v>127</v>
      </c>
      <c r="AU117" s="18" t="s">
        <v>95</v>
      </c>
      <c r="AY117" s="18" t="s">
        <v>125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8" t="s">
        <v>78</v>
      </c>
      <c r="BK117" s="146">
        <f t="shared" si="9"/>
        <v>0</v>
      </c>
      <c r="BL117" s="18" t="s">
        <v>131</v>
      </c>
      <c r="BM117" s="18" t="s">
        <v>329</v>
      </c>
    </row>
    <row r="118" spans="2:65" s="1" customFormat="1" ht="38.25" customHeight="1">
      <c r="B118" s="137"/>
      <c r="C118" s="138" t="s">
        <v>138</v>
      </c>
      <c r="D118" s="138" t="s">
        <v>127</v>
      </c>
      <c r="E118" s="139" t="s">
        <v>171</v>
      </c>
      <c r="F118" s="211" t="s">
        <v>172</v>
      </c>
      <c r="G118" s="211"/>
      <c r="H118" s="211"/>
      <c r="I118" s="211"/>
      <c r="J118" s="140" t="s">
        <v>130</v>
      </c>
      <c r="K118" s="141">
        <v>17</v>
      </c>
      <c r="L118" s="212">
        <v>0</v>
      </c>
      <c r="M118" s="212"/>
      <c r="N118" s="212">
        <f t="shared" si="0"/>
        <v>0</v>
      </c>
      <c r="O118" s="212"/>
      <c r="P118" s="212"/>
      <c r="Q118" s="212"/>
      <c r="R118" s="142"/>
      <c r="T118" s="143" t="s">
        <v>5</v>
      </c>
      <c r="U118" s="40" t="s">
        <v>36</v>
      </c>
      <c r="V118" s="144">
        <v>0.791</v>
      </c>
      <c r="W118" s="144">
        <f t="shared" si="1"/>
        <v>13.447000000000001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131</v>
      </c>
      <c r="AT118" s="18" t="s">
        <v>127</v>
      </c>
      <c r="AU118" s="18" t="s">
        <v>95</v>
      </c>
      <c r="AY118" s="18" t="s">
        <v>125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78</v>
      </c>
      <c r="BK118" s="146">
        <f t="shared" si="9"/>
        <v>0</v>
      </c>
      <c r="BL118" s="18" t="s">
        <v>131</v>
      </c>
      <c r="BM118" s="18" t="s">
        <v>330</v>
      </c>
    </row>
    <row r="119" spans="2:65" s="1" customFormat="1" ht="38.25" customHeight="1">
      <c r="B119" s="137"/>
      <c r="C119" s="138" t="s">
        <v>126</v>
      </c>
      <c r="D119" s="138" t="s">
        <v>127</v>
      </c>
      <c r="E119" s="139" t="s">
        <v>175</v>
      </c>
      <c r="F119" s="211" t="s">
        <v>176</v>
      </c>
      <c r="G119" s="211"/>
      <c r="H119" s="211"/>
      <c r="I119" s="211"/>
      <c r="J119" s="140" t="s">
        <v>130</v>
      </c>
      <c r="K119" s="141">
        <v>17</v>
      </c>
      <c r="L119" s="212">
        <v>0</v>
      </c>
      <c r="M119" s="212"/>
      <c r="N119" s="212">
        <f t="shared" si="0"/>
        <v>0</v>
      </c>
      <c r="O119" s="212"/>
      <c r="P119" s="212"/>
      <c r="Q119" s="212"/>
      <c r="R119" s="142"/>
      <c r="T119" s="143" t="s">
        <v>5</v>
      </c>
      <c r="U119" s="40" t="s">
        <v>36</v>
      </c>
      <c r="V119" s="144">
        <v>0.382</v>
      </c>
      <c r="W119" s="144">
        <f t="shared" si="1"/>
        <v>6.494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131</v>
      </c>
      <c r="AT119" s="18" t="s">
        <v>127</v>
      </c>
      <c r="AU119" s="18" t="s">
        <v>95</v>
      </c>
      <c r="AY119" s="18" t="s">
        <v>125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78</v>
      </c>
      <c r="BK119" s="146">
        <f t="shared" si="9"/>
        <v>0</v>
      </c>
      <c r="BL119" s="18" t="s">
        <v>131</v>
      </c>
      <c r="BM119" s="18" t="s">
        <v>331</v>
      </c>
    </row>
    <row r="120" spans="2:65" s="1" customFormat="1" ht="38.25" customHeight="1">
      <c r="B120" s="137"/>
      <c r="C120" s="138" t="s">
        <v>241</v>
      </c>
      <c r="D120" s="138" t="s">
        <v>127</v>
      </c>
      <c r="E120" s="139" t="s">
        <v>179</v>
      </c>
      <c r="F120" s="211" t="s">
        <v>180</v>
      </c>
      <c r="G120" s="211"/>
      <c r="H120" s="211"/>
      <c r="I120" s="211"/>
      <c r="J120" s="140" t="s">
        <v>130</v>
      </c>
      <c r="K120" s="141">
        <v>17</v>
      </c>
      <c r="L120" s="212">
        <v>0</v>
      </c>
      <c r="M120" s="212"/>
      <c r="N120" s="212">
        <f t="shared" si="0"/>
        <v>0</v>
      </c>
      <c r="O120" s="212"/>
      <c r="P120" s="212"/>
      <c r="Q120" s="212"/>
      <c r="R120" s="142"/>
      <c r="T120" s="143" t="s">
        <v>5</v>
      </c>
      <c r="U120" s="40" t="s">
        <v>36</v>
      </c>
      <c r="V120" s="144">
        <v>0.348</v>
      </c>
      <c r="W120" s="144">
        <f t="shared" si="1"/>
        <v>5.9159999999999995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131</v>
      </c>
      <c r="AT120" s="18" t="s">
        <v>127</v>
      </c>
      <c r="AU120" s="18" t="s">
        <v>95</v>
      </c>
      <c r="AY120" s="18" t="s">
        <v>125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78</v>
      </c>
      <c r="BK120" s="146">
        <f t="shared" si="9"/>
        <v>0</v>
      </c>
      <c r="BL120" s="18" t="s">
        <v>131</v>
      </c>
      <c r="BM120" s="18" t="s">
        <v>332</v>
      </c>
    </row>
    <row r="121" spans="2:65" s="1" customFormat="1" ht="25.5" customHeight="1">
      <c r="B121" s="137"/>
      <c r="C121" s="138" t="s">
        <v>143</v>
      </c>
      <c r="D121" s="138" t="s">
        <v>127</v>
      </c>
      <c r="E121" s="139" t="s">
        <v>183</v>
      </c>
      <c r="F121" s="211" t="s">
        <v>184</v>
      </c>
      <c r="G121" s="211"/>
      <c r="H121" s="211"/>
      <c r="I121" s="211"/>
      <c r="J121" s="140" t="s">
        <v>130</v>
      </c>
      <c r="K121" s="141">
        <v>8</v>
      </c>
      <c r="L121" s="212">
        <v>0</v>
      </c>
      <c r="M121" s="212"/>
      <c r="N121" s="212">
        <f t="shared" si="0"/>
        <v>0</v>
      </c>
      <c r="O121" s="212"/>
      <c r="P121" s="212"/>
      <c r="Q121" s="212"/>
      <c r="R121" s="142"/>
      <c r="T121" s="143" t="s">
        <v>5</v>
      </c>
      <c r="U121" s="40" t="s">
        <v>36</v>
      </c>
      <c r="V121" s="144">
        <v>1.201</v>
      </c>
      <c r="W121" s="144">
        <f t="shared" si="1"/>
        <v>9.608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131</v>
      </c>
      <c r="AT121" s="18" t="s">
        <v>127</v>
      </c>
      <c r="AU121" s="18" t="s">
        <v>95</v>
      </c>
      <c r="AY121" s="18" t="s">
        <v>125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78</v>
      </c>
      <c r="BK121" s="146">
        <f t="shared" si="9"/>
        <v>0</v>
      </c>
      <c r="BL121" s="18" t="s">
        <v>131</v>
      </c>
      <c r="BM121" s="18" t="s">
        <v>333</v>
      </c>
    </row>
    <row r="122" spans="2:65" s="1" customFormat="1" ht="38.25" customHeight="1">
      <c r="B122" s="137"/>
      <c r="C122" s="138" t="s">
        <v>205</v>
      </c>
      <c r="D122" s="138" t="s">
        <v>127</v>
      </c>
      <c r="E122" s="139" t="s">
        <v>187</v>
      </c>
      <c r="F122" s="211" t="s">
        <v>188</v>
      </c>
      <c r="G122" s="211"/>
      <c r="H122" s="211"/>
      <c r="I122" s="211"/>
      <c r="J122" s="140" t="s">
        <v>130</v>
      </c>
      <c r="K122" s="141">
        <v>8</v>
      </c>
      <c r="L122" s="212">
        <v>0</v>
      </c>
      <c r="M122" s="212"/>
      <c r="N122" s="212">
        <f t="shared" si="0"/>
        <v>0</v>
      </c>
      <c r="O122" s="212"/>
      <c r="P122" s="212"/>
      <c r="Q122" s="212"/>
      <c r="R122" s="142"/>
      <c r="T122" s="143" t="s">
        <v>5</v>
      </c>
      <c r="U122" s="40" t="s">
        <v>36</v>
      </c>
      <c r="V122" s="144">
        <v>1.11</v>
      </c>
      <c r="W122" s="144">
        <f t="shared" si="1"/>
        <v>8.88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131</v>
      </c>
      <c r="AT122" s="18" t="s">
        <v>127</v>
      </c>
      <c r="AU122" s="18" t="s">
        <v>95</v>
      </c>
      <c r="AY122" s="18" t="s">
        <v>125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78</v>
      </c>
      <c r="BK122" s="146">
        <f t="shared" si="9"/>
        <v>0</v>
      </c>
      <c r="BL122" s="18" t="s">
        <v>131</v>
      </c>
      <c r="BM122" s="18" t="s">
        <v>334</v>
      </c>
    </row>
    <row r="123" spans="2:65" s="1" customFormat="1" ht="38.25" customHeight="1">
      <c r="B123" s="137"/>
      <c r="C123" s="138" t="s">
        <v>209</v>
      </c>
      <c r="D123" s="138" t="s">
        <v>127</v>
      </c>
      <c r="E123" s="139" t="s">
        <v>191</v>
      </c>
      <c r="F123" s="211" t="s">
        <v>192</v>
      </c>
      <c r="G123" s="211"/>
      <c r="H123" s="211"/>
      <c r="I123" s="211"/>
      <c r="J123" s="140" t="s">
        <v>130</v>
      </c>
      <c r="K123" s="141">
        <v>8</v>
      </c>
      <c r="L123" s="212">
        <v>0</v>
      </c>
      <c r="M123" s="212"/>
      <c r="N123" s="212">
        <f t="shared" si="0"/>
        <v>0</v>
      </c>
      <c r="O123" s="212"/>
      <c r="P123" s="212"/>
      <c r="Q123" s="212"/>
      <c r="R123" s="142"/>
      <c r="T123" s="143" t="s">
        <v>5</v>
      </c>
      <c r="U123" s="40" t="s">
        <v>36</v>
      </c>
      <c r="V123" s="144">
        <v>0.528</v>
      </c>
      <c r="W123" s="144">
        <f t="shared" si="1"/>
        <v>4.224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131</v>
      </c>
      <c r="AT123" s="18" t="s">
        <v>127</v>
      </c>
      <c r="AU123" s="18" t="s">
        <v>95</v>
      </c>
      <c r="AY123" s="18" t="s">
        <v>125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78</v>
      </c>
      <c r="BK123" s="146">
        <f t="shared" si="9"/>
        <v>0</v>
      </c>
      <c r="BL123" s="18" t="s">
        <v>131</v>
      </c>
      <c r="BM123" s="18" t="s">
        <v>335</v>
      </c>
    </row>
    <row r="124" spans="2:65" s="1" customFormat="1" ht="38.25" customHeight="1">
      <c r="B124" s="137"/>
      <c r="C124" s="138" t="s">
        <v>232</v>
      </c>
      <c r="D124" s="138" t="s">
        <v>127</v>
      </c>
      <c r="E124" s="139" t="s">
        <v>194</v>
      </c>
      <c r="F124" s="211" t="s">
        <v>195</v>
      </c>
      <c r="G124" s="211"/>
      <c r="H124" s="211"/>
      <c r="I124" s="211"/>
      <c r="J124" s="140" t="s">
        <v>130</v>
      </c>
      <c r="K124" s="141">
        <v>8</v>
      </c>
      <c r="L124" s="212">
        <v>0</v>
      </c>
      <c r="M124" s="212"/>
      <c r="N124" s="212">
        <f t="shared" si="0"/>
        <v>0</v>
      </c>
      <c r="O124" s="212"/>
      <c r="P124" s="212"/>
      <c r="Q124" s="212"/>
      <c r="R124" s="142"/>
      <c r="T124" s="143" t="s">
        <v>5</v>
      </c>
      <c r="U124" s="40" t="s">
        <v>36</v>
      </c>
      <c r="V124" s="144">
        <v>0.488</v>
      </c>
      <c r="W124" s="144">
        <f t="shared" si="1"/>
        <v>3.904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131</v>
      </c>
      <c r="AT124" s="18" t="s">
        <v>127</v>
      </c>
      <c r="AU124" s="18" t="s">
        <v>95</v>
      </c>
      <c r="AY124" s="18" t="s">
        <v>125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78</v>
      </c>
      <c r="BK124" s="146">
        <f t="shared" si="9"/>
        <v>0</v>
      </c>
      <c r="BL124" s="18" t="s">
        <v>131</v>
      </c>
      <c r="BM124" s="18" t="s">
        <v>336</v>
      </c>
    </row>
    <row r="125" spans="2:65" s="1" customFormat="1" ht="76.5" customHeight="1">
      <c r="B125" s="137"/>
      <c r="C125" s="138" t="s">
        <v>147</v>
      </c>
      <c r="D125" s="138" t="s">
        <v>127</v>
      </c>
      <c r="E125" s="139" t="s">
        <v>206</v>
      </c>
      <c r="F125" s="211" t="s">
        <v>207</v>
      </c>
      <c r="G125" s="211"/>
      <c r="H125" s="211"/>
      <c r="I125" s="211"/>
      <c r="J125" s="140" t="s">
        <v>130</v>
      </c>
      <c r="K125" s="141">
        <v>17</v>
      </c>
      <c r="L125" s="212">
        <v>0</v>
      </c>
      <c r="M125" s="212"/>
      <c r="N125" s="212">
        <f t="shared" si="0"/>
        <v>0</v>
      </c>
      <c r="O125" s="212"/>
      <c r="P125" s="212"/>
      <c r="Q125" s="212"/>
      <c r="R125" s="142"/>
      <c r="T125" s="143" t="s">
        <v>5</v>
      </c>
      <c r="U125" s="40" t="s">
        <v>36</v>
      </c>
      <c r="V125" s="144">
        <v>0.083</v>
      </c>
      <c r="W125" s="144">
        <f t="shared" si="1"/>
        <v>1.411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131</v>
      </c>
      <c r="AT125" s="18" t="s">
        <v>127</v>
      </c>
      <c r="AU125" s="18" t="s">
        <v>95</v>
      </c>
      <c r="AY125" s="18" t="s">
        <v>125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78</v>
      </c>
      <c r="BK125" s="146">
        <f t="shared" si="9"/>
        <v>0</v>
      </c>
      <c r="BL125" s="18" t="s">
        <v>131</v>
      </c>
      <c r="BM125" s="18" t="s">
        <v>337</v>
      </c>
    </row>
    <row r="126" spans="2:65" s="1" customFormat="1" ht="89.25" customHeight="1">
      <c r="B126" s="137"/>
      <c r="C126" s="138" t="s">
        <v>156</v>
      </c>
      <c r="D126" s="138" t="s">
        <v>127</v>
      </c>
      <c r="E126" s="139" t="s">
        <v>210</v>
      </c>
      <c r="F126" s="211" t="s">
        <v>211</v>
      </c>
      <c r="G126" s="211"/>
      <c r="H126" s="211"/>
      <c r="I126" s="211"/>
      <c r="J126" s="140" t="s">
        <v>130</v>
      </c>
      <c r="K126" s="141">
        <v>340</v>
      </c>
      <c r="L126" s="212">
        <v>0</v>
      </c>
      <c r="M126" s="212"/>
      <c r="N126" s="212">
        <f t="shared" si="0"/>
        <v>0</v>
      </c>
      <c r="O126" s="212"/>
      <c r="P126" s="212"/>
      <c r="Q126" s="212"/>
      <c r="R126" s="142"/>
      <c r="T126" s="143" t="s">
        <v>5</v>
      </c>
      <c r="U126" s="40" t="s">
        <v>36</v>
      </c>
      <c r="V126" s="144">
        <v>0.004</v>
      </c>
      <c r="W126" s="144">
        <f t="shared" si="1"/>
        <v>1.36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131</v>
      </c>
      <c r="AT126" s="18" t="s">
        <v>127</v>
      </c>
      <c r="AU126" s="18" t="s">
        <v>95</v>
      </c>
      <c r="AY126" s="18" t="s">
        <v>125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78</v>
      </c>
      <c r="BK126" s="146">
        <f t="shared" si="9"/>
        <v>0</v>
      </c>
      <c r="BL126" s="18" t="s">
        <v>131</v>
      </c>
      <c r="BM126" s="18" t="s">
        <v>338</v>
      </c>
    </row>
    <row r="127" spans="2:65" s="1" customFormat="1" ht="38.25" customHeight="1">
      <c r="B127" s="137"/>
      <c r="C127" s="138" t="s">
        <v>301</v>
      </c>
      <c r="D127" s="138" t="s">
        <v>127</v>
      </c>
      <c r="E127" s="139" t="s">
        <v>214</v>
      </c>
      <c r="F127" s="211" t="s">
        <v>215</v>
      </c>
      <c r="G127" s="211"/>
      <c r="H127" s="211"/>
      <c r="I127" s="211"/>
      <c r="J127" s="140" t="s">
        <v>130</v>
      </c>
      <c r="K127" s="141">
        <v>8</v>
      </c>
      <c r="L127" s="212">
        <v>0</v>
      </c>
      <c r="M127" s="212"/>
      <c r="N127" s="212">
        <f t="shared" si="0"/>
        <v>0</v>
      </c>
      <c r="O127" s="212"/>
      <c r="P127" s="212"/>
      <c r="Q127" s="212"/>
      <c r="R127" s="142"/>
      <c r="T127" s="143" t="s">
        <v>5</v>
      </c>
      <c r="U127" s="40" t="s">
        <v>36</v>
      </c>
      <c r="V127" s="144">
        <v>0.106</v>
      </c>
      <c r="W127" s="144">
        <f t="shared" si="1"/>
        <v>0.848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131</v>
      </c>
      <c r="AT127" s="18" t="s">
        <v>127</v>
      </c>
      <c r="AU127" s="18" t="s">
        <v>95</v>
      </c>
      <c r="AY127" s="18" t="s">
        <v>125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78</v>
      </c>
      <c r="BK127" s="146">
        <f t="shared" si="9"/>
        <v>0</v>
      </c>
      <c r="BL127" s="18" t="s">
        <v>131</v>
      </c>
      <c r="BM127" s="18" t="s">
        <v>339</v>
      </c>
    </row>
    <row r="128" spans="2:65" s="1" customFormat="1" ht="38.25" customHeight="1">
      <c r="B128" s="137"/>
      <c r="C128" s="138" t="s">
        <v>11</v>
      </c>
      <c r="D128" s="138" t="s">
        <v>127</v>
      </c>
      <c r="E128" s="139" t="s">
        <v>218</v>
      </c>
      <c r="F128" s="211" t="s">
        <v>219</v>
      </c>
      <c r="G128" s="211"/>
      <c r="H128" s="211"/>
      <c r="I128" s="211"/>
      <c r="J128" s="140" t="s">
        <v>130</v>
      </c>
      <c r="K128" s="141">
        <v>160</v>
      </c>
      <c r="L128" s="212">
        <v>0</v>
      </c>
      <c r="M128" s="212"/>
      <c r="N128" s="212">
        <f t="shared" si="0"/>
        <v>0</v>
      </c>
      <c r="O128" s="212"/>
      <c r="P128" s="212"/>
      <c r="Q128" s="212"/>
      <c r="R128" s="142"/>
      <c r="T128" s="143" t="s">
        <v>5</v>
      </c>
      <c r="U128" s="40" t="s">
        <v>36</v>
      </c>
      <c r="V128" s="144">
        <v>0.005</v>
      </c>
      <c r="W128" s="144">
        <f t="shared" si="1"/>
        <v>0.8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131</v>
      </c>
      <c r="AT128" s="18" t="s">
        <v>127</v>
      </c>
      <c r="AU128" s="18" t="s">
        <v>95</v>
      </c>
      <c r="AY128" s="18" t="s">
        <v>125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78</v>
      </c>
      <c r="BK128" s="146">
        <f t="shared" si="9"/>
        <v>0</v>
      </c>
      <c r="BL128" s="18" t="s">
        <v>131</v>
      </c>
      <c r="BM128" s="18" t="s">
        <v>340</v>
      </c>
    </row>
    <row r="129" spans="2:65" s="1" customFormat="1" ht="25.5" customHeight="1">
      <c r="B129" s="137"/>
      <c r="C129" s="138" t="s">
        <v>174</v>
      </c>
      <c r="D129" s="138" t="s">
        <v>127</v>
      </c>
      <c r="E129" s="139" t="s">
        <v>222</v>
      </c>
      <c r="F129" s="211" t="s">
        <v>223</v>
      </c>
      <c r="G129" s="211"/>
      <c r="H129" s="211"/>
      <c r="I129" s="211"/>
      <c r="J129" s="140" t="s">
        <v>130</v>
      </c>
      <c r="K129" s="141">
        <v>17</v>
      </c>
      <c r="L129" s="212">
        <v>0</v>
      </c>
      <c r="M129" s="212"/>
      <c r="N129" s="212">
        <f t="shared" si="0"/>
        <v>0</v>
      </c>
      <c r="O129" s="212"/>
      <c r="P129" s="212"/>
      <c r="Q129" s="212"/>
      <c r="R129" s="142"/>
      <c r="T129" s="143" t="s">
        <v>5</v>
      </c>
      <c r="U129" s="40" t="s">
        <v>36</v>
      </c>
      <c r="V129" s="144">
        <v>0.652</v>
      </c>
      <c r="W129" s="144">
        <f t="shared" si="1"/>
        <v>11.084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131</v>
      </c>
      <c r="AT129" s="18" t="s">
        <v>127</v>
      </c>
      <c r="AU129" s="18" t="s">
        <v>95</v>
      </c>
      <c r="AY129" s="18" t="s">
        <v>125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131</v>
      </c>
      <c r="BM129" s="18" t="s">
        <v>341</v>
      </c>
    </row>
    <row r="130" spans="2:65" s="1" customFormat="1" ht="25.5" customHeight="1">
      <c r="B130" s="137"/>
      <c r="C130" s="138" t="s">
        <v>178</v>
      </c>
      <c r="D130" s="138" t="s">
        <v>127</v>
      </c>
      <c r="E130" s="139" t="s">
        <v>226</v>
      </c>
      <c r="F130" s="211" t="s">
        <v>227</v>
      </c>
      <c r="G130" s="211"/>
      <c r="H130" s="211"/>
      <c r="I130" s="211"/>
      <c r="J130" s="140" t="s">
        <v>130</v>
      </c>
      <c r="K130" s="141">
        <v>8</v>
      </c>
      <c r="L130" s="212">
        <v>0</v>
      </c>
      <c r="M130" s="212"/>
      <c r="N130" s="212">
        <f t="shared" si="0"/>
        <v>0</v>
      </c>
      <c r="O130" s="212"/>
      <c r="P130" s="212"/>
      <c r="Q130" s="212"/>
      <c r="R130" s="142"/>
      <c r="T130" s="143" t="s">
        <v>5</v>
      </c>
      <c r="U130" s="40" t="s">
        <v>36</v>
      </c>
      <c r="V130" s="144">
        <v>0.89</v>
      </c>
      <c r="W130" s="144">
        <f t="shared" si="1"/>
        <v>7.12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131</v>
      </c>
      <c r="AT130" s="18" t="s">
        <v>127</v>
      </c>
      <c r="AU130" s="18" t="s">
        <v>95</v>
      </c>
      <c r="AY130" s="18" t="s">
        <v>125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131</v>
      </c>
      <c r="BM130" s="18" t="s">
        <v>342</v>
      </c>
    </row>
    <row r="131" spans="2:65" s="1" customFormat="1" ht="25.5" customHeight="1">
      <c r="B131" s="137"/>
      <c r="C131" s="138" t="s">
        <v>182</v>
      </c>
      <c r="D131" s="138" t="s">
        <v>127</v>
      </c>
      <c r="E131" s="139" t="s">
        <v>233</v>
      </c>
      <c r="F131" s="211" t="s">
        <v>234</v>
      </c>
      <c r="G131" s="211"/>
      <c r="H131" s="211"/>
      <c r="I131" s="211"/>
      <c r="J131" s="140" t="s">
        <v>235</v>
      </c>
      <c r="K131" s="141">
        <v>50</v>
      </c>
      <c r="L131" s="212">
        <v>0</v>
      </c>
      <c r="M131" s="212"/>
      <c r="N131" s="212">
        <f t="shared" si="0"/>
        <v>0</v>
      </c>
      <c r="O131" s="212"/>
      <c r="P131" s="212"/>
      <c r="Q131" s="212"/>
      <c r="R131" s="142"/>
      <c r="T131" s="143" t="s">
        <v>5</v>
      </c>
      <c r="U131" s="40" t="s">
        <v>36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131</v>
      </c>
      <c r="AT131" s="18" t="s">
        <v>127</v>
      </c>
      <c r="AU131" s="18" t="s">
        <v>95</v>
      </c>
      <c r="AY131" s="18" t="s">
        <v>125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131</v>
      </c>
      <c r="BM131" s="18" t="s">
        <v>343</v>
      </c>
    </row>
    <row r="132" spans="2:65" s="1" customFormat="1" ht="38.25" customHeight="1">
      <c r="B132" s="137"/>
      <c r="C132" s="138" t="s">
        <v>186</v>
      </c>
      <c r="D132" s="138" t="s">
        <v>127</v>
      </c>
      <c r="E132" s="139" t="s">
        <v>242</v>
      </c>
      <c r="F132" s="211" t="s">
        <v>243</v>
      </c>
      <c r="G132" s="211"/>
      <c r="H132" s="211"/>
      <c r="I132" s="211"/>
      <c r="J132" s="140" t="s">
        <v>130</v>
      </c>
      <c r="K132" s="141">
        <v>30</v>
      </c>
      <c r="L132" s="212">
        <v>0</v>
      </c>
      <c r="M132" s="212"/>
      <c r="N132" s="212">
        <f t="shared" si="0"/>
        <v>0</v>
      </c>
      <c r="O132" s="212"/>
      <c r="P132" s="212"/>
      <c r="Q132" s="212"/>
      <c r="R132" s="142"/>
      <c r="T132" s="143" t="s">
        <v>5</v>
      </c>
      <c r="U132" s="151" t="s">
        <v>36</v>
      </c>
      <c r="V132" s="152">
        <v>0.418</v>
      </c>
      <c r="W132" s="152">
        <f t="shared" si="1"/>
        <v>12.54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131</v>
      </c>
      <c r="AT132" s="18" t="s">
        <v>127</v>
      </c>
      <c r="AU132" s="18" t="s">
        <v>95</v>
      </c>
      <c r="AY132" s="18" t="s">
        <v>125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131</v>
      </c>
      <c r="BM132" s="18" t="s">
        <v>344</v>
      </c>
    </row>
    <row r="133" spans="2:18" s="1" customFormat="1" ht="6.9" customHeight="1"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7"/>
    </row>
  </sheetData>
  <mergeCells count="11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1:I131"/>
    <mergeCell ref="L131:M131"/>
    <mergeCell ref="N131:Q131"/>
    <mergeCell ref="F132:I132"/>
    <mergeCell ref="L132:M132"/>
    <mergeCell ref="N132:Q132"/>
    <mergeCell ref="N111:Q111"/>
    <mergeCell ref="N112:Q112"/>
    <mergeCell ref="N113:Q11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121" activePane="bottomLeft" state="frozen"/>
      <selection pane="bottomLeft" activeCell="F131" sqref="F131:I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90</v>
      </c>
      <c r="G1" s="13"/>
      <c r="H1" s="223" t="s">
        <v>91</v>
      </c>
      <c r="I1" s="223"/>
      <c r="J1" s="223"/>
      <c r="K1" s="223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95</v>
      </c>
    </row>
    <row r="4" spans="2:46" ht="36.9" customHeight="1">
      <c r="B4" s="22"/>
      <c r="C4" s="198" t="s">
        <v>96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3"/>
      <c r="T4" s="17" t="s">
        <v>13</v>
      </c>
      <c r="AT4" s="18" t="s">
        <v>6</v>
      </c>
    </row>
    <row r="5" spans="2:18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237" t="str">
        <f>'Rekapitulace stavby'!K6</f>
        <v>Sanace skalního masívu nad komunikací II/242 v Roztokách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"/>
      <c r="R6" s="23"/>
    </row>
    <row r="7" spans="2:18" s="1" customFormat="1" ht="32.85" customHeight="1">
      <c r="B7" s="31"/>
      <c r="C7" s="32"/>
      <c r="D7" s="27" t="s">
        <v>97</v>
      </c>
      <c r="E7" s="32"/>
      <c r="F7" s="245" t="s">
        <v>345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2"/>
      <c r="R7" s="33"/>
    </row>
    <row r="8" spans="2:18" s="1" customFormat="1" ht="14.4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" customHeight="1">
      <c r="B9" s="31"/>
      <c r="C9" s="32"/>
      <c r="D9" s="28" t="s">
        <v>20</v>
      </c>
      <c r="E9" s="32"/>
      <c r="F9" s="26" t="s">
        <v>379</v>
      </c>
      <c r="G9" s="32"/>
      <c r="H9" s="32"/>
      <c r="I9" s="32"/>
      <c r="J9" s="32"/>
      <c r="K9" s="32"/>
      <c r="L9" s="32"/>
      <c r="M9" s="28" t="s">
        <v>22</v>
      </c>
      <c r="N9" s="32"/>
      <c r="O9" s="228" t="str">
        <f>'Rekapitulace stavby'!AN8</f>
        <v>30. 5. 2018</v>
      </c>
      <c r="P9" s="228"/>
      <c r="Q9" s="32"/>
      <c r="R9" s="33"/>
    </row>
    <row r="10" spans="2:18" s="1" customFormat="1" ht="10.9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" customHeight="1">
      <c r="B11" s="31"/>
      <c r="C11" s="32"/>
      <c r="D11" s="28" t="s">
        <v>24</v>
      </c>
      <c r="E11" s="32"/>
      <c r="F11" s="32" t="s">
        <v>383</v>
      </c>
      <c r="G11" s="32"/>
      <c r="H11" s="32"/>
      <c r="I11" s="32"/>
      <c r="J11" s="32"/>
      <c r="K11" s="32"/>
      <c r="L11" s="32"/>
      <c r="M11" s="28" t="s">
        <v>25</v>
      </c>
      <c r="N11" s="169"/>
      <c r="O11" s="207">
        <f>IF('Rekapitulace stavby'!AN10="","",'Rekapitulace stavby'!AN10)</f>
        <v>70891095</v>
      </c>
      <c r="P11" s="207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 t="s">
        <v>384</v>
      </c>
      <c r="G12" s="32"/>
      <c r="H12" s="32"/>
      <c r="I12" s="32"/>
      <c r="J12" s="32"/>
      <c r="K12" s="32"/>
      <c r="L12" s="32"/>
      <c r="M12" s="28" t="s">
        <v>26</v>
      </c>
      <c r="N12" s="32"/>
      <c r="O12" s="207" t="str">
        <f>IF('Rekapitulace stavby'!AN11="","",'Rekapitulace stavby'!AN11)</f>
        <v/>
      </c>
      <c r="P12" s="207"/>
      <c r="Q12" s="32"/>
      <c r="R12" s="33"/>
    </row>
    <row r="13" spans="2:18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" customHeight="1">
      <c r="B14" s="31"/>
      <c r="C14" s="32"/>
      <c r="D14" s="28" t="s">
        <v>27</v>
      </c>
      <c r="E14" s="32"/>
      <c r="F14" s="32" t="s">
        <v>385</v>
      </c>
      <c r="G14" s="32"/>
      <c r="H14" s="32"/>
      <c r="I14" s="32"/>
      <c r="J14" s="32"/>
      <c r="K14" s="32"/>
      <c r="L14" s="32"/>
      <c r="M14" s="28" t="s">
        <v>25</v>
      </c>
      <c r="N14" s="32"/>
      <c r="O14" s="207" t="str">
        <f>IF('Rekapitulace stavby'!AN13="","",'Rekapitulace stavby'!AN13)</f>
        <v/>
      </c>
      <c r="P14" s="207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207" t="str">
        <f>IF('Rekapitulace stavby'!AN14="","",'Rekapitulace stavby'!AN14)</f>
        <v/>
      </c>
      <c r="P15" s="207"/>
      <c r="Q15" s="32"/>
      <c r="R15" s="33"/>
    </row>
    <row r="16" spans="2:18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28</v>
      </c>
      <c r="E17" s="32"/>
      <c r="F17" s="32" t="s">
        <v>381</v>
      </c>
      <c r="G17" s="32"/>
      <c r="H17" s="32"/>
      <c r="I17" s="32"/>
      <c r="J17" s="32"/>
      <c r="K17" s="32"/>
      <c r="L17" s="32"/>
      <c r="M17" s="28" t="s">
        <v>25</v>
      </c>
      <c r="N17" s="32"/>
      <c r="O17" s="207">
        <f>IF('Rekapitulace stavby'!AN16="","",'Rekapitulace stavby'!AN16)</f>
        <v>71093176</v>
      </c>
      <c r="P17" s="20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 t="s">
        <v>388</v>
      </c>
      <c r="G18" s="32"/>
      <c r="H18" s="32"/>
      <c r="I18" s="32"/>
      <c r="J18" s="32"/>
      <c r="K18" s="32"/>
      <c r="L18" s="32"/>
      <c r="M18" s="28" t="s">
        <v>26</v>
      </c>
      <c r="N18" s="32"/>
      <c r="O18" s="207" t="str">
        <f>IF('Rekapitulace stavby'!AN17="","",'Rekapitulace stavby'!AN17)</f>
        <v/>
      </c>
      <c r="P18" s="207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30</v>
      </c>
      <c r="E20" s="32"/>
      <c r="F20" s="168" t="s">
        <v>381</v>
      </c>
      <c r="G20" s="32"/>
      <c r="H20" s="32"/>
      <c r="I20" s="32"/>
      <c r="J20" s="32"/>
      <c r="K20" s="32"/>
      <c r="L20" s="32"/>
      <c r="M20" s="28" t="s">
        <v>25</v>
      </c>
      <c r="N20" s="32"/>
      <c r="O20" s="207">
        <f>IF('Rekapitulace stavby'!AN19="","",'Rekapitulace stavby'!AN19)</f>
        <v>71093176</v>
      </c>
      <c r="P20" s="20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168" t="s">
        <v>388</v>
      </c>
      <c r="G21" s="32"/>
      <c r="H21" s="32"/>
      <c r="I21" s="32"/>
      <c r="J21" s="32"/>
      <c r="K21" s="32"/>
      <c r="L21" s="32"/>
      <c r="M21" s="28" t="s">
        <v>26</v>
      </c>
      <c r="N21" s="32"/>
      <c r="O21" s="207" t="str">
        <f>IF('Rekapitulace stavby'!AN20="","",'Rekapitulace stavby'!AN20)</f>
        <v/>
      </c>
      <c r="P21" s="207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10" t="s">
        <v>5</v>
      </c>
      <c r="F24" s="210"/>
      <c r="G24" s="210"/>
      <c r="H24" s="210"/>
      <c r="I24" s="210"/>
      <c r="J24" s="210"/>
      <c r="K24" s="210"/>
      <c r="L24" s="210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2" t="s">
        <v>99</v>
      </c>
      <c r="E27" s="32"/>
      <c r="F27" s="32"/>
      <c r="G27" s="32"/>
      <c r="H27" s="32"/>
      <c r="I27" s="32"/>
      <c r="J27" s="32"/>
      <c r="K27" s="32"/>
      <c r="L27" s="32"/>
      <c r="M27" s="184">
        <f>N88</f>
        <v>0</v>
      </c>
      <c r="N27" s="184"/>
      <c r="O27" s="184"/>
      <c r="P27" s="184"/>
      <c r="Q27" s="32"/>
      <c r="R27" s="33"/>
    </row>
    <row r="28" spans="2:18" s="1" customFormat="1" ht="14.4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84">
        <f>N98</f>
        <v>0</v>
      </c>
      <c r="N28" s="184"/>
      <c r="O28" s="184"/>
      <c r="P28" s="184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34</v>
      </c>
      <c r="E30" s="32"/>
      <c r="F30" s="32"/>
      <c r="G30" s="32"/>
      <c r="H30" s="32"/>
      <c r="I30" s="32"/>
      <c r="J30" s="32"/>
      <c r="K30" s="32"/>
      <c r="L30" s="32"/>
      <c r="M30" s="244">
        <f>ROUND(M27+M28,2)</f>
        <v>0</v>
      </c>
      <c r="N30" s="236"/>
      <c r="O30" s="236"/>
      <c r="P30" s="23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35</v>
      </c>
      <c r="E32" s="38" t="s">
        <v>36</v>
      </c>
      <c r="F32" s="39">
        <v>0.21</v>
      </c>
      <c r="G32" s="104" t="s">
        <v>37</v>
      </c>
      <c r="H32" s="241">
        <f>ROUND((SUM(BE98:BE99)+SUM(BE117:BE133)),2)</f>
        <v>0</v>
      </c>
      <c r="I32" s="236"/>
      <c r="J32" s="236"/>
      <c r="K32" s="32"/>
      <c r="L32" s="32"/>
      <c r="M32" s="241">
        <f>ROUND(ROUND((SUM(BE98:BE99)+SUM(BE117:BE133)),2)*F32,2)</f>
        <v>0</v>
      </c>
      <c r="N32" s="236"/>
      <c r="O32" s="236"/>
      <c r="P32" s="236"/>
      <c r="Q32" s="32"/>
      <c r="R32" s="33"/>
    </row>
    <row r="33" spans="2:18" s="1" customFormat="1" ht="14.4" customHeight="1">
      <c r="B33" s="31"/>
      <c r="C33" s="32"/>
      <c r="D33" s="32"/>
      <c r="E33" s="38" t="s">
        <v>38</v>
      </c>
      <c r="F33" s="39">
        <v>0.15</v>
      </c>
      <c r="G33" s="104" t="s">
        <v>37</v>
      </c>
      <c r="H33" s="241">
        <f>ROUND((SUM(BF98:BF99)+SUM(BF117:BF133)),2)</f>
        <v>0</v>
      </c>
      <c r="I33" s="236"/>
      <c r="J33" s="236"/>
      <c r="K33" s="32"/>
      <c r="L33" s="32"/>
      <c r="M33" s="241">
        <f>ROUND(ROUND((SUM(BF98:BF99)+SUM(BF117:BF133)),2)*F33,2)</f>
        <v>0</v>
      </c>
      <c r="N33" s="236"/>
      <c r="O33" s="236"/>
      <c r="P33" s="236"/>
      <c r="Q33" s="32"/>
      <c r="R33" s="33"/>
    </row>
    <row r="34" spans="2:18" s="1" customFormat="1" ht="14.4" customHeight="1" hidden="1">
      <c r="B34" s="31"/>
      <c r="C34" s="32"/>
      <c r="D34" s="32"/>
      <c r="E34" s="38" t="s">
        <v>39</v>
      </c>
      <c r="F34" s="39">
        <v>0.21</v>
      </c>
      <c r="G34" s="104" t="s">
        <v>37</v>
      </c>
      <c r="H34" s="241">
        <f>ROUND((SUM(BG98:BG99)+SUM(BG117:BG133)),2)</f>
        <v>0</v>
      </c>
      <c r="I34" s="236"/>
      <c r="J34" s="236"/>
      <c r="K34" s="32"/>
      <c r="L34" s="32"/>
      <c r="M34" s="241">
        <v>0</v>
      </c>
      <c r="N34" s="236"/>
      <c r="O34" s="236"/>
      <c r="P34" s="236"/>
      <c r="Q34" s="32"/>
      <c r="R34" s="33"/>
    </row>
    <row r="35" spans="2:18" s="1" customFormat="1" ht="14.4" customHeight="1" hidden="1">
      <c r="B35" s="31"/>
      <c r="C35" s="32"/>
      <c r="D35" s="32"/>
      <c r="E35" s="38" t="s">
        <v>40</v>
      </c>
      <c r="F35" s="39">
        <v>0.15</v>
      </c>
      <c r="G35" s="104" t="s">
        <v>37</v>
      </c>
      <c r="H35" s="241">
        <f>ROUND((SUM(BH98:BH99)+SUM(BH117:BH133)),2)</f>
        <v>0</v>
      </c>
      <c r="I35" s="236"/>
      <c r="J35" s="236"/>
      <c r="K35" s="32"/>
      <c r="L35" s="32"/>
      <c r="M35" s="241">
        <v>0</v>
      </c>
      <c r="N35" s="236"/>
      <c r="O35" s="236"/>
      <c r="P35" s="236"/>
      <c r="Q35" s="32"/>
      <c r="R35" s="33"/>
    </row>
    <row r="36" spans="2:18" s="1" customFormat="1" ht="14.4" customHeight="1" hidden="1">
      <c r="B36" s="31"/>
      <c r="C36" s="32"/>
      <c r="D36" s="32"/>
      <c r="E36" s="38" t="s">
        <v>41</v>
      </c>
      <c r="F36" s="39">
        <v>0</v>
      </c>
      <c r="G36" s="104" t="s">
        <v>37</v>
      </c>
      <c r="H36" s="241">
        <f>ROUND((SUM(BI98:BI99)+SUM(BI117:BI133)),2)</f>
        <v>0</v>
      </c>
      <c r="I36" s="236"/>
      <c r="J36" s="236"/>
      <c r="K36" s="32"/>
      <c r="L36" s="32"/>
      <c r="M36" s="241">
        <v>0</v>
      </c>
      <c r="N36" s="236"/>
      <c r="O36" s="236"/>
      <c r="P36" s="23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42</v>
      </c>
      <c r="E38" s="71"/>
      <c r="F38" s="71"/>
      <c r="G38" s="106" t="s">
        <v>43</v>
      </c>
      <c r="H38" s="107" t="s">
        <v>44</v>
      </c>
      <c r="I38" s="71"/>
      <c r="J38" s="71"/>
      <c r="K38" s="71"/>
      <c r="L38" s="242">
        <f>SUM(M30:M36)</f>
        <v>0</v>
      </c>
      <c r="M38" s="242"/>
      <c r="N38" s="242"/>
      <c r="O38" s="242"/>
      <c r="P38" s="243"/>
      <c r="Q38" s="100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4.4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171" t="s">
        <v>381</v>
      </c>
      <c r="E51" s="24"/>
      <c r="F51" s="24"/>
      <c r="G51" s="24"/>
      <c r="H51" s="50"/>
      <c r="I51" s="24"/>
      <c r="J51" s="171" t="s">
        <v>381</v>
      </c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4.4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4.4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 t="s">
        <v>389</v>
      </c>
      <c r="E62" s="24"/>
      <c r="F62" s="24"/>
      <c r="G62" s="24"/>
      <c r="H62" s="50"/>
      <c r="I62" s="24"/>
      <c r="J62" s="49" t="s">
        <v>385</v>
      </c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 t="s">
        <v>391</v>
      </c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 t="s">
        <v>392</v>
      </c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4.4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98" t="s">
        <v>101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37" t="str">
        <f>F6</f>
        <v>Sanace skalního masívu nad komunikací II/242 v Roztokách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2"/>
      <c r="R78" s="33"/>
    </row>
    <row r="79" spans="2:18" s="1" customFormat="1" ht="36.9" customHeight="1">
      <c r="B79" s="31"/>
      <c r="C79" s="65" t="s">
        <v>97</v>
      </c>
      <c r="D79" s="32"/>
      <c r="E79" s="32"/>
      <c r="F79" s="200" t="str">
        <f>F7</f>
        <v>VRN - VRN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Roztoky</v>
      </c>
      <c r="G81" s="32"/>
      <c r="H81" s="32"/>
      <c r="I81" s="32"/>
      <c r="J81" s="32"/>
      <c r="K81" s="28" t="s">
        <v>22</v>
      </c>
      <c r="L81" s="32"/>
      <c r="M81" s="228" t="str">
        <f>IF(O9="","",O9)</f>
        <v>30. 5. 2018</v>
      </c>
      <c r="N81" s="228"/>
      <c r="O81" s="228"/>
      <c r="P81" s="228"/>
      <c r="Q81" s="32"/>
      <c r="R81" s="33"/>
    </row>
    <row r="82" spans="2:18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2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207" t="str">
        <f>E18</f>
        <v xml:space="preserve"> </v>
      </c>
      <c r="N83" s="207"/>
      <c r="O83" s="207"/>
      <c r="P83" s="207"/>
      <c r="Q83" s="207"/>
      <c r="R83" s="33"/>
    </row>
    <row r="84" spans="2:18" s="1" customFormat="1" ht="14.4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207" t="str">
        <f>E21</f>
        <v xml:space="preserve"> </v>
      </c>
      <c r="N84" s="207"/>
      <c r="O84" s="207"/>
      <c r="P84" s="207"/>
      <c r="Q84" s="207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9" t="s">
        <v>102</v>
      </c>
      <c r="D86" s="240"/>
      <c r="E86" s="240"/>
      <c r="F86" s="240"/>
      <c r="G86" s="240"/>
      <c r="H86" s="100"/>
      <c r="I86" s="100"/>
      <c r="J86" s="100"/>
      <c r="K86" s="100"/>
      <c r="L86" s="100"/>
      <c r="M86" s="100"/>
      <c r="N86" s="239" t="s">
        <v>103</v>
      </c>
      <c r="O86" s="240"/>
      <c r="P86" s="240"/>
      <c r="Q86" s="24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6">
        <f>N117</f>
        <v>0</v>
      </c>
      <c r="O88" s="234"/>
      <c r="P88" s="234"/>
      <c r="Q88" s="234"/>
      <c r="R88" s="33"/>
      <c r="AU88" s="18" t="s">
        <v>105</v>
      </c>
    </row>
    <row r="89" spans="2:18" s="6" customFormat="1" ht="24.9" customHeight="1">
      <c r="B89" s="109"/>
      <c r="C89" s="110"/>
      <c r="D89" s="111" t="s">
        <v>346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N118</f>
        <v>0</v>
      </c>
      <c r="O89" s="231"/>
      <c r="P89" s="231"/>
      <c r="Q89" s="231"/>
      <c r="R89" s="112"/>
    </row>
    <row r="90" spans="2:18" s="7" customFormat="1" ht="19.95" customHeight="1">
      <c r="B90" s="113"/>
      <c r="C90" s="114"/>
      <c r="D90" s="115" t="s">
        <v>347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2">
        <f>N119</f>
        <v>0</v>
      </c>
      <c r="O90" s="233"/>
      <c r="P90" s="233"/>
      <c r="Q90" s="233"/>
      <c r="R90" s="116"/>
    </row>
    <row r="91" spans="2:18" s="7" customFormat="1" ht="19.95" customHeight="1">
      <c r="B91" s="113"/>
      <c r="C91" s="114"/>
      <c r="D91" s="115" t="s">
        <v>348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2">
        <f>N121</f>
        <v>0</v>
      </c>
      <c r="O91" s="233"/>
      <c r="P91" s="233"/>
      <c r="Q91" s="233"/>
      <c r="R91" s="116"/>
    </row>
    <row r="92" spans="2:18" s="7" customFormat="1" ht="19.95" customHeight="1">
      <c r="B92" s="113"/>
      <c r="C92" s="114"/>
      <c r="D92" s="115" t="s">
        <v>349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2">
        <f>N123</f>
        <v>0</v>
      </c>
      <c r="O92" s="233"/>
      <c r="P92" s="233"/>
      <c r="Q92" s="233"/>
      <c r="R92" s="116"/>
    </row>
    <row r="93" spans="2:18" s="7" customFormat="1" ht="19.95" customHeight="1">
      <c r="B93" s="113"/>
      <c r="C93" s="114"/>
      <c r="D93" s="115" t="s">
        <v>350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2">
        <f>N125</f>
        <v>0</v>
      </c>
      <c r="O93" s="233"/>
      <c r="P93" s="233"/>
      <c r="Q93" s="233"/>
      <c r="R93" s="116"/>
    </row>
    <row r="94" spans="2:18" s="7" customFormat="1" ht="19.95" customHeight="1">
      <c r="B94" s="113"/>
      <c r="C94" s="114"/>
      <c r="D94" s="115" t="s">
        <v>351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32">
        <f>N127</f>
        <v>0</v>
      </c>
      <c r="O94" s="233"/>
      <c r="P94" s="233"/>
      <c r="Q94" s="233"/>
      <c r="R94" s="116"/>
    </row>
    <row r="95" spans="2:18" s="7" customFormat="1" ht="19.95" customHeight="1">
      <c r="B95" s="113"/>
      <c r="C95" s="114"/>
      <c r="D95" s="115" t="s">
        <v>352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2">
        <f>N130</f>
        <v>0</v>
      </c>
      <c r="O95" s="233"/>
      <c r="P95" s="233"/>
      <c r="Q95" s="233"/>
      <c r="R95" s="116"/>
    </row>
    <row r="96" spans="2:18" s="7" customFormat="1" ht="19.95" customHeight="1">
      <c r="B96" s="113"/>
      <c r="C96" s="114"/>
      <c r="D96" s="115" t="s">
        <v>353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32">
        <f>N132</f>
        <v>0</v>
      </c>
      <c r="O96" s="233"/>
      <c r="P96" s="233"/>
      <c r="Q96" s="233"/>
      <c r="R96" s="116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110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4">
        <v>0</v>
      </c>
      <c r="O98" s="235"/>
      <c r="P98" s="235"/>
      <c r="Q98" s="235"/>
      <c r="R98" s="33"/>
      <c r="T98" s="117"/>
      <c r="U98" s="118" t="s">
        <v>35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9" t="s">
        <v>89</v>
      </c>
      <c r="D100" s="100"/>
      <c r="E100" s="100"/>
      <c r="F100" s="100"/>
      <c r="G100" s="100"/>
      <c r="H100" s="100"/>
      <c r="I100" s="100"/>
      <c r="J100" s="100"/>
      <c r="K100" s="100"/>
      <c r="L100" s="188">
        <f>ROUND(SUM(N88+N98),2)</f>
        <v>0</v>
      </c>
      <c r="M100" s="188"/>
      <c r="N100" s="188"/>
      <c r="O100" s="188"/>
      <c r="P100" s="188"/>
      <c r="Q100" s="188"/>
      <c r="R100" s="33"/>
    </row>
    <row r="101" spans="2:18" s="1" customFormat="1" ht="6.9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" customHeight="1">
      <c r="B106" s="31"/>
      <c r="C106" s="198" t="s">
        <v>111</v>
      </c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33"/>
    </row>
    <row r="107" spans="2:18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17</v>
      </c>
      <c r="D108" s="32"/>
      <c r="E108" s="32"/>
      <c r="F108" s="237" t="str">
        <f>F6</f>
        <v>Sanace skalního masívu nad komunikací II/242 v Roztokách</v>
      </c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32"/>
      <c r="R108" s="33"/>
    </row>
    <row r="109" spans="2:18" s="1" customFormat="1" ht="36.9" customHeight="1">
      <c r="B109" s="31"/>
      <c r="C109" s="65" t="s">
        <v>97</v>
      </c>
      <c r="D109" s="32"/>
      <c r="E109" s="32"/>
      <c r="F109" s="200" t="str">
        <f>F7</f>
        <v>VRN - VRN</v>
      </c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32"/>
      <c r="R109" s="33"/>
    </row>
    <row r="110" spans="2:18" s="1" customFormat="1" ht="6.9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20</v>
      </c>
      <c r="D111" s="32"/>
      <c r="E111" s="32"/>
      <c r="F111" s="26" t="str">
        <f>F9</f>
        <v>Roztoky</v>
      </c>
      <c r="G111" s="32"/>
      <c r="H111" s="32"/>
      <c r="I111" s="32"/>
      <c r="J111" s="32"/>
      <c r="K111" s="28" t="s">
        <v>22</v>
      </c>
      <c r="L111" s="32"/>
      <c r="M111" s="228" t="str">
        <f>IF(O9="","",O9)</f>
        <v>30. 5. 2018</v>
      </c>
      <c r="N111" s="228"/>
      <c r="O111" s="228"/>
      <c r="P111" s="228"/>
      <c r="Q111" s="32"/>
      <c r="R111" s="33"/>
    </row>
    <row r="112" spans="2:18" s="1" customFormat="1" ht="6.9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3.2">
      <c r="B113" s="31"/>
      <c r="C113" s="28" t="s">
        <v>24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28</v>
      </c>
      <c r="L113" s="32"/>
      <c r="M113" s="207" t="str">
        <f>E18</f>
        <v xml:space="preserve"> </v>
      </c>
      <c r="N113" s="207"/>
      <c r="O113" s="207"/>
      <c r="P113" s="207"/>
      <c r="Q113" s="207"/>
      <c r="R113" s="33"/>
    </row>
    <row r="114" spans="2:18" s="1" customFormat="1" ht="14.4" customHeight="1">
      <c r="B114" s="31"/>
      <c r="C114" s="28" t="s">
        <v>27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30</v>
      </c>
      <c r="L114" s="32"/>
      <c r="M114" s="207" t="str">
        <f>E21</f>
        <v xml:space="preserve"> </v>
      </c>
      <c r="N114" s="207"/>
      <c r="O114" s="207"/>
      <c r="P114" s="207"/>
      <c r="Q114" s="207"/>
      <c r="R114" s="33"/>
    </row>
    <row r="115" spans="2:18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19"/>
      <c r="C116" s="120" t="s">
        <v>112</v>
      </c>
      <c r="D116" s="121" t="s">
        <v>113</v>
      </c>
      <c r="E116" s="121" t="s">
        <v>53</v>
      </c>
      <c r="F116" s="229" t="s">
        <v>114</v>
      </c>
      <c r="G116" s="229"/>
      <c r="H116" s="229"/>
      <c r="I116" s="229"/>
      <c r="J116" s="121" t="s">
        <v>115</v>
      </c>
      <c r="K116" s="121" t="s">
        <v>116</v>
      </c>
      <c r="L116" s="229" t="s">
        <v>117</v>
      </c>
      <c r="M116" s="229"/>
      <c r="N116" s="229" t="s">
        <v>103</v>
      </c>
      <c r="O116" s="229"/>
      <c r="P116" s="229"/>
      <c r="Q116" s="230"/>
      <c r="R116" s="122"/>
      <c r="T116" s="72" t="s">
        <v>118</v>
      </c>
      <c r="U116" s="73" t="s">
        <v>35</v>
      </c>
      <c r="V116" s="73" t="s">
        <v>119</v>
      </c>
      <c r="W116" s="73" t="s">
        <v>120</v>
      </c>
      <c r="X116" s="73" t="s">
        <v>121</v>
      </c>
      <c r="Y116" s="73" t="s">
        <v>122</v>
      </c>
      <c r="Z116" s="73" t="s">
        <v>123</v>
      </c>
      <c r="AA116" s="74" t="s">
        <v>124</v>
      </c>
    </row>
    <row r="117" spans="2:63" s="1" customFormat="1" ht="29.25" customHeight="1">
      <c r="B117" s="31"/>
      <c r="C117" s="76" t="s">
        <v>99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13">
        <f>BK117</f>
        <v>0</v>
      </c>
      <c r="O117" s="214"/>
      <c r="P117" s="214"/>
      <c r="Q117" s="214"/>
      <c r="R117" s="33"/>
      <c r="T117" s="75"/>
      <c r="U117" s="47"/>
      <c r="V117" s="47"/>
      <c r="W117" s="123">
        <f>W118</f>
        <v>0</v>
      </c>
      <c r="X117" s="47"/>
      <c r="Y117" s="123">
        <f>Y118</f>
        <v>0</v>
      </c>
      <c r="Z117" s="47"/>
      <c r="AA117" s="124">
        <f>AA118</f>
        <v>0</v>
      </c>
      <c r="AT117" s="18" t="s">
        <v>70</v>
      </c>
      <c r="AU117" s="18" t="s">
        <v>105</v>
      </c>
      <c r="BK117" s="125">
        <f>BK118</f>
        <v>0</v>
      </c>
    </row>
    <row r="118" spans="2:63" s="9" customFormat="1" ht="37.35" customHeight="1">
      <c r="B118" s="126"/>
      <c r="C118" s="127"/>
      <c r="D118" s="128" t="s">
        <v>346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15">
        <f>BK118</f>
        <v>0</v>
      </c>
      <c r="O118" s="216"/>
      <c r="P118" s="216"/>
      <c r="Q118" s="216"/>
      <c r="R118" s="129"/>
      <c r="T118" s="130"/>
      <c r="U118" s="127"/>
      <c r="V118" s="127"/>
      <c r="W118" s="131">
        <f>W119+W121+W123+W125+W127+W130+W132</f>
        <v>0</v>
      </c>
      <c r="X118" s="127"/>
      <c r="Y118" s="131">
        <f>Y119+Y121+Y123+Y125+Y127+Y130+Y132</f>
        <v>0</v>
      </c>
      <c r="Z118" s="127"/>
      <c r="AA118" s="132">
        <f>AA119+AA121+AA123+AA125+AA127+AA130+AA132</f>
        <v>0</v>
      </c>
      <c r="AR118" s="133" t="s">
        <v>138</v>
      </c>
      <c r="AT118" s="134" t="s">
        <v>70</v>
      </c>
      <c r="AU118" s="134" t="s">
        <v>71</v>
      </c>
      <c r="AY118" s="133" t="s">
        <v>125</v>
      </c>
      <c r="BK118" s="135">
        <f>BK119+BK121+BK123+BK125+BK127+BK130+BK132</f>
        <v>0</v>
      </c>
    </row>
    <row r="119" spans="2:63" s="9" customFormat="1" ht="19.95" customHeight="1">
      <c r="B119" s="126"/>
      <c r="C119" s="127"/>
      <c r="D119" s="136" t="s">
        <v>347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7">
        <f>BK119</f>
        <v>0</v>
      </c>
      <c r="O119" s="218"/>
      <c r="P119" s="218"/>
      <c r="Q119" s="218"/>
      <c r="R119" s="129"/>
      <c r="T119" s="130"/>
      <c r="U119" s="127"/>
      <c r="V119" s="127"/>
      <c r="W119" s="131">
        <f>W120</f>
        <v>0</v>
      </c>
      <c r="X119" s="127"/>
      <c r="Y119" s="131">
        <f>Y120</f>
        <v>0</v>
      </c>
      <c r="Z119" s="127"/>
      <c r="AA119" s="132">
        <f>AA120</f>
        <v>0</v>
      </c>
      <c r="AR119" s="133" t="s">
        <v>138</v>
      </c>
      <c r="AT119" s="134" t="s">
        <v>70</v>
      </c>
      <c r="AU119" s="134" t="s">
        <v>78</v>
      </c>
      <c r="AY119" s="133" t="s">
        <v>125</v>
      </c>
      <c r="BK119" s="135">
        <f>BK120</f>
        <v>0</v>
      </c>
    </row>
    <row r="120" spans="2:65" s="1" customFormat="1" ht="25.5" customHeight="1">
      <c r="B120" s="137"/>
      <c r="C120" s="138" t="s">
        <v>78</v>
      </c>
      <c r="D120" s="138" t="s">
        <v>127</v>
      </c>
      <c r="E120" s="139" t="s">
        <v>354</v>
      </c>
      <c r="F120" s="211" t="s">
        <v>355</v>
      </c>
      <c r="G120" s="211"/>
      <c r="H120" s="211"/>
      <c r="I120" s="211"/>
      <c r="J120" s="140" t="s">
        <v>356</v>
      </c>
      <c r="K120" s="141">
        <v>1</v>
      </c>
      <c r="L120" s="212">
        <v>0</v>
      </c>
      <c r="M120" s="212"/>
      <c r="N120" s="212">
        <f>ROUND(L120*K120,2)</f>
        <v>0</v>
      </c>
      <c r="O120" s="212"/>
      <c r="P120" s="212"/>
      <c r="Q120" s="212"/>
      <c r="R120" s="142"/>
      <c r="S120" s="154"/>
      <c r="T120" s="143"/>
      <c r="U120" s="40" t="s">
        <v>36</v>
      </c>
      <c r="V120" s="144"/>
      <c r="W120" s="144"/>
      <c r="X120" s="144"/>
      <c r="Y120" s="144"/>
      <c r="Z120" s="144"/>
      <c r="AA120" s="145"/>
      <c r="AR120" s="18" t="s">
        <v>357</v>
      </c>
      <c r="AT120" s="18" t="s">
        <v>127</v>
      </c>
      <c r="AU120" s="18" t="s">
        <v>95</v>
      </c>
      <c r="AY120" s="18" t="s">
        <v>125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8" t="s">
        <v>78</v>
      </c>
      <c r="BK120" s="146">
        <f>ROUND(L120*K120,2)</f>
        <v>0</v>
      </c>
      <c r="BL120" s="18" t="s">
        <v>357</v>
      </c>
      <c r="BM120" s="18" t="s">
        <v>358</v>
      </c>
    </row>
    <row r="121" spans="2:63" s="9" customFormat="1" ht="29.85" customHeight="1">
      <c r="B121" s="126"/>
      <c r="C121" s="127"/>
      <c r="D121" s="136" t="s">
        <v>348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21">
        <f>BK121</f>
        <v>0</v>
      </c>
      <c r="O121" s="222"/>
      <c r="P121" s="222"/>
      <c r="Q121" s="222"/>
      <c r="R121" s="129"/>
      <c r="T121" s="130"/>
      <c r="U121" s="127"/>
      <c r="V121" s="127"/>
      <c r="W121" s="131"/>
      <c r="X121" s="127"/>
      <c r="Y121" s="131"/>
      <c r="Z121" s="127"/>
      <c r="AA121" s="132"/>
      <c r="AR121" s="133" t="s">
        <v>138</v>
      </c>
      <c r="AT121" s="134" t="s">
        <v>70</v>
      </c>
      <c r="AU121" s="134" t="s">
        <v>78</v>
      </c>
      <c r="AY121" s="133" t="s">
        <v>125</v>
      </c>
      <c r="BK121" s="135">
        <f>BK122</f>
        <v>0</v>
      </c>
    </row>
    <row r="122" spans="2:65" s="1" customFormat="1" ht="16.5" customHeight="1">
      <c r="B122" s="137"/>
      <c r="C122" s="138" t="s">
        <v>95</v>
      </c>
      <c r="D122" s="138" t="s">
        <v>127</v>
      </c>
      <c r="E122" s="139" t="s">
        <v>359</v>
      </c>
      <c r="F122" s="211" t="s">
        <v>360</v>
      </c>
      <c r="G122" s="211"/>
      <c r="H122" s="211"/>
      <c r="I122" s="211"/>
      <c r="J122" s="140" t="s">
        <v>356</v>
      </c>
      <c r="K122" s="141">
        <v>1</v>
      </c>
      <c r="L122" s="212">
        <v>0</v>
      </c>
      <c r="M122" s="212"/>
      <c r="N122" s="212">
        <f>ROUND(L122*K122,2)</f>
        <v>0</v>
      </c>
      <c r="O122" s="212"/>
      <c r="P122" s="212"/>
      <c r="Q122" s="212"/>
      <c r="R122" s="142"/>
      <c r="S122" s="154"/>
      <c r="T122" s="143"/>
      <c r="U122" s="40" t="s">
        <v>36</v>
      </c>
      <c r="V122" s="144"/>
      <c r="W122" s="144"/>
      <c r="X122" s="144"/>
      <c r="Y122" s="144"/>
      <c r="Z122" s="144"/>
      <c r="AA122" s="145"/>
      <c r="AR122" s="18" t="s">
        <v>357</v>
      </c>
      <c r="AT122" s="18" t="s">
        <v>127</v>
      </c>
      <c r="AU122" s="18" t="s">
        <v>95</v>
      </c>
      <c r="AY122" s="18" t="s">
        <v>125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8" t="s">
        <v>78</v>
      </c>
      <c r="BK122" s="146">
        <f>ROUND(L122*K122,2)</f>
        <v>0</v>
      </c>
      <c r="BL122" s="18" t="s">
        <v>357</v>
      </c>
      <c r="BM122" s="18" t="s">
        <v>361</v>
      </c>
    </row>
    <row r="123" spans="2:63" s="9" customFormat="1" ht="29.85" customHeight="1">
      <c r="B123" s="126"/>
      <c r="C123" s="127"/>
      <c r="D123" s="136" t="s">
        <v>349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1">
        <f>BK123</f>
        <v>0</v>
      </c>
      <c r="O123" s="222"/>
      <c r="P123" s="222"/>
      <c r="Q123" s="222"/>
      <c r="R123" s="129"/>
      <c r="T123" s="130"/>
      <c r="U123" s="127"/>
      <c r="V123" s="127"/>
      <c r="W123" s="131"/>
      <c r="X123" s="127"/>
      <c r="Y123" s="131"/>
      <c r="Z123" s="127"/>
      <c r="AA123" s="132"/>
      <c r="AR123" s="133" t="s">
        <v>138</v>
      </c>
      <c r="AT123" s="134" t="s">
        <v>70</v>
      </c>
      <c r="AU123" s="134" t="s">
        <v>78</v>
      </c>
      <c r="AY123" s="133" t="s">
        <v>125</v>
      </c>
      <c r="BK123" s="135">
        <f>BK124</f>
        <v>0</v>
      </c>
    </row>
    <row r="124" spans="2:65" s="1" customFormat="1" ht="16.5" customHeight="1">
      <c r="B124" s="137"/>
      <c r="C124" s="138" t="s">
        <v>289</v>
      </c>
      <c r="D124" s="138" t="s">
        <v>127</v>
      </c>
      <c r="E124" s="139" t="s">
        <v>362</v>
      </c>
      <c r="F124" s="211" t="s">
        <v>363</v>
      </c>
      <c r="G124" s="211"/>
      <c r="H124" s="211"/>
      <c r="I124" s="211"/>
      <c r="J124" s="140" t="s">
        <v>356</v>
      </c>
      <c r="K124" s="141">
        <v>1</v>
      </c>
      <c r="L124" s="212">
        <v>0</v>
      </c>
      <c r="M124" s="212"/>
      <c r="N124" s="212">
        <f>ROUND(L124*K124,2)</f>
        <v>0</v>
      </c>
      <c r="O124" s="212"/>
      <c r="P124" s="212"/>
      <c r="Q124" s="212"/>
      <c r="R124" s="142"/>
      <c r="S124" s="154"/>
      <c r="T124" s="143"/>
      <c r="U124" s="40" t="s">
        <v>36</v>
      </c>
      <c r="V124" s="144"/>
      <c r="W124" s="144"/>
      <c r="X124" s="144"/>
      <c r="Y124" s="144"/>
      <c r="Z124" s="144"/>
      <c r="AA124" s="145"/>
      <c r="AR124" s="18" t="s">
        <v>357</v>
      </c>
      <c r="AT124" s="18" t="s">
        <v>127</v>
      </c>
      <c r="AU124" s="18" t="s">
        <v>95</v>
      </c>
      <c r="AY124" s="18" t="s">
        <v>125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8" t="s">
        <v>78</v>
      </c>
      <c r="BK124" s="146">
        <f>ROUND(L124*K124,2)</f>
        <v>0</v>
      </c>
      <c r="BL124" s="18" t="s">
        <v>357</v>
      </c>
      <c r="BM124" s="18" t="s">
        <v>364</v>
      </c>
    </row>
    <row r="125" spans="2:63" s="9" customFormat="1" ht="29.85" customHeight="1">
      <c r="B125" s="126"/>
      <c r="C125" s="127"/>
      <c r="D125" s="136" t="s">
        <v>350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21">
        <f>BK125</f>
        <v>0</v>
      </c>
      <c r="O125" s="222"/>
      <c r="P125" s="222"/>
      <c r="Q125" s="222"/>
      <c r="R125" s="129"/>
      <c r="T125" s="130"/>
      <c r="U125" s="127"/>
      <c r="V125" s="127"/>
      <c r="W125" s="131"/>
      <c r="X125" s="127"/>
      <c r="Y125" s="131"/>
      <c r="Z125" s="127"/>
      <c r="AA125" s="132"/>
      <c r="AR125" s="133" t="s">
        <v>138</v>
      </c>
      <c r="AT125" s="134" t="s">
        <v>70</v>
      </c>
      <c r="AU125" s="134" t="s">
        <v>78</v>
      </c>
      <c r="AY125" s="133" t="s">
        <v>125</v>
      </c>
      <c r="BK125" s="135">
        <f>BK126</f>
        <v>0</v>
      </c>
    </row>
    <row r="126" spans="2:65" s="1" customFormat="1" ht="16.5" customHeight="1">
      <c r="B126" s="137"/>
      <c r="C126" s="138" t="s">
        <v>131</v>
      </c>
      <c r="D126" s="138" t="s">
        <v>127</v>
      </c>
      <c r="E126" s="139" t="s">
        <v>365</v>
      </c>
      <c r="F126" s="211" t="s">
        <v>366</v>
      </c>
      <c r="G126" s="211"/>
      <c r="H126" s="211"/>
      <c r="I126" s="211"/>
      <c r="J126" s="140" t="s">
        <v>356</v>
      </c>
      <c r="K126" s="141">
        <v>1</v>
      </c>
      <c r="L126" s="212">
        <v>0</v>
      </c>
      <c r="M126" s="212"/>
      <c r="N126" s="212">
        <f>ROUND(L126*K126,2)</f>
        <v>0</v>
      </c>
      <c r="O126" s="212"/>
      <c r="P126" s="212"/>
      <c r="Q126" s="212"/>
      <c r="R126" s="142"/>
      <c r="S126" s="154"/>
      <c r="T126" s="143"/>
      <c r="U126" s="40" t="s">
        <v>36</v>
      </c>
      <c r="V126" s="144"/>
      <c r="W126" s="144"/>
      <c r="X126" s="144"/>
      <c r="Y126" s="144"/>
      <c r="Z126" s="144"/>
      <c r="AA126" s="145"/>
      <c r="AR126" s="18" t="s">
        <v>357</v>
      </c>
      <c r="AT126" s="18" t="s">
        <v>127</v>
      </c>
      <c r="AU126" s="18" t="s">
        <v>95</v>
      </c>
      <c r="AY126" s="18" t="s">
        <v>125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8" t="s">
        <v>78</v>
      </c>
      <c r="BK126" s="146">
        <f>ROUND(L126*K126,2)</f>
        <v>0</v>
      </c>
      <c r="BL126" s="18" t="s">
        <v>357</v>
      </c>
      <c r="BM126" s="18" t="s">
        <v>367</v>
      </c>
    </row>
    <row r="127" spans="2:63" s="9" customFormat="1" ht="29.85" customHeight="1">
      <c r="B127" s="126"/>
      <c r="C127" s="127"/>
      <c r="D127" s="136" t="s">
        <v>351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21">
        <f>BK127</f>
        <v>0</v>
      </c>
      <c r="O127" s="222"/>
      <c r="P127" s="222"/>
      <c r="Q127" s="222"/>
      <c r="R127" s="129"/>
      <c r="T127" s="130"/>
      <c r="U127" s="127"/>
      <c r="V127" s="127"/>
      <c r="W127" s="131"/>
      <c r="X127" s="127"/>
      <c r="Y127" s="131"/>
      <c r="Z127" s="127"/>
      <c r="AA127" s="132"/>
      <c r="AR127" s="133" t="s">
        <v>138</v>
      </c>
      <c r="AT127" s="134" t="s">
        <v>70</v>
      </c>
      <c r="AU127" s="134" t="s">
        <v>78</v>
      </c>
      <c r="AY127" s="133" t="s">
        <v>125</v>
      </c>
      <c r="BK127" s="135">
        <f>SUM(BK128:BK129)</f>
        <v>0</v>
      </c>
    </row>
    <row r="128" spans="2:65" s="1" customFormat="1" ht="25.5" customHeight="1">
      <c r="B128" s="137"/>
      <c r="C128" s="138" t="s">
        <v>138</v>
      </c>
      <c r="D128" s="138" t="s">
        <v>127</v>
      </c>
      <c r="E128" s="139" t="s">
        <v>368</v>
      </c>
      <c r="F128" s="211" t="s">
        <v>369</v>
      </c>
      <c r="G128" s="211"/>
      <c r="H128" s="211"/>
      <c r="I128" s="211"/>
      <c r="J128" s="140" t="s">
        <v>356</v>
      </c>
      <c r="K128" s="141">
        <v>1</v>
      </c>
      <c r="L128" s="212">
        <v>0</v>
      </c>
      <c r="M128" s="212"/>
      <c r="N128" s="212">
        <f>ROUND(L128*K128,2)</f>
        <v>0</v>
      </c>
      <c r="O128" s="212"/>
      <c r="P128" s="212"/>
      <c r="Q128" s="212"/>
      <c r="R128" s="142"/>
      <c r="S128" s="154"/>
      <c r="T128" s="143"/>
      <c r="U128" s="40" t="s">
        <v>36</v>
      </c>
      <c r="V128" s="144"/>
      <c r="W128" s="144"/>
      <c r="X128" s="144"/>
      <c r="Y128" s="144"/>
      <c r="Z128" s="144"/>
      <c r="AA128" s="145"/>
      <c r="AR128" s="18" t="s">
        <v>357</v>
      </c>
      <c r="AT128" s="18" t="s">
        <v>127</v>
      </c>
      <c r="AU128" s="18" t="s">
        <v>95</v>
      </c>
      <c r="AY128" s="18" t="s">
        <v>125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8" t="s">
        <v>78</v>
      </c>
      <c r="BK128" s="146">
        <f>ROUND(L128*K128,2)</f>
        <v>0</v>
      </c>
      <c r="BL128" s="18" t="s">
        <v>357</v>
      </c>
      <c r="BM128" s="18" t="s">
        <v>370</v>
      </c>
    </row>
    <row r="129" spans="2:65" s="1" customFormat="1" ht="16.5" customHeight="1">
      <c r="B129" s="137"/>
      <c r="C129" s="138" t="s">
        <v>126</v>
      </c>
      <c r="D129" s="138" t="s">
        <v>127</v>
      </c>
      <c r="E129" s="139" t="s">
        <v>371</v>
      </c>
      <c r="F129" s="211" t="s">
        <v>372</v>
      </c>
      <c r="G129" s="211"/>
      <c r="H129" s="211"/>
      <c r="I129" s="211"/>
      <c r="J129" s="140" t="s">
        <v>356</v>
      </c>
      <c r="K129" s="141">
        <v>1</v>
      </c>
      <c r="L129" s="212">
        <v>0</v>
      </c>
      <c r="M129" s="212"/>
      <c r="N129" s="212">
        <f>ROUND(L129*K129,2)</f>
        <v>0</v>
      </c>
      <c r="O129" s="212"/>
      <c r="P129" s="212"/>
      <c r="Q129" s="212"/>
      <c r="R129" s="142"/>
      <c r="S129" s="154"/>
      <c r="T129" s="143"/>
      <c r="U129" s="40" t="s">
        <v>36</v>
      </c>
      <c r="V129" s="144"/>
      <c r="W129" s="144"/>
      <c r="X129" s="144"/>
      <c r="Y129" s="144"/>
      <c r="Z129" s="144"/>
      <c r="AA129" s="145"/>
      <c r="AR129" s="18" t="s">
        <v>357</v>
      </c>
      <c r="AT129" s="18" t="s">
        <v>127</v>
      </c>
      <c r="AU129" s="18" t="s">
        <v>95</v>
      </c>
      <c r="AY129" s="18" t="s">
        <v>125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8" t="s">
        <v>78</v>
      </c>
      <c r="BK129" s="146">
        <f>ROUND(L129*K129,2)</f>
        <v>0</v>
      </c>
      <c r="BL129" s="18" t="s">
        <v>357</v>
      </c>
      <c r="BM129" s="18" t="s">
        <v>373</v>
      </c>
    </row>
    <row r="130" spans="2:63" s="9" customFormat="1" ht="29.85" customHeight="1">
      <c r="B130" s="126"/>
      <c r="C130" s="127"/>
      <c r="D130" s="136" t="s">
        <v>352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1">
        <f>BK130</f>
        <v>0</v>
      </c>
      <c r="O130" s="222"/>
      <c r="P130" s="222"/>
      <c r="Q130" s="222"/>
      <c r="R130" s="129"/>
      <c r="T130" s="130"/>
      <c r="U130" s="127"/>
      <c r="V130" s="127"/>
      <c r="W130" s="131"/>
      <c r="X130" s="127"/>
      <c r="Y130" s="131"/>
      <c r="Z130" s="127"/>
      <c r="AA130" s="132"/>
      <c r="AR130" s="133" t="s">
        <v>138</v>
      </c>
      <c r="AT130" s="134" t="s">
        <v>70</v>
      </c>
      <c r="AU130" s="134" t="s">
        <v>78</v>
      </c>
      <c r="AY130" s="133" t="s">
        <v>125</v>
      </c>
      <c r="BK130" s="135">
        <f>BK131</f>
        <v>0</v>
      </c>
    </row>
    <row r="131" spans="2:65" s="1" customFormat="1" ht="37.2" customHeight="1">
      <c r="B131" s="137"/>
      <c r="C131" s="138" t="s">
        <v>241</v>
      </c>
      <c r="D131" s="138" t="s">
        <v>127</v>
      </c>
      <c r="E131" s="139" t="s">
        <v>374</v>
      </c>
      <c r="F131" s="211" t="s">
        <v>394</v>
      </c>
      <c r="G131" s="211"/>
      <c r="H131" s="211"/>
      <c r="I131" s="211"/>
      <c r="J131" s="140" t="s">
        <v>356</v>
      </c>
      <c r="K131" s="141">
        <v>1</v>
      </c>
      <c r="L131" s="212">
        <v>0</v>
      </c>
      <c r="M131" s="212"/>
      <c r="N131" s="212">
        <f>ROUND(L131*K131,2)</f>
        <v>0</v>
      </c>
      <c r="O131" s="212"/>
      <c r="P131" s="212"/>
      <c r="Q131" s="212"/>
      <c r="R131" s="142"/>
      <c r="S131" s="154"/>
      <c r="T131" s="143"/>
      <c r="U131" s="40" t="s">
        <v>36</v>
      </c>
      <c r="V131" s="144"/>
      <c r="W131" s="144"/>
      <c r="X131" s="144"/>
      <c r="Y131" s="144"/>
      <c r="Z131" s="144"/>
      <c r="AA131" s="145"/>
      <c r="AR131" s="18" t="s">
        <v>357</v>
      </c>
      <c r="AT131" s="18" t="s">
        <v>127</v>
      </c>
      <c r="AU131" s="18" t="s">
        <v>95</v>
      </c>
      <c r="AY131" s="18" t="s">
        <v>125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8" t="s">
        <v>78</v>
      </c>
      <c r="BK131" s="146">
        <f>ROUND(L131*K131,2)</f>
        <v>0</v>
      </c>
      <c r="BL131" s="18" t="s">
        <v>357</v>
      </c>
      <c r="BM131" s="18" t="s">
        <v>375</v>
      </c>
    </row>
    <row r="132" spans="2:63" s="9" customFormat="1" ht="29.85" customHeight="1">
      <c r="B132" s="126"/>
      <c r="C132" s="127"/>
      <c r="D132" s="136" t="s">
        <v>353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21">
        <f>BK132</f>
        <v>0</v>
      </c>
      <c r="O132" s="222"/>
      <c r="P132" s="222"/>
      <c r="Q132" s="222"/>
      <c r="R132" s="129"/>
      <c r="T132" s="130"/>
      <c r="U132" s="127"/>
      <c r="V132" s="127"/>
      <c r="W132" s="131"/>
      <c r="X132" s="127"/>
      <c r="Y132" s="131"/>
      <c r="Z132" s="127"/>
      <c r="AA132" s="132"/>
      <c r="AR132" s="133" t="s">
        <v>138</v>
      </c>
      <c r="AT132" s="134" t="s">
        <v>70</v>
      </c>
      <c r="AU132" s="134" t="s">
        <v>78</v>
      </c>
      <c r="AY132" s="133" t="s">
        <v>125</v>
      </c>
      <c r="BK132" s="135">
        <f>BK133</f>
        <v>0</v>
      </c>
    </row>
    <row r="133" spans="2:65" s="1" customFormat="1" ht="27.6" customHeight="1">
      <c r="B133" s="137"/>
      <c r="C133" s="138" t="s">
        <v>143</v>
      </c>
      <c r="D133" s="138" t="s">
        <v>127</v>
      </c>
      <c r="E133" s="139" t="s">
        <v>376</v>
      </c>
      <c r="F133" s="211" t="s">
        <v>393</v>
      </c>
      <c r="G133" s="211"/>
      <c r="H133" s="211"/>
      <c r="I133" s="211"/>
      <c r="J133" s="140" t="s">
        <v>356</v>
      </c>
      <c r="K133" s="141">
        <v>1</v>
      </c>
      <c r="L133" s="212">
        <v>0</v>
      </c>
      <c r="M133" s="212"/>
      <c r="N133" s="212">
        <f>ROUND(L133*K133,2)</f>
        <v>0</v>
      </c>
      <c r="O133" s="212"/>
      <c r="P133" s="212"/>
      <c r="Q133" s="212"/>
      <c r="R133" s="142"/>
      <c r="S133" s="154"/>
      <c r="T133" s="143"/>
      <c r="U133" s="40" t="s">
        <v>36</v>
      </c>
      <c r="V133" s="152"/>
      <c r="W133" s="152"/>
      <c r="X133" s="152"/>
      <c r="Y133" s="152"/>
      <c r="Z133" s="152"/>
      <c r="AA133" s="153"/>
      <c r="AR133" s="18" t="s">
        <v>357</v>
      </c>
      <c r="AT133" s="18" t="s">
        <v>127</v>
      </c>
      <c r="AU133" s="18" t="s">
        <v>95</v>
      </c>
      <c r="AY133" s="18" t="s">
        <v>125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8" t="s">
        <v>78</v>
      </c>
      <c r="BK133" s="146">
        <f>ROUND(L133*K133,2)</f>
        <v>0</v>
      </c>
      <c r="BL133" s="18" t="s">
        <v>357</v>
      </c>
      <c r="BM133" s="18" t="s">
        <v>377</v>
      </c>
    </row>
    <row r="134" spans="2:18" s="1" customFormat="1" ht="6.9" customHeight="1"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N129:Q129"/>
    <mergeCell ref="F131:I131"/>
    <mergeCell ref="L131:M131"/>
    <mergeCell ref="N131:Q131"/>
    <mergeCell ref="F126:I126"/>
    <mergeCell ref="L126:M126"/>
    <mergeCell ref="N126:Q126"/>
    <mergeCell ref="F128:I128"/>
    <mergeCell ref="L128:M128"/>
    <mergeCell ref="N128:Q128"/>
    <mergeCell ref="H1:K1"/>
    <mergeCell ref="S2:AC2"/>
    <mergeCell ref="F133:I133"/>
    <mergeCell ref="L133:M133"/>
    <mergeCell ref="N133:Q133"/>
    <mergeCell ref="N117:Q117"/>
    <mergeCell ref="N118:Q118"/>
    <mergeCell ref="N119:Q119"/>
    <mergeCell ref="N121:Q121"/>
    <mergeCell ref="N123:Q123"/>
    <mergeCell ref="N125:Q125"/>
    <mergeCell ref="N127:Q127"/>
    <mergeCell ref="N130:Q130"/>
    <mergeCell ref="N132:Q132"/>
    <mergeCell ref="F129:I129"/>
    <mergeCell ref="L129:M12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ROZPOCTY3\savkov</dc:creator>
  <cp:keywords/>
  <dc:description/>
  <cp:lastModifiedBy>honza</cp:lastModifiedBy>
  <cp:lastPrinted>2019-01-12T20:51:40Z</cp:lastPrinted>
  <dcterms:created xsi:type="dcterms:W3CDTF">2018-05-31T08:29:52Z</dcterms:created>
  <dcterms:modified xsi:type="dcterms:W3CDTF">2019-01-15T22:10:18Z</dcterms:modified>
  <cp:category/>
  <cp:version/>
  <cp:contentType/>
  <cp:contentStatus/>
</cp:coreProperties>
</file>