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" windowHeight="1092" activeTab="0"/>
  </bookViews>
  <sheets>
    <sheet name="Rekapitulace stavby" sheetId="1" r:id="rId1"/>
    <sheet name="003 - Silnice II-101 Záko..." sheetId="2" r:id="rId2"/>
  </sheets>
  <definedNames>
    <definedName name="_xlnm.Print_Titles" localSheetId="1">'003 - Silnice II-101 Záko...'!$128:$128</definedName>
    <definedName name="_xlnm.Print_Titles" localSheetId="0">'Rekapitulace stavby'!$85:$85</definedName>
    <definedName name="_xlnm.Print_Area" localSheetId="1">'003 - Silnice II-101 Záko...'!$C$4:$Q$70,'003 - Silnice II-101 Záko...'!$C$76:$Q$112,'003 - Silnice II-101 Záko...'!$C$118:$Q$316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<sst xmlns="http://schemas.openxmlformats.org/spreadsheetml/2006/main" count="2094" uniqueCount="425">
  <si>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</si>
  <si>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</si>
  <si>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</si>
  <si>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</si>
  <si>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</si>
  <si>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</si>
  <si>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</si>
  <si>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</si>
  <si>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</si>
  <si>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</si>
  <si>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</si>
  <si>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</si>
  <si>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</si>
  <si>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</si>
  <si>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</si>
  <si>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003-00-2015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</si>
  <si>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</si>
  <si>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</si>
  <si>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Silnice II-101 Zákolany, sanace svahu a silnice po havárii</t>
  </si>
  <si>
    <t>0,1</t>
  </si>
  <si>
    <t>JKSO:</t>
  </si>
  <si>
    <t/>
  </si>
  <si>
    <t>CC-CZ:</t>
  </si>
  <si>
    <t>1</t>
  </si>
  <si>
    <t>Místo:</t>
  </si>
  <si>
    <t>Zákolany</t>
  </si>
  <si>
    <t>Datum:</t>
  </si>
  <si>
    <t>2. 7. 2018</t>
  </si>
  <si>
    <t>10</t>
  </si>
  <si>
    <t>100</t>
  </si>
  <si>
    <t>Objednatel:</t>
  </si>
  <si>
    <t>IČ:</t>
  </si>
  <si>
    <t>00066001</t>
  </si>
  <si>
    <t>KSÚS Středočeského kraje p.o.</t>
  </si>
  <si>
    <t>DIČ:</t>
  </si>
  <si>
    <t>CZ00066001</t>
  </si>
  <si>
    <t>Zhotovitel:</t>
  </si>
  <si>
    <t>Vyplň údaj</t>
  </si>
  <si>
    <t>Projektant:</t>
  </si>
  <si>
    <t>28220111</t>
  </si>
  <si>
    <t>Statická spol. s r.o.</t>
  </si>
  <si>
    <t>CZ28220111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</si>
  <si>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</si>
  <si>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</si>
  <si>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</si>
  <si>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</si>
  <si>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</si>
  <si>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</si>
  <si>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</si>
  <si>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</si>
  <si>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</si>
  <si>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</si>
  <si>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</si>
  <si>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</si>
  <si>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</si>
  <si>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</si>
  <si>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</si>
  <si>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</si>
  <si>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</si>
  <si>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</si>
  <si>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</si>
  <si>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</si>
  <si>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</si>
  <si>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</si>
  <si>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</si>
  <si>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</si>
  <si>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</si>
  <si>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</si>
  <si>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</si>
  <si>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</si>
  <si>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</si>
  <si>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</si>
  <si>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</si>
  <si>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</si>
  <si>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</si>
  <si>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</si>
  <si>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</si>
  <si>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</si>
  <si>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</si>
  <si>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</si>
  <si>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</si>
  <si>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</si>
  <si>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</si>
  <si>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</si>
  <si>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</si>
  <si>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</si>
  <si>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</si>
  <si>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{e3f4c3f7-01de-44a4-8be3-6a5587386998}</t>
  </si>
  <si>
    <t>{00000000-0000-0000-0000-000000000000}</t>
  </si>
  <si>
    <t>003</t>
  </si>
  <si>
    <t>Silnice II/101 Zákolany, sanace svahu a silnice po havárii</t>
  </si>
  <si>
    <t>{aa6a1ca2-1500-47d5-921a-b0ddbb0005d8}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</si>
  <si>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</si>
  <si>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</si>
  <si>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</si>
  <si>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</si>
  <si>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</si>
  <si>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</si>
  <si>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</si>
  <si>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</si>
  <si>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</si>
  <si>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</si>
  <si>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</si>
  <si>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</si>
  <si>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</si>
  <si>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003 - Silnice II/101 Zákolany, sanace svahu a silnice po havárii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</si>
  <si>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</si>
  <si>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</si>
  <si>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</si>
  <si>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</si>
  <si>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</si>
  <si>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</si>
  <si>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</si>
  <si>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</si>
  <si>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</si>
  <si>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</si>
  <si>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</si>
  <si>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</si>
  <si>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</si>
  <si>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</si>
  <si>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</si>
  <si>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</si>
  <si>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</si>
  <si>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</si>
  <si>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</si>
  <si>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</si>
  <si>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</si>
  <si>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</si>
  <si>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</si>
  <si>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</si>
  <si>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</si>
  <si>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</si>
  <si>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</si>
  <si>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</si>
  <si>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</si>
  <si>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</si>
  <si>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</si>
  <si>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</si>
  <si>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</si>
  <si>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</si>
  <si>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</si>
  <si>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</si>
  <si>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</si>
  <si>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</si>
  <si>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</si>
  <si>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</si>
  <si>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</si>
  <si>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</si>
  <si>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</si>
  <si>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</si>
  <si>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</si>
  <si>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113107223</t>
  </si>
  <si>
    <t>Odstranění podkladu pl přes 200 m2 z kameniva drceného tl 300 mm</t>
  </si>
  <si>
    <t>m2</t>
  </si>
  <si>
    <t>4</t>
  </si>
  <si>
    <t>-1924874952</t>
  </si>
  <si>
    <t>(33,8+33,8+1,0)*6</t>
  </si>
  <si>
    <t>VV</t>
  </si>
  <si>
    <t>Součet</t>
  </si>
  <si>
    <t>113154124</t>
  </si>
  <si>
    <t>Frézování živičného krytu tl 100 mm pruh š 1 m pl do 500 m2 bez překážek v trase</t>
  </si>
  <si>
    <t>-1859095927</t>
  </si>
  <si>
    <t>(33,8+33,8+2,0)*6</t>
  </si>
  <si>
    <t>3</t>
  </si>
  <si>
    <t>122201102</t>
  </si>
  <si>
    <t>Odkopávky a prokopávky nezapažené v hornině tř. 3 objem do 1000 m3</t>
  </si>
  <si>
    <t>m3</t>
  </si>
  <si>
    <t>1410358243</t>
  </si>
  <si>
    <t>"za zdí, 50%" (((2,5*3,2+3,2*3,2*0,5)+(2,5*1,49+1,49*1,49*0,5))/2*77,6)*0,5</t>
  </si>
  <si>
    <t>"před zdí" 3,9*(1,45+0,54)*77,6*0,5</t>
  </si>
  <si>
    <t>122201109</t>
  </si>
  <si>
    <t>Příplatek za lepivost u odkopávek v hornině tř. 1 až 3</t>
  </si>
  <si>
    <t>-1580373229</t>
  </si>
  <si>
    <t>5</t>
  </si>
  <si>
    <t>122301102</t>
  </si>
  <si>
    <t>Odkopávky a prokopávky nezapažené v hornině tř. 4 objem do 1000 m3</t>
  </si>
  <si>
    <t>-438784607</t>
  </si>
  <si>
    <t>"podkladní beton" 1,75*0,1*77,6</t>
  </si>
  <si>
    <t>6</t>
  </si>
  <si>
    <t>122301109</t>
  </si>
  <si>
    <t>Příplatek za lepivost u odkopávek nezapažených v hornině tř. 4</t>
  </si>
  <si>
    <t>1769595058</t>
  </si>
  <si>
    <t>7</t>
  </si>
  <si>
    <t>132301101</t>
  </si>
  <si>
    <t>Hloubení rýh š do 600 mm v hornině tř. 4 objemu do 100 m3</t>
  </si>
  <si>
    <t>244107638</t>
  </si>
  <si>
    <t>77,6*0,3*0,45</t>
  </si>
  <si>
    <t>8</t>
  </si>
  <si>
    <t>132301109</t>
  </si>
  <si>
    <t>Příplatek za lepivost k hloubení rýh š do 600 mm v hornině tř. 4</t>
  </si>
  <si>
    <t>-1921513587</t>
  </si>
  <si>
    <t>9</t>
  </si>
  <si>
    <t>162701105</t>
  </si>
  <si>
    <t>Vodorovné přemístění do 10000 m výkopku/sypaniny z horniny tř. 1 až 4</t>
  </si>
  <si>
    <t>96664272</t>
  </si>
  <si>
    <t>"za zdí" ((2,5*3,2+3,2*3,2*0,5)+(2,5*1,49+1,49*1,49*0,5))/2*77,6</t>
  </si>
  <si>
    <t>"podklady" (33,8+33,8+1,0)*6,0*0,3</t>
  </si>
  <si>
    <t>"frézování" (33,8+33,8+2,0)*6,0*0,1</t>
  </si>
  <si>
    <t>"rýha" 77,6*0,3*0,45</t>
  </si>
  <si>
    <t>((2,4+1,55)/2)*77,6*2,4+(((2,4+1,55)/2)*((2,4+1,55)/2)*0,5*77,6)*0,7</t>
  </si>
  <si>
    <t>171101101</t>
  </si>
  <si>
    <t>Uložení sypaniny z hornin soudržných do násypů zhutněných na 95 % PS</t>
  </si>
  <si>
    <t>1732412449</t>
  </si>
  <si>
    <t>11</t>
  </si>
  <si>
    <t>171101105</t>
  </si>
  <si>
    <t>Uložení sypaniny z hornin soudržných do násypů zhutněných do 103 % PS</t>
  </si>
  <si>
    <t>-1507784532</t>
  </si>
  <si>
    <t>((2,4+1,55)/2)*77,6*2,4+(((2,4+1,55)/2)*((2,4+1,55)/2)*0,5*77,6)</t>
  </si>
  <si>
    <t>12</t>
  </si>
  <si>
    <t>M</t>
  </si>
  <si>
    <t>58331290R</t>
  </si>
  <si>
    <t>materiál vhodný do zásypu</t>
  </si>
  <si>
    <t>t</t>
  </si>
  <si>
    <t>-580616852</t>
  </si>
  <si>
    <t>"náhrada materiálu 30%" ((2,4+1,55)/2)*77,6*2,4+(((2,4+1,55)/2)*((2,4+1,55)/2)*0,5*77,6)*0,3*1,9</t>
  </si>
  <si>
    <t>13</t>
  </si>
  <si>
    <t>171201201</t>
  </si>
  <si>
    <t>Uložení sypaniny na skládky</t>
  </si>
  <si>
    <t>1745141653</t>
  </si>
  <si>
    <t>"před zdí" -3,9*(1,45+0,54)*77,6*0,5</t>
  </si>
  <si>
    <t>-((2,4+1,55)/2)*77,6*2,4+(((2,4+1,55)/2)*((2,4+1,55)/2)*0,5*77,6)*0,7</t>
  </si>
  <si>
    <t>14</t>
  </si>
  <si>
    <t>171201211</t>
  </si>
  <si>
    <t>Poplatek za uložení odpadu ze sypaniny na skládce (skládkovné)</t>
  </si>
  <si>
    <t>1498731409</t>
  </si>
  <si>
    <t>"za zdí" ((2,5*3,2+3,2*3,2*0,5)+(2,5*1,49+1,49*1,49*0,5))/2*77,6*2</t>
  </si>
  <si>
    <t>"před zdí" 3,9*(1,45+0,54)*77,6*0,5*2</t>
  </si>
  <si>
    <t>"podkladní beton" 1,75*0,1*77,6*2</t>
  </si>
  <si>
    <t>"podklady" (33,8+33,8+1,0)*6,0*0,3*2</t>
  </si>
  <si>
    <t>"frézování" (33,8+33,8+2,0)*6,0*0,1*2</t>
  </si>
  <si>
    <t>"rýha" 77,6*0,3*0,45*2</t>
  </si>
  <si>
    <t>"před zdí" -3,9*(1,45+0,54)*77,6*0,5*2</t>
  </si>
  <si>
    <t>-((2,4+1,55)/2)*77,6*2,4+(((2,4+1,55)/2)*((2,4+1,55)/2)*0,5*77,6)*2*0,7</t>
  </si>
  <si>
    <t>181111113</t>
  </si>
  <si>
    <t>Plošná úprava terénu do 500 m2 zemina tř 1 až 4 nerovnosti do +/- 100 mm ve svahu do 1:1</t>
  </si>
  <si>
    <t>1410240121</t>
  </si>
  <si>
    <t>80,0*4,1</t>
  </si>
  <si>
    <t>16</t>
  </si>
  <si>
    <t>181411123</t>
  </si>
  <si>
    <t>Založení lučního trávníku výsevem plochy do 1000 m2 ve svahu do 1:1</t>
  </si>
  <si>
    <t>231972269</t>
  </si>
  <si>
    <t>17</t>
  </si>
  <si>
    <t>005724800</t>
  </si>
  <si>
    <t>osivo směs jetelotravní</t>
  </si>
  <si>
    <t>kg</t>
  </si>
  <si>
    <t>-1359398782</t>
  </si>
  <si>
    <t>18</t>
  </si>
  <si>
    <t>211561111</t>
  </si>
  <si>
    <t>Výplň odvodňovacích žeber nebo trativodů kamenivem hrubým drceným frakce 4 až 16 mm</t>
  </si>
  <si>
    <t>1803775381</t>
  </si>
  <si>
    <t>(77,6*0,3*0,6)-((3,14*0,05*0,05)*2)</t>
  </si>
  <si>
    <t>19</t>
  </si>
  <si>
    <t>211971121</t>
  </si>
  <si>
    <t>Zřízení opláštění žeber nebo trativodů geotextilií v rýze nebo zářezu sklonu přes 1:2 š do 2,5 m</t>
  </si>
  <si>
    <t>-1072785852</t>
  </si>
  <si>
    <t>(77,6*0,6*2+77,6*0,3*2)*1,05</t>
  </si>
  <si>
    <t>20</t>
  </si>
  <si>
    <t>693111440</t>
  </si>
  <si>
    <t>textilie 250 g/m2</t>
  </si>
  <si>
    <t>176807604</t>
  </si>
  <si>
    <t>21231111R</t>
  </si>
  <si>
    <t>Příčné odvodnění rubu zdi, DN 100mm</t>
  </si>
  <si>
    <t>kus</t>
  </si>
  <si>
    <t>1984705175</t>
  </si>
  <si>
    <t>22</t>
  </si>
  <si>
    <t>212755214</t>
  </si>
  <si>
    <t>Trativody z drenážních trubek plastových flexibilních D 100 mm bez lože</t>
  </si>
  <si>
    <t>m</t>
  </si>
  <si>
    <t>482617729</t>
  </si>
  <si>
    <t>(77,6+5,0)*2</t>
  </si>
  <si>
    <t>"odvodnění výkopu" 82</t>
  </si>
  <si>
    <t>23</t>
  </si>
  <si>
    <t>317322711</t>
  </si>
  <si>
    <t>Římsy nebo žlabové římsy ze ŽB tř. C 35/45</t>
  </si>
  <si>
    <t>-1256194622</t>
  </si>
  <si>
    <t>1,55*0,35*77,6</t>
  </si>
  <si>
    <t>24</t>
  </si>
  <si>
    <t>327324128</t>
  </si>
  <si>
    <t>Opěrné zdi a valy ze ŽB odolného proti agresivnímu prostředí tř. C 30/37</t>
  </si>
  <si>
    <t>-1518138820</t>
  </si>
  <si>
    <t>(((3,2*0,4+2,99*0,4)/2)+0,4*2,2+0,45*0,3)*(77,6-14,2-11,5)</t>
  </si>
  <si>
    <t>(((2,99*0,4+1,49*0,4)/2)+0,4*1,9+0,45*0,3)*(14,2+11,5)</t>
  </si>
  <si>
    <t>25</t>
  </si>
  <si>
    <t>327351211</t>
  </si>
  <si>
    <t>Bednění opěrných zdí a valů svislých i skloněných zřízení</t>
  </si>
  <si>
    <t>1663536105</t>
  </si>
  <si>
    <t>(3,6+1,89)*77,6</t>
  </si>
  <si>
    <t>0,7*77,6</t>
  </si>
  <si>
    <t>26</t>
  </si>
  <si>
    <t>327351221</t>
  </si>
  <si>
    <t>Bednění opěrných zdí a valů svislých i skloněných odstranění</t>
  </si>
  <si>
    <t>209453124</t>
  </si>
  <si>
    <t>27</t>
  </si>
  <si>
    <t>327361006</t>
  </si>
  <si>
    <t>Výztuž opěrných zdí a valů D 12 mm z betonářské oceli 10 505</t>
  </si>
  <si>
    <t>289598740</t>
  </si>
  <si>
    <t>"výztuž římsy" (1,55*0,35*77,6)*0,09</t>
  </si>
  <si>
    <t>28</t>
  </si>
  <si>
    <t>327361016</t>
  </si>
  <si>
    <t>Výztuž opěrných zdí a valů D nad 12 mm z betonářské oceli 10 505</t>
  </si>
  <si>
    <t>-948016138</t>
  </si>
  <si>
    <t>162,96*0,09</t>
  </si>
  <si>
    <t>29</t>
  </si>
  <si>
    <t>348171111</t>
  </si>
  <si>
    <t>Osazení mostního ocelového zábradlí nesnímatelného do betonu říms přímo</t>
  </si>
  <si>
    <t>1419983886</t>
  </si>
  <si>
    <t>30</t>
  </si>
  <si>
    <t>553912090</t>
  </si>
  <si>
    <t>zábradelní výplň ze svislých tyčí-pozink.+barva</t>
  </si>
  <si>
    <t>470269266</t>
  </si>
  <si>
    <t>"dle výkresové části PD vč. sloupků, dilatačních úseků a zakončení" 40</t>
  </si>
  <si>
    <t>31</t>
  </si>
  <si>
    <t>451315114</t>
  </si>
  <si>
    <t>Podkladní nebo výplňová vrstva z betonu C 12/15 tl do 100 mm</t>
  </si>
  <si>
    <t>726960755</t>
  </si>
  <si>
    <t>1,75*77,6</t>
  </si>
  <si>
    <t>32</t>
  </si>
  <si>
    <t>458311111</t>
  </si>
  <si>
    <t>Výplňové klíny za opěrou z betonu stabilizačního SC II hutněného po vrstvách</t>
  </si>
  <si>
    <t>1155796856</t>
  </si>
  <si>
    <t>(1,5*0,45+0,3*0,9+0,9*0,9*0,5)*77,6</t>
  </si>
  <si>
    <t>33</t>
  </si>
  <si>
    <t>463211121</t>
  </si>
  <si>
    <t>Rovnanina z lomového kamene s vyplněním spár a dutin těženým kamenivem</t>
  </si>
  <si>
    <t>1333032104</t>
  </si>
  <si>
    <t>"rovnanina nad drenáží" ((1,8+0,95)/2)*77,6*0,3</t>
  </si>
  <si>
    <t>34</t>
  </si>
  <si>
    <t>564851111</t>
  </si>
  <si>
    <t>Podklad ze štěrkodrtě ŠD tl 150 mm</t>
  </si>
  <si>
    <t>1767338762</t>
  </si>
  <si>
    <t>1,05*77,6</t>
  </si>
  <si>
    <t>35</t>
  </si>
  <si>
    <t>564861111</t>
  </si>
  <si>
    <t>Podklad ze štěrkodrtě ŠD tl 200 mm</t>
  </si>
  <si>
    <t>1853617546</t>
  </si>
  <si>
    <t>36</t>
  </si>
  <si>
    <t>565165111</t>
  </si>
  <si>
    <t>Asfaltový beton vrstva podkladní ACP 16 (obalované kamenivo OKS) tl 80 mm š do 3 m</t>
  </si>
  <si>
    <t>-979833532</t>
  </si>
  <si>
    <t>37</t>
  </si>
  <si>
    <t>567122111</t>
  </si>
  <si>
    <t>Podklad ze směsi stmelené cementem SC C 8/10 (KSC I) tl 120 mm</t>
  </si>
  <si>
    <t>-57266821</t>
  </si>
  <si>
    <t>38</t>
  </si>
  <si>
    <t>573111112</t>
  </si>
  <si>
    <t>Postřik živičný infiltrační s posypem z asfaltu množství 1 kg/m2</t>
  </si>
  <si>
    <t>1462778127</t>
  </si>
  <si>
    <t>39</t>
  </si>
  <si>
    <t>573231111</t>
  </si>
  <si>
    <t>Postřik živičný spojovací ze silniční emulze v množství do 0,7 kg/m2</t>
  </si>
  <si>
    <t>958034382</t>
  </si>
  <si>
    <t>(33,8+33,8+2,0)*6*2</t>
  </si>
  <si>
    <t>40</t>
  </si>
  <si>
    <t>576133211</t>
  </si>
  <si>
    <t>Asfaltový koberec mastixový SMA 11 (AKMS) tl 40 mm š do 3 m</t>
  </si>
  <si>
    <t>723672768</t>
  </si>
  <si>
    <t>41</t>
  </si>
  <si>
    <t>577156111</t>
  </si>
  <si>
    <t>Asfaltový beton vrstva ložní ACL 22 (ABVH) tl 60 mm š do 3 m z nemodifikovaného asfaltu</t>
  </si>
  <si>
    <t>-1184731968</t>
  </si>
  <si>
    <t>42</t>
  </si>
  <si>
    <t>919112221</t>
  </si>
  <si>
    <t>Řezání spár pro vytvoření komůrky š 15 mm hl 20 mm pro těsnící zálivku v živičném krytu</t>
  </si>
  <si>
    <t>1904528943</t>
  </si>
  <si>
    <t>(33,8+33,8+2,0)+6+6</t>
  </si>
  <si>
    <t>43</t>
  </si>
  <si>
    <t>919121121</t>
  </si>
  <si>
    <t>Těsnění spár zálivkou za studena pro komůrky š 15 mm hl 25 mm s těsnicím profilem</t>
  </si>
  <si>
    <t>-875597955</t>
  </si>
  <si>
    <t>44</t>
  </si>
  <si>
    <t>997221845</t>
  </si>
  <si>
    <t>Poplatek za uložení odpadu z asfaltových povrchů na skládce (skládkovné)</t>
  </si>
  <si>
    <t>1865567613</t>
  </si>
  <si>
    <t>(33,8+33,8+2,0)*6,0*0,1*2,4</t>
  </si>
  <si>
    <t>45</t>
  </si>
  <si>
    <t>997221855</t>
  </si>
  <si>
    <t>Poplatek za uložení odpadu z kameniva na skládce (skládkovné)</t>
  </si>
  <si>
    <t>571519079</t>
  </si>
  <si>
    <t>(33,8+33,8+1,0)*6,0*0,3*2,2</t>
  </si>
  <si>
    <t>46</t>
  </si>
  <si>
    <t>998153131</t>
  </si>
  <si>
    <t>Přesun hmot pro samostatné zdi a valy zděné z cihel, kamene, tvárnic nebo monolitické v do 20 m</t>
  </si>
  <si>
    <t>-908727383</t>
  </si>
  <si>
    <t>47</t>
  </si>
  <si>
    <t>012103000</t>
  </si>
  <si>
    <t>Geodetické práce před výstavbou</t>
  </si>
  <si>
    <t>kpl</t>
  </si>
  <si>
    <t>2040541739</t>
  </si>
  <si>
    <t>48</t>
  </si>
  <si>
    <t>012203000</t>
  </si>
  <si>
    <t>Geodetické práce při provádění stavby</t>
  </si>
  <si>
    <t>1122202065</t>
  </si>
  <si>
    <t>49</t>
  </si>
  <si>
    <t>012303000</t>
  </si>
  <si>
    <t>Geodetické práce po výstavbě</t>
  </si>
  <si>
    <t>-2081593130</t>
  </si>
  <si>
    <t>50</t>
  </si>
  <si>
    <t>013244000</t>
  </si>
  <si>
    <t>Dokumentace pro provádění stavby</t>
  </si>
  <si>
    <t>1134956054</t>
  </si>
  <si>
    <t>"RDS" 1</t>
  </si>
  <si>
    <t>51</t>
  </si>
  <si>
    <t>013254000</t>
  </si>
  <si>
    <t>Dokumentace skutečného provedení stavby</t>
  </si>
  <si>
    <t>857868349</t>
  </si>
  <si>
    <t>52</t>
  </si>
  <si>
    <t>030001000</t>
  </si>
  <si>
    <t>2006082674</t>
  </si>
  <si>
    <t>53</t>
  </si>
  <si>
    <t>070001000</t>
  </si>
  <si>
    <t>-2127978068</t>
  </si>
  <si>
    <t>"Vyřízení DIR, realizace, údržba a odstranění DIO" 1</t>
  </si>
  <si>
    <t>54</t>
  </si>
  <si>
    <t>090001000</t>
  </si>
  <si>
    <t>2047346449</t>
  </si>
  <si>
    <t>"provizorní oplocení soukromé zahrady po dobu stavby" 1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</si>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</sst>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8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74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172" fontId="88" fillId="23" borderId="19" xfId="0" applyNumberFormat="1" applyFont="1" applyFill="1" applyBorder="1" applyAlignment="1" applyProtection="1">
      <alignment horizontal="center" vertical="center"/>
      <protection locked="0"/>
    </xf>
    <xf numFmtId="0" fontId="88" fillId="23" borderId="20" xfId="0" applyFont="1" applyFill="1" applyBorder="1" applyAlignment="1" applyProtection="1">
      <alignment horizontal="center" vertical="center"/>
      <protection locked="0"/>
    </xf>
    <xf numFmtId="4" fontId="88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8" fillId="23" borderId="22" xfId="0" applyNumberFormat="1" applyFont="1" applyFill="1" applyBorder="1" applyAlignment="1" applyProtection="1">
      <alignment horizontal="center" vertical="center"/>
      <protection locked="0"/>
    </xf>
    <xf numFmtId="0" fontId="88" fillId="23" borderId="0" xfId="0" applyFont="1" applyFill="1" applyBorder="1" applyAlignment="1" applyProtection="1">
      <alignment horizontal="center" vertical="center"/>
      <protection locked="0"/>
    </xf>
    <xf numFmtId="4" fontId="88" fillId="0" borderId="23" xfId="0" applyNumberFormat="1" applyFont="1" applyBorder="1" applyAlignment="1">
      <alignment vertical="center"/>
    </xf>
    <xf numFmtId="172" fontId="88" fillId="23" borderId="24" xfId="0" applyNumberFormat="1" applyFont="1" applyFill="1" applyBorder="1" applyAlignment="1" applyProtection="1">
      <alignment horizontal="center" vertical="center"/>
      <protection locked="0"/>
    </xf>
    <xf numFmtId="0" fontId="88" fillId="23" borderId="25" xfId="0" applyFont="1" applyFill="1" applyBorder="1" applyAlignment="1" applyProtection="1">
      <alignment horizontal="center" vertical="center"/>
      <protection locked="0"/>
    </xf>
    <xf numFmtId="4" fontId="88" fillId="0" borderId="26" xfId="0" applyNumberFormat="1" applyFont="1" applyBorder="1" applyAlignment="1">
      <alignment vertical="center"/>
    </xf>
    <xf numFmtId="0" fontId="8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8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8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5" fillId="0" borderId="20" xfId="0" applyNumberFormat="1" applyFont="1" applyBorder="1" applyAlignment="1">
      <alignment/>
    </xf>
    <xf numFmtId="174" fontId="95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9" fillId="0" borderId="14" xfId="0" applyFont="1" applyBorder="1" applyAlignment="1">
      <alignment/>
    </xf>
    <xf numFmtId="0" fontId="79" fillId="0" borderId="22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3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6" fillId="23" borderId="33" xfId="0" applyFont="1" applyFill="1" applyBorder="1" applyAlignment="1" applyProtection="1">
      <alignment horizontal="left" vertical="center"/>
      <protection locked="0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5" fontId="80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175" fontId="81" fillId="0" borderId="0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/>
    </xf>
    <xf numFmtId="49" fontId="96" fillId="0" borderId="33" xfId="0" applyNumberFormat="1" applyFont="1" applyBorder="1" applyAlignment="1" applyProtection="1">
      <alignment horizontal="left" vertical="center" wrapText="1"/>
      <protection/>
    </xf>
    <xf numFmtId="0" fontId="96" fillId="0" borderId="33" xfId="0" applyFont="1" applyBorder="1" applyAlignment="1" applyProtection="1">
      <alignment horizontal="center" vertical="center" wrapText="1"/>
      <protection/>
    </xf>
    <xf numFmtId="175" fontId="96" fillId="0" borderId="33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4" fontId="78" fillId="23" borderId="0" xfId="0" applyNumberFormat="1" applyFont="1" applyFill="1" applyBorder="1" applyAlignment="1" applyProtection="1">
      <alignment vertical="center"/>
      <protection locked="0"/>
    </xf>
    <xf numFmtId="4" fontId="78" fillId="0" borderId="0" xfId="0" applyNumberFormat="1" applyFont="1" applyBorder="1" applyAlignment="1">
      <alignment vertical="center"/>
    </xf>
    <xf numFmtId="0" fontId="78" fillId="23" borderId="0" xfId="0" applyFont="1" applyFill="1" applyBorder="1" applyAlignment="1" applyProtection="1">
      <alignment horizontal="left" vertical="center"/>
      <protection locked="0"/>
    </xf>
    <xf numFmtId="4" fontId="89" fillId="0" borderId="0" xfId="0" applyNumberFormat="1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4" fontId="89" fillId="35" borderId="0" xfId="0" applyNumberFormat="1" applyFont="1" applyFill="1" applyBorder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85" fillId="0" borderId="0" xfId="0" applyFont="1" applyBorder="1" applyAlignment="1">
      <alignment horizontal="left" vertical="center" wrapText="1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0" fontId="96" fillId="0" borderId="33" xfId="0" applyFont="1" applyBorder="1" applyAlignment="1" applyProtection="1">
      <alignment horizontal="left" vertical="center" wrapText="1"/>
      <protection/>
    </xf>
    <xf numFmtId="0" fontId="96" fillId="0" borderId="33" xfId="0" applyFont="1" applyBorder="1" applyAlignment="1" applyProtection="1">
      <alignment vertical="center"/>
      <protection/>
    </xf>
    <xf numFmtId="4" fontId="96" fillId="23" borderId="33" xfId="0" applyNumberFormat="1" applyFont="1" applyFill="1" applyBorder="1" applyAlignment="1" applyProtection="1">
      <alignment vertical="center"/>
      <protection locked="0"/>
    </xf>
    <xf numFmtId="4" fontId="96" fillId="0" borderId="33" xfId="0" applyNumberFormat="1" applyFont="1" applyBorder="1" applyAlignment="1" applyProtection="1">
      <alignment vertical="center"/>
      <protection/>
    </xf>
    <xf numFmtId="4" fontId="89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/>
    </xf>
    <xf numFmtId="4" fontId="78" fillId="0" borderId="25" xfId="0" applyNumberFormat="1" applyFont="1" applyBorder="1" applyAlignment="1">
      <alignment/>
    </xf>
    <xf numFmtId="4" fontId="78" fillId="0" borderId="25" xfId="0" applyNumberFormat="1" applyFont="1" applyBorder="1" applyAlignment="1">
      <alignment vertical="center"/>
    </xf>
    <xf numFmtId="4" fontId="78" fillId="0" borderId="31" xfId="0" applyNumberFormat="1" applyFont="1" applyBorder="1" applyAlignment="1">
      <alignment/>
    </xf>
    <xf numFmtId="4" fontId="78" fillId="0" borderId="31" xfId="0" applyNumberFormat="1" applyFont="1" applyBorder="1" applyAlignment="1">
      <alignment vertical="center"/>
    </xf>
    <xf numFmtId="4" fontId="77" fillId="0" borderId="20" xfId="0" applyNumberFormat="1" applyFont="1" applyBorder="1" applyAlignment="1">
      <alignment/>
    </xf>
    <xf numFmtId="4" fontId="77" fillId="0" borderId="20" xfId="0" applyNumberFormat="1" applyFont="1" applyBorder="1" applyAlignment="1">
      <alignment vertical="center"/>
    </xf>
    <xf numFmtId="0" fontId="99" fillId="0" borderId="0" xfId="36" applyFont="1" applyAlignment="1">
      <alignment horizontal="center"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1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786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79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rad5786D.tmp" descr="C:\KROSplusData\System\Temp\rad5786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rad4279C.tmp" descr="C:\KROSplusData\System\Temp\rad4279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58" max="70" width="9.33203125" style="0" customWidth="1"/>
    <col min="71" max="89" width="9.33203125" style="0" hidden="1" customWidth="1"/>
  </cols>
  <sheetData>
    <row r="1" spans="1:73" ht="21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418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419</v>
      </c>
      <c r="X1" s="267"/>
      <c r="Y1" s="267"/>
      <c r="Z1" s="267"/>
      <c r="AA1" s="267"/>
      <c r="AB1" s="267"/>
      <c r="AC1" s="267"/>
      <c r="AD1" s="267"/>
      <c r="AE1" s="267"/>
      <c r="AF1" s="267"/>
      <c r="AG1" s="265"/>
      <c r="AH1" s="265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181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R2" s="222" t="s">
        <v>6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183" t="s">
        <v>10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21"/>
      <c r="AS4" s="22" t="s">
        <v>11</v>
      </c>
      <c r="BE4" s="23" t="s">
        <v>12</v>
      </c>
      <c r="BS4" s="15" t="s">
        <v>13</v>
      </c>
    </row>
    <row r="5" spans="2:71" ht="14.25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188" t="s">
        <v>15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20"/>
      <c r="AQ5" s="21"/>
      <c r="BE5" s="185" t="s">
        <v>16</v>
      </c>
      <c r="BS5" s="15" t="s">
        <v>7</v>
      </c>
    </row>
    <row r="6" spans="2:71" ht="36.7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189" t="s">
        <v>18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20"/>
      <c r="AQ6" s="21"/>
      <c r="BE6" s="182"/>
      <c r="BS6" s="15" t="s">
        <v>19</v>
      </c>
    </row>
    <row r="7" spans="2:71" ht="14.25" customHeight="1">
      <c r="B7" s="19"/>
      <c r="C7" s="20"/>
      <c r="D7" s="27" t="s">
        <v>20</v>
      </c>
      <c r="E7" s="20"/>
      <c r="F7" s="20"/>
      <c r="G7" s="20"/>
      <c r="H7" s="20"/>
      <c r="I7" s="20"/>
      <c r="J7" s="20"/>
      <c r="K7" s="25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22</v>
      </c>
      <c r="AL7" s="20"/>
      <c r="AM7" s="20"/>
      <c r="AN7" s="25" t="s">
        <v>21</v>
      </c>
      <c r="AO7" s="20"/>
      <c r="AP7" s="20"/>
      <c r="AQ7" s="21"/>
      <c r="BE7" s="182"/>
      <c r="BS7" s="15" t="s">
        <v>23</v>
      </c>
    </row>
    <row r="8" spans="2:71" ht="14.25" customHeight="1">
      <c r="B8" s="19"/>
      <c r="C8" s="20"/>
      <c r="D8" s="27" t="s">
        <v>24</v>
      </c>
      <c r="E8" s="20"/>
      <c r="F8" s="20"/>
      <c r="G8" s="20"/>
      <c r="H8" s="20"/>
      <c r="I8" s="20"/>
      <c r="J8" s="20"/>
      <c r="K8" s="25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26</v>
      </c>
      <c r="AL8" s="20"/>
      <c r="AM8" s="20"/>
      <c r="AN8" s="28" t="s">
        <v>27</v>
      </c>
      <c r="AO8" s="20"/>
      <c r="AP8" s="20"/>
      <c r="AQ8" s="21"/>
      <c r="BE8" s="182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82"/>
      <c r="BS9" s="15" t="s">
        <v>29</v>
      </c>
    </row>
    <row r="10" spans="2:71" ht="14.25" customHeight="1">
      <c r="B10" s="19"/>
      <c r="C10" s="20"/>
      <c r="D10" s="27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31</v>
      </c>
      <c r="AL10" s="20"/>
      <c r="AM10" s="20"/>
      <c r="AN10" s="25" t="s">
        <v>32</v>
      </c>
      <c r="AO10" s="20"/>
      <c r="AP10" s="20"/>
      <c r="AQ10" s="21"/>
      <c r="BE10" s="182"/>
      <c r="BS10" s="15" t="s">
        <v>19</v>
      </c>
    </row>
    <row r="11" spans="2:71" ht="18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34</v>
      </c>
      <c r="AL11" s="20"/>
      <c r="AM11" s="20"/>
      <c r="AN11" s="25" t="s">
        <v>35</v>
      </c>
      <c r="AO11" s="20"/>
      <c r="AP11" s="20"/>
      <c r="AQ11" s="21"/>
      <c r="BE11" s="182"/>
      <c r="BS11" s="15" t="s">
        <v>19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82"/>
      <c r="BS12" s="15" t="s">
        <v>19</v>
      </c>
    </row>
    <row r="13" spans="2:71" ht="14.25" customHeight="1">
      <c r="B13" s="19"/>
      <c r="C13" s="20"/>
      <c r="D13" s="27" t="s">
        <v>36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31</v>
      </c>
      <c r="AL13" s="20"/>
      <c r="AM13" s="20"/>
      <c r="AN13" s="29" t="s">
        <v>37</v>
      </c>
      <c r="AO13" s="20"/>
      <c r="AP13" s="20"/>
      <c r="AQ13" s="21"/>
      <c r="BE13" s="182"/>
      <c r="BS13" s="15" t="s">
        <v>19</v>
      </c>
    </row>
    <row r="14" spans="2:71" ht="12.75">
      <c r="B14" s="19"/>
      <c r="C14" s="20"/>
      <c r="D14" s="20"/>
      <c r="E14" s="190" t="s">
        <v>37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7" t="s">
        <v>34</v>
      </c>
      <c r="AL14" s="20"/>
      <c r="AM14" s="20"/>
      <c r="AN14" s="29" t="s">
        <v>37</v>
      </c>
      <c r="AO14" s="20"/>
      <c r="AP14" s="20"/>
      <c r="AQ14" s="21"/>
      <c r="BE14" s="182"/>
      <c r="BS14" s="15" t="s">
        <v>19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82"/>
      <c r="BS15" s="15" t="s">
        <v>4</v>
      </c>
    </row>
    <row r="16" spans="2:71" ht="14.25" customHeight="1">
      <c r="B16" s="19"/>
      <c r="C16" s="20"/>
      <c r="D16" s="27" t="s">
        <v>38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31</v>
      </c>
      <c r="AL16" s="20"/>
      <c r="AM16" s="20"/>
      <c r="AN16" s="25" t="s">
        <v>39</v>
      </c>
      <c r="AO16" s="20"/>
      <c r="AP16" s="20"/>
      <c r="AQ16" s="21"/>
      <c r="BE16" s="182"/>
      <c r="BS16" s="15" t="s">
        <v>4</v>
      </c>
    </row>
    <row r="17" spans="2:71" ht="18" customHeight="1">
      <c r="B17" s="19"/>
      <c r="C17" s="20"/>
      <c r="D17" s="20"/>
      <c r="E17" s="25" t="s">
        <v>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34</v>
      </c>
      <c r="AL17" s="20"/>
      <c r="AM17" s="20"/>
      <c r="AN17" s="25" t="s">
        <v>41</v>
      </c>
      <c r="AO17" s="20"/>
      <c r="AP17" s="20"/>
      <c r="AQ17" s="21"/>
      <c r="BE17" s="182"/>
      <c r="BS17" s="15" t="s">
        <v>42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82"/>
      <c r="BS18" s="15" t="s">
        <v>7</v>
      </c>
    </row>
    <row r="19" spans="2:71" ht="14.25" customHeight="1">
      <c r="B19" s="19"/>
      <c r="C19" s="20"/>
      <c r="D19" s="27" t="s">
        <v>43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31</v>
      </c>
      <c r="AL19" s="20"/>
      <c r="AM19" s="20"/>
      <c r="AN19" s="25" t="s">
        <v>39</v>
      </c>
      <c r="AO19" s="20"/>
      <c r="AP19" s="20"/>
      <c r="AQ19" s="21"/>
      <c r="BE19" s="182"/>
      <c r="BS19" s="15" t="s">
        <v>7</v>
      </c>
    </row>
    <row r="20" spans="2:57" ht="18" customHeight="1">
      <c r="B20" s="19"/>
      <c r="C20" s="20"/>
      <c r="D20" s="20"/>
      <c r="E20" s="25" t="s">
        <v>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34</v>
      </c>
      <c r="AL20" s="20"/>
      <c r="AM20" s="20"/>
      <c r="AN20" s="25" t="s">
        <v>41</v>
      </c>
      <c r="AO20" s="20"/>
      <c r="AP20" s="20"/>
      <c r="AQ20" s="21"/>
      <c r="BE20" s="182"/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82"/>
    </row>
    <row r="22" spans="2:57" ht="12.75">
      <c r="B22" s="19"/>
      <c r="C22" s="20"/>
      <c r="D22" s="27" t="s">
        <v>44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82"/>
    </row>
    <row r="23" spans="2:57" ht="22.5" customHeight="1">
      <c r="B23" s="19"/>
      <c r="C23" s="20"/>
      <c r="D23" s="20"/>
      <c r="E23" s="191" t="s">
        <v>21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20"/>
      <c r="AP23" s="20"/>
      <c r="AQ23" s="21"/>
      <c r="BE23" s="182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82"/>
    </row>
    <row r="25" spans="2:57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82"/>
    </row>
    <row r="26" spans="2:57" ht="14.25" customHeight="1">
      <c r="B26" s="19"/>
      <c r="C26" s="20"/>
      <c r="D26" s="31" t="s">
        <v>45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2">
        <f>ROUND(AG87,2)</f>
        <v>0</v>
      </c>
      <c r="AL26" s="184"/>
      <c r="AM26" s="184"/>
      <c r="AN26" s="184"/>
      <c r="AO26" s="184"/>
      <c r="AP26" s="20"/>
      <c r="AQ26" s="21"/>
      <c r="BE26" s="182"/>
    </row>
    <row r="27" spans="2:57" ht="14.25" customHeight="1">
      <c r="B27" s="19"/>
      <c r="C27" s="20"/>
      <c r="D27" s="31" t="s">
        <v>46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2">
        <f>ROUND(AG90,2)</f>
        <v>0</v>
      </c>
      <c r="AL27" s="184"/>
      <c r="AM27" s="184"/>
      <c r="AN27" s="184"/>
      <c r="AO27" s="184"/>
      <c r="AP27" s="20"/>
      <c r="AQ27" s="21"/>
      <c r="BE27" s="182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186"/>
    </row>
    <row r="29" spans="2:57" s="1" customFormat="1" ht="25.5" customHeight="1">
      <c r="B29" s="32"/>
      <c r="C29" s="33"/>
      <c r="D29" s="35" t="s">
        <v>47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3">
        <f>ROUND(AK26+AK27,2)</f>
        <v>0</v>
      </c>
      <c r="AL29" s="194"/>
      <c r="AM29" s="194"/>
      <c r="AN29" s="194"/>
      <c r="AO29" s="194"/>
      <c r="AP29" s="33"/>
      <c r="AQ29" s="34"/>
      <c r="BE29" s="186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186"/>
    </row>
    <row r="31" spans="2:57" s="2" customFormat="1" ht="14.25" customHeight="1">
      <c r="B31" s="37"/>
      <c r="C31" s="38"/>
      <c r="D31" s="39" t="s">
        <v>48</v>
      </c>
      <c r="E31" s="38"/>
      <c r="F31" s="39" t="s">
        <v>49</v>
      </c>
      <c r="G31" s="38"/>
      <c r="H31" s="38"/>
      <c r="I31" s="38"/>
      <c r="J31" s="38"/>
      <c r="K31" s="38"/>
      <c r="L31" s="195">
        <v>0.21</v>
      </c>
      <c r="M31" s="196"/>
      <c r="N31" s="196"/>
      <c r="O31" s="196"/>
      <c r="P31" s="38"/>
      <c r="Q31" s="38"/>
      <c r="R31" s="38"/>
      <c r="S31" s="38"/>
      <c r="T31" s="41" t="s">
        <v>50</v>
      </c>
      <c r="U31" s="38"/>
      <c r="V31" s="38"/>
      <c r="W31" s="197">
        <f>ROUND(AZ87+SUM(CD91:CD95),2)</f>
        <v>0</v>
      </c>
      <c r="X31" s="196"/>
      <c r="Y31" s="196"/>
      <c r="Z31" s="196"/>
      <c r="AA31" s="196"/>
      <c r="AB31" s="196"/>
      <c r="AC31" s="196"/>
      <c r="AD31" s="196"/>
      <c r="AE31" s="196"/>
      <c r="AF31" s="38"/>
      <c r="AG31" s="38"/>
      <c r="AH31" s="38"/>
      <c r="AI31" s="38"/>
      <c r="AJ31" s="38"/>
      <c r="AK31" s="197">
        <f>ROUND(AV87+SUM(BY91:BY95),2)</f>
        <v>0</v>
      </c>
      <c r="AL31" s="196"/>
      <c r="AM31" s="196"/>
      <c r="AN31" s="196"/>
      <c r="AO31" s="196"/>
      <c r="AP31" s="38"/>
      <c r="AQ31" s="42"/>
      <c r="BE31" s="187"/>
    </row>
    <row r="32" spans="2:57" s="2" customFormat="1" ht="14.25" customHeight="1">
      <c r="B32" s="37"/>
      <c r="C32" s="38"/>
      <c r="D32" s="38"/>
      <c r="E32" s="38"/>
      <c r="F32" s="39" t="s">
        <v>51</v>
      </c>
      <c r="G32" s="38"/>
      <c r="H32" s="38"/>
      <c r="I32" s="38"/>
      <c r="J32" s="38"/>
      <c r="K32" s="38"/>
      <c r="L32" s="195">
        <v>0.15</v>
      </c>
      <c r="M32" s="196"/>
      <c r="N32" s="196"/>
      <c r="O32" s="196"/>
      <c r="P32" s="38"/>
      <c r="Q32" s="38"/>
      <c r="R32" s="38"/>
      <c r="S32" s="38"/>
      <c r="T32" s="41" t="s">
        <v>50</v>
      </c>
      <c r="U32" s="38"/>
      <c r="V32" s="38"/>
      <c r="W32" s="197">
        <f>ROUND(BA87+SUM(CE91:CE95),2)</f>
        <v>0</v>
      </c>
      <c r="X32" s="196"/>
      <c r="Y32" s="196"/>
      <c r="Z32" s="196"/>
      <c r="AA32" s="196"/>
      <c r="AB32" s="196"/>
      <c r="AC32" s="196"/>
      <c r="AD32" s="196"/>
      <c r="AE32" s="196"/>
      <c r="AF32" s="38"/>
      <c r="AG32" s="38"/>
      <c r="AH32" s="38"/>
      <c r="AI32" s="38"/>
      <c r="AJ32" s="38"/>
      <c r="AK32" s="197">
        <f>ROUND(AW87+SUM(BZ91:BZ95),2)</f>
        <v>0</v>
      </c>
      <c r="AL32" s="196"/>
      <c r="AM32" s="196"/>
      <c r="AN32" s="196"/>
      <c r="AO32" s="196"/>
      <c r="AP32" s="38"/>
      <c r="AQ32" s="42"/>
      <c r="BE32" s="187"/>
    </row>
    <row r="33" spans="2:57" s="2" customFormat="1" ht="14.25" customHeight="1" hidden="1">
      <c r="B33" s="37"/>
      <c r="C33" s="38"/>
      <c r="D33" s="38"/>
      <c r="E33" s="38"/>
      <c r="F33" s="39" t="s">
        <v>52</v>
      </c>
      <c r="G33" s="38"/>
      <c r="H33" s="38"/>
      <c r="I33" s="38"/>
      <c r="J33" s="38"/>
      <c r="K33" s="38"/>
      <c r="L33" s="195">
        <v>0.21</v>
      </c>
      <c r="M33" s="196"/>
      <c r="N33" s="196"/>
      <c r="O33" s="196"/>
      <c r="P33" s="38"/>
      <c r="Q33" s="38"/>
      <c r="R33" s="38"/>
      <c r="S33" s="38"/>
      <c r="T33" s="41" t="s">
        <v>50</v>
      </c>
      <c r="U33" s="38"/>
      <c r="V33" s="38"/>
      <c r="W33" s="197">
        <f>ROUND(BB87+SUM(CF91:CF95),2)</f>
        <v>0</v>
      </c>
      <c r="X33" s="196"/>
      <c r="Y33" s="196"/>
      <c r="Z33" s="196"/>
      <c r="AA33" s="196"/>
      <c r="AB33" s="196"/>
      <c r="AC33" s="196"/>
      <c r="AD33" s="196"/>
      <c r="AE33" s="196"/>
      <c r="AF33" s="38"/>
      <c r="AG33" s="38"/>
      <c r="AH33" s="38"/>
      <c r="AI33" s="38"/>
      <c r="AJ33" s="38"/>
      <c r="AK33" s="197">
        <v>0</v>
      </c>
      <c r="AL33" s="196"/>
      <c r="AM33" s="196"/>
      <c r="AN33" s="196"/>
      <c r="AO33" s="196"/>
      <c r="AP33" s="38"/>
      <c r="AQ33" s="42"/>
      <c r="BE33" s="187"/>
    </row>
    <row r="34" spans="2:57" s="2" customFormat="1" ht="14.25" customHeight="1" hidden="1">
      <c r="B34" s="37"/>
      <c r="C34" s="38"/>
      <c r="D34" s="38"/>
      <c r="E34" s="38"/>
      <c r="F34" s="39" t="s">
        <v>53</v>
      </c>
      <c r="G34" s="38"/>
      <c r="H34" s="38"/>
      <c r="I34" s="38"/>
      <c r="J34" s="38"/>
      <c r="K34" s="38"/>
      <c r="L34" s="195">
        <v>0.15</v>
      </c>
      <c r="M34" s="196"/>
      <c r="N34" s="196"/>
      <c r="O34" s="196"/>
      <c r="P34" s="38"/>
      <c r="Q34" s="38"/>
      <c r="R34" s="38"/>
      <c r="S34" s="38"/>
      <c r="T34" s="41" t="s">
        <v>50</v>
      </c>
      <c r="U34" s="38"/>
      <c r="V34" s="38"/>
      <c r="W34" s="197">
        <f>ROUND(BC87+SUM(CG91:CG95),2)</f>
        <v>0</v>
      </c>
      <c r="X34" s="196"/>
      <c r="Y34" s="196"/>
      <c r="Z34" s="196"/>
      <c r="AA34" s="196"/>
      <c r="AB34" s="196"/>
      <c r="AC34" s="196"/>
      <c r="AD34" s="196"/>
      <c r="AE34" s="196"/>
      <c r="AF34" s="38"/>
      <c r="AG34" s="38"/>
      <c r="AH34" s="38"/>
      <c r="AI34" s="38"/>
      <c r="AJ34" s="38"/>
      <c r="AK34" s="197">
        <v>0</v>
      </c>
      <c r="AL34" s="196"/>
      <c r="AM34" s="196"/>
      <c r="AN34" s="196"/>
      <c r="AO34" s="196"/>
      <c r="AP34" s="38"/>
      <c r="AQ34" s="42"/>
      <c r="BE34" s="187"/>
    </row>
    <row r="35" spans="2:43" s="2" customFormat="1" ht="14.25" customHeight="1" hidden="1">
      <c r="B35" s="37"/>
      <c r="C35" s="38"/>
      <c r="D35" s="38"/>
      <c r="E35" s="38"/>
      <c r="F35" s="39" t="s">
        <v>54</v>
      </c>
      <c r="G35" s="38"/>
      <c r="H35" s="38"/>
      <c r="I35" s="38"/>
      <c r="J35" s="38"/>
      <c r="K35" s="38"/>
      <c r="L35" s="195">
        <v>0</v>
      </c>
      <c r="M35" s="196"/>
      <c r="N35" s="196"/>
      <c r="O35" s="196"/>
      <c r="P35" s="38"/>
      <c r="Q35" s="38"/>
      <c r="R35" s="38"/>
      <c r="S35" s="38"/>
      <c r="T35" s="41" t="s">
        <v>50</v>
      </c>
      <c r="U35" s="38"/>
      <c r="V35" s="38"/>
      <c r="W35" s="197">
        <f>ROUND(BD87+SUM(CH91:CH95),2)</f>
        <v>0</v>
      </c>
      <c r="X35" s="196"/>
      <c r="Y35" s="196"/>
      <c r="Z35" s="196"/>
      <c r="AA35" s="196"/>
      <c r="AB35" s="196"/>
      <c r="AC35" s="196"/>
      <c r="AD35" s="196"/>
      <c r="AE35" s="196"/>
      <c r="AF35" s="38"/>
      <c r="AG35" s="38"/>
      <c r="AH35" s="38"/>
      <c r="AI35" s="38"/>
      <c r="AJ35" s="38"/>
      <c r="AK35" s="197">
        <v>0</v>
      </c>
      <c r="AL35" s="196"/>
      <c r="AM35" s="196"/>
      <c r="AN35" s="196"/>
      <c r="AO35" s="196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55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56</v>
      </c>
      <c r="U37" s="45"/>
      <c r="V37" s="45"/>
      <c r="W37" s="45"/>
      <c r="X37" s="198" t="s">
        <v>57</v>
      </c>
      <c r="Y37" s="199"/>
      <c r="Z37" s="199"/>
      <c r="AA37" s="199"/>
      <c r="AB37" s="199"/>
      <c r="AC37" s="45"/>
      <c r="AD37" s="45"/>
      <c r="AE37" s="45"/>
      <c r="AF37" s="45"/>
      <c r="AG37" s="45"/>
      <c r="AH37" s="45"/>
      <c r="AI37" s="45"/>
      <c r="AJ37" s="45"/>
      <c r="AK37" s="200">
        <f>SUM(AK29:AK35)</f>
        <v>0</v>
      </c>
      <c r="AL37" s="199"/>
      <c r="AM37" s="199"/>
      <c r="AN37" s="199"/>
      <c r="AO37" s="201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2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2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2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4.25">
      <c r="B49" s="32"/>
      <c r="C49" s="33"/>
      <c r="D49" s="47" t="s">
        <v>58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59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2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2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2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2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2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2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2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2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4.25">
      <c r="B58" s="32"/>
      <c r="C58" s="33"/>
      <c r="D58" s="52" t="s">
        <v>60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61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60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61</v>
      </c>
      <c r="AN58" s="53"/>
      <c r="AO58" s="55"/>
      <c r="AP58" s="33"/>
      <c r="AQ58" s="34"/>
    </row>
    <row r="59" spans="2:43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4.25">
      <c r="B60" s="32"/>
      <c r="C60" s="33"/>
      <c r="D60" s="47" t="s">
        <v>62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63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2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2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2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2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2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2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2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2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4.25">
      <c r="B69" s="32"/>
      <c r="C69" s="33"/>
      <c r="D69" s="52" t="s">
        <v>60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61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60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61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183" t="s">
        <v>64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34"/>
    </row>
    <row r="77" spans="2:43" s="3" customFormat="1" ht="14.25" customHeight="1">
      <c r="B77" s="62"/>
      <c r="C77" s="27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003-00-2015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03" t="str">
        <f>K6</f>
        <v>Silnice II-101 Zákolany, sanace svahu a silnice po havárii</v>
      </c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2.75">
      <c r="B80" s="32"/>
      <c r="C80" s="27" t="s">
        <v>24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Zákolany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26</v>
      </c>
      <c r="AJ80" s="33"/>
      <c r="AK80" s="33"/>
      <c r="AL80" s="33"/>
      <c r="AM80" s="70" t="str">
        <f>IF(AN8="","",AN8)</f>
        <v>2. 7. 2018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2.75">
      <c r="B82" s="32"/>
      <c r="C82" s="27" t="s">
        <v>30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KSÚS Středočeského kraje p.o.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38</v>
      </c>
      <c r="AJ82" s="33"/>
      <c r="AK82" s="33"/>
      <c r="AL82" s="33"/>
      <c r="AM82" s="205" t="str">
        <f>IF(E17="","",E17)</f>
        <v>Statická spol. s r.o.</v>
      </c>
      <c r="AN82" s="202"/>
      <c r="AO82" s="202"/>
      <c r="AP82" s="202"/>
      <c r="AQ82" s="34"/>
      <c r="AS82" s="206" t="s">
        <v>65</v>
      </c>
      <c r="AT82" s="207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2.75">
      <c r="B83" s="32"/>
      <c r="C83" s="27" t="s">
        <v>36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43</v>
      </c>
      <c r="AJ83" s="33"/>
      <c r="AK83" s="33"/>
      <c r="AL83" s="33"/>
      <c r="AM83" s="205" t="str">
        <f>IF(E20="","",E20)</f>
        <v>Statická spol. s r.o.</v>
      </c>
      <c r="AN83" s="202"/>
      <c r="AO83" s="202"/>
      <c r="AP83" s="202"/>
      <c r="AQ83" s="34"/>
      <c r="AS83" s="208"/>
      <c r="AT83" s="202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08"/>
      <c r="AT84" s="202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09" t="s">
        <v>66</v>
      </c>
      <c r="D85" s="210"/>
      <c r="E85" s="210"/>
      <c r="F85" s="210"/>
      <c r="G85" s="210"/>
      <c r="H85" s="72"/>
      <c r="I85" s="211" t="s">
        <v>67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1" t="s">
        <v>68</v>
      </c>
      <c r="AH85" s="210"/>
      <c r="AI85" s="210"/>
      <c r="AJ85" s="210"/>
      <c r="AK85" s="210"/>
      <c r="AL85" s="210"/>
      <c r="AM85" s="210"/>
      <c r="AN85" s="211" t="s">
        <v>69</v>
      </c>
      <c r="AO85" s="210"/>
      <c r="AP85" s="212"/>
      <c r="AQ85" s="34"/>
      <c r="AS85" s="73" t="s">
        <v>70</v>
      </c>
      <c r="AT85" s="74" t="s">
        <v>71</v>
      </c>
      <c r="AU85" s="74" t="s">
        <v>72</v>
      </c>
      <c r="AV85" s="74" t="s">
        <v>73</v>
      </c>
      <c r="AW85" s="74" t="s">
        <v>74</v>
      </c>
      <c r="AX85" s="74" t="s">
        <v>75</v>
      </c>
      <c r="AY85" s="74" t="s">
        <v>76</v>
      </c>
      <c r="AZ85" s="74" t="s">
        <v>77</v>
      </c>
      <c r="BA85" s="74" t="s">
        <v>78</v>
      </c>
      <c r="BB85" s="74" t="s">
        <v>79</v>
      </c>
      <c r="BC85" s="74" t="s">
        <v>80</v>
      </c>
      <c r="BD85" s="75" t="s">
        <v>81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82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19">
        <f>ROUND(AG88,2)</f>
        <v>0</v>
      </c>
      <c r="AH87" s="219"/>
      <c r="AI87" s="219"/>
      <c r="AJ87" s="219"/>
      <c r="AK87" s="219"/>
      <c r="AL87" s="219"/>
      <c r="AM87" s="219"/>
      <c r="AN87" s="220">
        <f>SUM(AG87,AT87)</f>
        <v>0</v>
      </c>
      <c r="AO87" s="220"/>
      <c r="AP87" s="220"/>
      <c r="AQ87" s="68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83</v>
      </c>
      <c r="BT87" s="83" t="s">
        <v>84</v>
      </c>
      <c r="BU87" s="84" t="s">
        <v>85</v>
      </c>
      <c r="BV87" s="83" t="s">
        <v>86</v>
      </c>
      <c r="BW87" s="83" t="s">
        <v>87</v>
      </c>
      <c r="BX87" s="83" t="s">
        <v>88</v>
      </c>
    </row>
    <row r="88" spans="1:76" s="5" customFormat="1" ht="27" customHeight="1">
      <c r="A88" s="263" t="s">
        <v>420</v>
      </c>
      <c r="B88" s="85"/>
      <c r="C88" s="86"/>
      <c r="D88" s="215" t="s">
        <v>89</v>
      </c>
      <c r="E88" s="214"/>
      <c r="F88" s="214"/>
      <c r="G88" s="214"/>
      <c r="H88" s="214"/>
      <c r="I88" s="87"/>
      <c r="J88" s="215" t="s">
        <v>90</v>
      </c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3">
        <f>'003 - Silnice II-101 Záko...'!M30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88"/>
      <c r="AS88" s="89">
        <f>'003 - Silnice II-101 Záko...'!M28</f>
        <v>0</v>
      </c>
      <c r="AT88" s="90">
        <f>ROUND(SUM(AV88:AW88),2)</f>
        <v>0</v>
      </c>
      <c r="AU88" s="91">
        <f>'003 - Silnice II-101 Záko...'!W129</f>
        <v>0</v>
      </c>
      <c r="AV88" s="90">
        <f>'003 - Silnice II-101 Záko...'!M32</f>
        <v>0</v>
      </c>
      <c r="AW88" s="90">
        <f>'003 - Silnice II-101 Záko...'!M33</f>
        <v>0</v>
      </c>
      <c r="AX88" s="90">
        <f>'003 - Silnice II-101 Záko...'!M34</f>
        <v>0</v>
      </c>
      <c r="AY88" s="90">
        <f>'003 - Silnice II-101 Záko...'!M35</f>
        <v>0</v>
      </c>
      <c r="AZ88" s="90">
        <f>'003 - Silnice II-101 Záko...'!H32</f>
        <v>0</v>
      </c>
      <c r="BA88" s="90">
        <f>'003 - Silnice II-101 Záko...'!H33</f>
        <v>0</v>
      </c>
      <c r="BB88" s="90">
        <f>'003 - Silnice II-101 Záko...'!H34</f>
        <v>0</v>
      </c>
      <c r="BC88" s="90">
        <f>'003 - Silnice II-101 Záko...'!H35</f>
        <v>0</v>
      </c>
      <c r="BD88" s="92">
        <f>'003 - Silnice II-101 Záko...'!H36</f>
        <v>0</v>
      </c>
      <c r="BT88" s="93" t="s">
        <v>23</v>
      </c>
      <c r="BV88" s="93" t="s">
        <v>86</v>
      </c>
      <c r="BW88" s="93" t="s">
        <v>91</v>
      </c>
      <c r="BX88" s="93" t="s">
        <v>87</v>
      </c>
    </row>
    <row r="89" spans="2:43" ht="12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48" s="1" customFormat="1" ht="30" customHeight="1">
      <c r="B90" s="32"/>
      <c r="C90" s="77" t="s">
        <v>92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20">
        <f>ROUND(SUM(AG91:AG94),2)</f>
        <v>0</v>
      </c>
      <c r="AH90" s="202"/>
      <c r="AI90" s="202"/>
      <c r="AJ90" s="202"/>
      <c r="AK90" s="202"/>
      <c r="AL90" s="202"/>
      <c r="AM90" s="202"/>
      <c r="AN90" s="220">
        <f>ROUND(SUM(AN91:AN94),2)</f>
        <v>0</v>
      </c>
      <c r="AO90" s="202"/>
      <c r="AP90" s="202"/>
      <c r="AQ90" s="34"/>
      <c r="AS90" s="73" t="s">
        <v>93</v>
      </c>
      <c r="AT90" s="74" t="s">
        <v>94</v>
      </c>
      <c r="AU90" s="74" t="s">
        <v>48</v>
      </c>
      <c r="AV90" s="75" t="s">
        <v>71</v>
      </c>
    </row>
    <row r="91" spans="2:89" s="1" customFormat="1" ht="19.5" customHeight="1">
      <c r="B91" s="32"/>
      <c r="C91" s="33"/>
      <c r="D91" s="94" t="s">
        <v>95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216">
        <f>ROUND(AG87*AS91,2)</f>
        <v>0</v>
      </c>
      <c r="AH91" s="202"/>
      <c r="AI91" s="202"/>
      <c r="AJ91" s="202"/>
      <c r="AK91" s="202"/>
      <c r="AL91" s="202"/>
      <c r="AM91" s="202"/>
      <c r="AN91" s="217">
        <f>ROUND(AG91+AV91,2)</f>
        <v>0</v>
      </c>
      <c r="AO91" s="202"/>
      <c r="AP91" s="202"/>
      <c r="AQ91" s="34"/>
      <c r="AS91" s="95">
        <v>0</v>
      </c>
      <c r="AT91" s="96" t="s">
        <v>96</v>
      </c>
      <c r="AU91" s="96" t="s">
        <v>49</v>
      </c>
      <c r="AV91" s="97">
        <f>ROUND(IF(AU91="základní",AG91*L31,IF(AU91="snížená",AG91*L32,0)),2)</f>
        <v>0</v>
      </c>
      <c r="BV91" s="15" t="s">
        <v>97</v>
      </c>
      <c r="BY91" s="98">
        <f>IF(AU91="základní",AV91,0)</f>
        <v>0</v>
      </c>
      <c r="BZ91" s="98">
        <f>IF(AU91="snížená",AV91,0)</f>
        <v>0</v>
      </c>
      <c r="CA91" s="98">
        <v>0</v>
      </c>
      <c r="CB91" s="98">
        <v>0</v>
      </c>
      <c r="CC91" s="98">
        <v>0</v>
      </c>
      <c r="CD91" s="98">
        <f>IF(AU91="základní",AG91,0)</f>
        <v>0</v>
      </c>
      <c r="CE91" s="98">
        <f>IF(AU91="snížená",AG91,0)</f>
        <v>0</v>
      </c>
      <c r="CF91" s="98">
        <f>IF(AU91="zákl. přenesená",AG91,0)</f>
        <v>0</v>
      </c>
      <c r="CG91" s="98">
        <f>IF(AU91="sníž. přenesená",AG91,0)</f>
        <v>0</v>
      </c>
      <c r="CH91" s="98">
        <f>IF(AU91="nulová",AG91,0)</f>
        <v>0</v>
      </c>
      <c r="CI91" s="15">
        <f>IF(AU91="základní",1,IF(AU91="snížená",2,IF(AU91="zákl. přenesená",4,IF(AU91="sníž. přenesená",5,3))))</f>
        <v>1</v>
      </c>
      <c r="CJ91" s="15">
        <f>IF(AT91="stavební čast",1,IF(8891="investiční čast",2,3))</f>
        <v>1</v>
      </c>
      <c r="CK91" s="15" t="str">
        <f>IF(D91="Vyplň vlastní","","x")</f>
        <v>x</v>
      </c>
    </row>
    <row r="92" spans="2:89" s="1" customFormat="1" ht="19.5" customHeight="1">
      <c r="B92" s="32"/>
      <c r="C92" s="33"/>
      <c r="D92" s="218" t="s">
        <v>98</v>
      </c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33"/>
      <c r="AD92" s="33"/>
      <c r="AE92" s="33"/>
      <c r="AF92" s="33"/>
      <c r="AG92" s="216">
        <f>AG87*AS92</f>
        <v>0</v>
      </c>
      <c r="AH92" s="202"/>
      <c r="AI92" s="202"/>
      <c r="AJ92" s="202"/>
      <c r="AK92" s="202"/>
      <c r="AL92" s="202"/>
      <c r="AM92" s="202"/>
      <c r="AN92" s="217">
        <f>AG92+AV92</f>
        <v>0</v>
      </c>
      <c r="AO92" s="202"/>
      <c r="AP92" s="202"/>
      <c r="AQ92" s="34"/>
      <c r="AS92" s="99">
        <v>0</v>
      </c>
      <c r="AT92" s="100" t="s">
        <v>96</v>
      </c>
      <c r="AU92" s="100" t="s">
        <v>49</v>
      </c>
      <c r="AV92" s="101">
        <f>ROUND(IF(AU92="nulová",0,IF(OR(AU92="základní",AU92="zákl. přenesená"),AG92*L31,AG92*L32)),2)</f>
        <v>0</v>
      </c>
      <c r="BV92" s="15" t="s">
        <v>99</v>
      </c>
      <c r="BY92" s="98">
        <f>IF(AU92="základní",AV92,0)</f>
        <v>0</v>
      </c>
      <c r="BZ92" s="98">
        <f>IF(AU92="snížená",AV92,0)</f>
        <v>0</v>
      </c>
      <c r="CA92" s="98">
        <f>IF(AU92="zákl. přenesená",AV92,0)</f>
        <v>0</v>
      </c>
      <c r="CB92" s="98">
        <f>IF(AU92="sníž. přenesená",AV92,0)</f>
        <v>0</v>
      </c>
      <c r="CC92" s="98">
        <f>IF(AU92="nulová",AV92,0)</f>
        <v>0</v>
      </c>
      <c r="CD92" s="98">
        <f>IF(AU92="základní",AG92,0)</f>
        <v>0</v>
      </c>
      <c r="CE92" s="98">
        <f>IF(AU92="snížená",AG92,0)</f>
        <v>0</v>
      </c>
      <c r="CF92" s="98">
        <f>IF(AU92="zákl. přenesená",AG92,0)</f>
        <v>0</v>
      </c>
      <c r="CG92" s="98">
        <f>IF(AU92="sníž. přenesená",AG92,0)</f>
        <v>0</v>
      </c>
      <c r="CH92" s="98">
        <f>IF(AU92="nulová",AG92,0)</f>
        <v>0</v>
      </c>
      <c r="CI92" s="15">
        <f>IF(AU92="základní",1,IF(AU92="snížená",2,IF(AU92="zákl. přenesená",4,IF(AU92="sníž. přenesená",5,3))))</f>
        <v>1</v>
      </c>
      <c r="CJ92" s="15">
        <f>IF(AT92="stavební čast",1,IF(8892="investiční čast",2,3))</f>
        <v>1</v>
      </c>
      <c r="CK92" s="15">
        <f>IF(D92="Vyplň vlastní","","x")</f>
      </c>
    </row>
    <row r="93" spans="2:89" s="1" customFormat="1" ht="19.5" customHeight="1">
      <c r="B93" s="32"/>
      <c r="C93" s="33"/>
      <c r="D93" s="218" t="s">
        <v>98</v>
      </c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33"/>
      <c r="AD93" s="33"/>
      <c r="AE93" s="33"/>
      <c r="AF93" s="33"/>
      <c r="AG93" s="216">
        <f>AG87*AS93</f>
        <v>0</v>
      </c>
      <c r="AH93" s="202"/>
      <c r="AI93" s="202"/>
      <c r="AJ93" s="202"/>
      <c r="AK93" s="202"/>
      <c r="AL93" s="202"/>
      <c r="AM93" s="202"/>
      <c r="AN93" s="217">
        <f>AG93+AV93</f>
        <v>0</v>
      </c>
      <c r="AO93" s="202"/>
      <c r="AP93" s="202"/>
      <c r="AQ93" s="34"/>
      <c r="AS93" s="99">
        <v>0</v>
      </c>
      <c r="AT93" s="100" t="s">
        <v>96</v>
      </c>
      <c r="AU93" s="100" t="s">
        <v>49</v>
      </c>
      <c r="AV93" s="101">
        <f>ROUND(IF(AU93="nulová",0,IF(OR(AU93="základní",AU93="zákl. přenesená"),AG93*L31,AG93*L32)),2)</f>
        <v>0</v>
      </c>
      <c r="BV93" s="15" t="s">
        <v>99</v>
      </c>
      <c r="BY93" s="98">
        <f>IF(AU93="základní",AV93,0)</f>
        <v>0</v>
      </c>
      <c r="BZ93" s="98">
        <f>IF(AU93="snížená",AV93,0)</f>
        <v>0</v>
      </c>
      <c r="CA93" s="98">
        <f>IF(AU93="zákl. přenesená",AV93,0)</f>
        <v>0</v>
      </c>
      <c r="CB93" s="98">
        <f>IF(AU93="sníž. přenesená",AV93,0)</f>
        <v>0</v>
      </c>
      <c r="CC93" s="98">
        <f>IF(AU93="nulová",AV93,0)</f>
        <v>0</v>
      </c>
      <c r="CD93" s="98">
        <f>IF(AU93="základní",AG93,0)</f>
        <v>0</v>
      </c>
      <c r="CE93" s="98">
        <f>IF(AU93="snížená",AG93,0)</f>
        <v>0</v>
      </c>
      <c r="CF93" s="98">
        <f>IF(AU93="zákl. přenesená",AG93,0)</f>
        <v>0</v>
      </c>
      <c r="CG93" s="98">
        <f>IF(AU93="sníž. přenesená",AG93,0)</f>
        <v>0</v>
      </c>
      <c r="CH93" s="98">
        <f>IF(AU93="nulová",AG93,0)</f>
        <v>0</v>
      </c>
      <c r="CI93" s="15">
        <f>IF(AU93="základní",1,IF(AU93="snížená",2,IF(AU93="zákl. přenesená",4,IF(AU93="sníž. přenesená",5,3))))</f>
        <v>1</v>
      </c>
      <c r="CJ93" s="15">
        <f>IF(AT93="stavební čast",1,IF(8893="investiční čast",2,3))</f>
        <v>1</v>
      </c>
      <c r="CK93" s="15">
        <f>IF(D93="Vyplň vlastní","","x")</f>
      </c>
    </row>
    <row r="94" spans="2:89" s="1" customFormat="1" ht="19.5" customHeight="1">
      <c r="B94" s="32"/>
      <c r="C94" s="33"/>
      <c r="D94" s="218" t="s">
        <v>98</v>
      </c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33"/>
      <c r="AD94" s="33"/>
      <c r="AE94" s="33"/>
      <c r="AF94" s="33"/>
      <c r="AG94" s="216">
        <f>AG87*AS94</f>
        <v>0</v>
      </c>
      <c r="AH94" s="202"/>
      <c r="AI94" s="202"/>
      <c r="AJ94" s="202"/>
      <c r="AK94" s="202"/>
      <c r="AL94" s="202"/>
      <c r="AM94" s="202"/>
      <c r="AN94" s="217">
        <f>AG94+AV94</f>
        <v>0</v>
      </c>
      <c r="AO94" s="202"/>
      <c r="AP94" s="202"/>
      <c r="AQ94" s="34"/>
      <c r="AS94" s="102">
        <v>0</v>
      </c>
      <c r="AT94" s="103" t="s">
        <v>96</v>
      </c>
      <c r="AU94" s="103" t="s">
        <v>49</v>
      </c>
      <c r="AV94" s="104">
        <f>ROUND(IF(AU94="nulová",0,IF(OR(AU94="základní",AU94="zákl. přenesená"),AG94*L31,AG94*L32)),2)</f>
        <v>0</v>
      </c>
      <c r="BV94" s="15" t="s">
        <v>99</v>
      </c>
      <c r="BY94" s="98">
        <f>IF(AU94="základní",AV94,0)</f>
        <v>0</v>
      </c>
      <c r="BZ94" s="98">
        <f>IF(AU94="snížená",AV94,0)</f>
        <v>0</v>
      </c>
      <c r="CA94" s="98">
        <f>IF(AU94="zákl. přenesená",AV94,0)</f>
        <v>0</v>
      </c>
      <c r="CB94" s="98">
        <f>IF(AU94="sníž. přenesená",AV94,0)</f>
        <v>0</v>
      </c>
      <c r="CC94" s="98">
        <f>IF(AU94="nulová",AV94,0)</f>
        <v>0</v>
      </c>
      <c r="CD94" s="98">
        <f>IF(AU94="základní",AG94,0)</f>
        <v>0</v>
      </c>
      <c r="CE94" s="98">
        <f>IF(AU94="snížená",AG94,0)</f>
        <v>0</v>
      </c>
      <c r="CF94" s="98">
        <f>IF(AU94="zákl. přenesená",AG94,0)</f>
        <v>0</v>
      </c>
      <c r="CG94" s="98">
        <f>IF(AU94="sníž. přenesená",AG94,0)</f>
        <v>0</v>
      </c>
      <c r="CH94" s="98">
        <f>IF(AU94="nulová",AG94,0)</f>
        <v>0</v>
      </c>
      <c r="CI94" s="15">
        <f>IF(AU94="základní",1,IF(AU94="snížená",2,IF(AU94="zákl. přenesená",4,IF(AU94="sníž. přenesená",5,3))))</f>
        <v>1</v>
      </c>
      <c r="CJ94" s="15">
        <f>IF(AT94="stavební čast",1,IF(8894="investiční čast",2,3))</f>
        <v>1</v>
      </c>
      <c r="CK94" s="15">
        <f>IF(D94="Vyplň vlastní","","x")</f>
      </c>
    </row>
    <row r="95" spans="2:43" s="1" customFormat="1" ht="10.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2:43" s="1" customFormat="1" ht="30" customHeight="1">
      <c r="B96" s="32"/>
      <c r="C96" s="105" t="s">
        <v>100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221">
        <f>ROUND(AG87+AG90,2)</f>
        <v>0</v>
      </c>
      <c r="AH96" s="221"/>
      <c r="AI96" s="221"/>
      <c r="AJ96" s="221"/>
      <c r="AK96" s="221"/>
      <c r="AL96" s="221"/>
      <c r="AM96" s="221"/>
      <c r="AN96" s="221">
        <f>AN87+AN90</f>
        <v>0</v>
      </c>
      <c r="AO96" s="221"/>
      <c r="AP96" s="221"/>
      <c r="AQ96" s="34"/>
    </row>
    <row r="97" spans="2:43" s="1" customFormat="1" ht="6.7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3 - Silnice II-101 Záko...'!C2" tooltip="003 - Silnice II-101 Záko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32" max="43" width="9.33203125" style="0" customWidth="1"/>
    <col min="44" max="64" width="9.33203125" style="0" hidden="1" customWidth="1"/>
  </cols>
  <sheetData>
    <row r="1" spans="1:66" ht="21.75" customHeight="1">
      <c r="A1" s="268"/>
      <c r="B1" s="265"/>
      <c r="C1" s="265"/>
      <c r="D1" s="266" t="s">
        <v>1</v>
      </c>
      <c r="E1" s="265"/>
      <c r="F1" s="267" t="s">
        <v>421</v>
      </c>
      <c r="G1" s="267"/>
      <c r="H1" s="269" t="s">
        <v>422</v>
      </c>
      <c r="I1" s="269"/>
      <c r="J1" s="269"/>
      <c r="K1" s="269"/>
      <c r="L1" s="267" t="s">
        <v>423</v>
      </c>
      <c r="M1" s="265"/>
      <c r="N1" s="265"/>
      <c r="O1" s="266" t="s">
        <v>101</v>
      </c>
      <c r="P1" s="265"/>
      <c r="Q1" s="265"/>
      <c r="R1" s="265"/>
      <c r="S1" s="267" t="s">
        <v>424</v>
      </c>
      <c r="T1" s="267"/>
      <c r="U1" s="268"/>
      <c r="V1" s="2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181" t="s">
        <v>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222" t="s">
        <v>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5" t="s">
        <v>91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102</v>
      </c>
    </row>
    <row r="4" spans="2:46" ht="36.75" customHeight="1">
      <c r="B4" s="19"/>
      <c r="C4" s="183" t="s">
        <v>103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17</v>
      </c>
      <c r="E6" s="20"/>
      <c r="F6" s="223" t="str">
        <f>'Rekapitulace stavby'!K6</f>
        <v>Silnice II-101 Zákolany, sanace svahu a silnice po havárii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20"/>
      <c r="R6" s="21"/>
    </row>
    <row r="7" spans="2:18" s="1" customFormat="1" ht="32.25" customHeight="1">
      <c r="B7" s="32"/>
      <c r="C7" s="33"/>
      <c r="D7" s="26" t="s">
        <v>104</v>
      </c>
      <c r="E7" s="33"/>
      <c r="F7" s="189" t="s">
        <v>105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5" t="s">
        <v>21</v>
      </c>
      <c r="P8" s="33"/>
      <c r="Q8" s="33"/>
      <c r="R8" s="34"/>
    </row>
    <row r="9" spans="2:18" s="1" customFormat="1" ht="14.25" customHeight="1">
      <c r="B9" s="32"/>
      <c r="C9" s="33"/>
      <c r="D9" s="27" t="s">
        <v>24</v>
      </c>
      <c r="E9" s="33"/>
      <c r="F9" s="25" t="s">
        <v>25</v>
      </c>
      <c r="G9" s="33"/>
      <c r="H9" s="33"/>
      <c r="I9" s="33"/>
      <c r="J9" s="33"/>
      <c r="K9" s="33"/>
      <c r="L9" s="33"/>
      <c r="M9" s="27" t="s">
        <v>26</v>
      </c>
      <c r="N9" s="33"/>
      <c r="O9" s="224" t="str">
        <f>'Rekapitulace stavby'!AN8</f>
        <v>2. 7. 2018</v>
      </c>
      <c r="P9" s="202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30</v>
      </c>
      <c r="E11" s="33"/>
      <c r="F11" s="33"/>
      <c r="G11" s="33"/>
      <c r="H11" s="33"/>
      <c r="I11" s="33"/>
      <c r="J11" s="33"/>
      <c r="K11" s="33"/>
      <c r="L11" s="33"/>
      <c r="M11" s="27" t="s">
        <v>31</v>
      </c>
      <c r="N11" s="33"/>
      <c r="O11" s="188" t="s">
        <v>32</v>
      </c>
      <c r="P11" s="202"/>
      <c r="Q11" s="33"/>
      <c r="R11" s="34"/>
    </row>
    <row r="12" spans="2:18" s="1" customFormat="1" ht="18" customHeight="1">
      <c r="B12" s="32"/>
      <c r="C12" s="33"/>
      <c r="D12" s="33"/>
      <c r="E12" s="25" t="s">
        <v>33</v>
      </c>
      <c r="F12" s="33"/>
      <c r="G12" s="33"/>
      <c r="H12" s="33"/>
      <c r="I12" s="33"/>
      <c r="J12" s="33"/>
      <c r="K12" s="33"/>
      <c r="L12" s="33"/>
      <c r="M12" s="27" t="s">
        <v>34</v>
      </c>
      <c r="N12" s="33"/>
      <c r="O12" s="188" t="s">
        <v>35</v>
      </c>
      <c r="P12" s="202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36</v>
      </c>
      <c r="E14" s="33"/>
      <c r="F14" s="33"/>
      <c r="G14" s="33"/>
      <c r="H14" s="33"/>
      <c r="I14" s="33"/>
      <c r="J14" s="33"/>
      <c r="K14" s="33"/>
      <c r="L14" s="33"/>
      <c r="M14" s="27" t="s">
        <v>31</v>
      </c>
      <c r="N14" s="33"/>
      <c r="O14" s="225" t="str">
        <f>IF('Rekapitulace stavby'!AN13="","",'Rekapitulace stavby'!AN13)</f>
        <v>Vyplň údaj</v>
      </c>
      <c r="P14" s="202"/>
      <c r="Q14" s="33"/>
      <c r="R14" s="34"/>
    </row>
    <row r="15" spans="2:18" s="1" customFormat="1" ht="18" customHeight="1">
      <c r="B15" s="32"/>
      <c r="C15" s="33"/>
      <c r="D15" s="33"/>
      <c r="E15" s="225" t="str">
        <f>IF('Rekapitulace stavby'!E14="","",'Rekapitulace stavby'!E14)</f>
        <v>Vyplň údaj</v>
      </c>
      <c r="F15" s="202"/>
      <c r="G15" s="202"/>
      <c r="H15" s="202"/>
      <c r="I15" s="202"/>
      <c r="J15" s="202"/>
      <c r="K15" s="202"/>
      <c r="L15" s="202"/>
      <c r="M15" s="27" t="s">
        <v>34</v>
      </c>
      <c r="N15" s="33"/>
      <c r="O15" s="225" t="str">
        <f>IF('Rekapitulace stavby'!AN14="","",'Rekapitulace stavby'!AN14)</f>
        <v>Vyplň údaj</v>
      </c>
      <c r="P15" s="202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38</v>
      </c>
      <c r="E17" s="33"/>
      <c r="F17" s="33"/>
      <c r="G17" s="33"/>
      <c r="H17" s="33"/>
      <c r="I17" s="33"/>
      <c r="J17" s="33"/>
      <c r="K17" s="33"/>
      <c r="L17" s="33"/>
      <c r="M17" s="27" t="s">
        <v>31</v>
      </c>
      <c r="N17" s="33"/>
      <c r="O17" s="188" t="s">
        <v>39</v>
      </c>
      <c r="P17" s="202"/>
      <c r="Q17" s="33"/>
      <c r="R17" s="34"/>
    </row>
    <row r="18" spans="2:18" s="1" customFormat="1" ht="18" customHeight="1">
      <c r="B18" s="32"/>
      <c r="C18" s="33"/>
      <c r="D18" s="33"/>
      <c r="E18" s="25" t="s">
        <v>40</v>
      </c>
      <c r="F18" s="33"/>
      <c r="G18" s="33"/>
      <c r="H18" s="33"/>
      <c r="I18" s="33"/>
      <c r="J18" s="33"/>
      <c r="K18" s="33"/>
      <c r="L18" s="33"/>
      <c r="M18" s="27" t="s">
        <v>34</v>
      </c>
      <c r="N18" s="33"/>
      <c r="O18" s="188" t="s">
        <v>41</v>
      </c>
      <c r="P18" s="202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43</v>
      </c>
      <c r="E20" s="33"/>
      <c r="F20" s="33"/>
      <c r="G20" s="33"/>
      <c r="H20" s="33"/>
      <c r="I20" s="33"/>
      <c r="J20" s="33"/>
      <c r="K20" s="33"/>
      <c r="L20" s="33"/>
      <c r="M20" s="27" t="s">
        <v>31</v>
      </c>
      <c r="N20" s="33"/>
      <c r="O20" s="188" t="s">
        <v>39</v>
      </c>
      <c r="P20" s="202"/>
      <c r="Q20" s="33"/>
      <c r="R20" s="34"/>
    </row>
    <row r="21" spans="2:18" s="1" customFormat="1" ht="18" customHeight="1">
      <c r="B21" s="32"/>
      <c r="C21" s="33"/>
      <c r="D21" s="33"/>
      <c r="E21" s="25" t="s">
        <v>40</v>
      </c>
      <c r="F21" s="33"/>
      <c r="G21" s="33"/>
      <c r="H21" s="33"/>
      <c r="I21" s="33"/>
      <c r="J21" s="33"/>
      <c r="K21" s="33"/>
      <c r="L21" s="33"/>
      <c r="M21" s="27" t="s">
        <v>34</v>
      </c>
      <c r="N21" s="33"/>
      <c r="O21" s="188" t="s">
        <v>41</v>
      </c>
      <c r="P21" s="202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191" t="s">
        <v>21</v>
      </c>
      <c r="F24" s="202"/>
      <c r="G24" s="202"/>
      <c r="H24" s="202"/>
      <c r="I24" s="202"/>
      <c r="J24" s="202"/>
      <c r="K24" s="202"/>
      <c r="L24" s="202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07" t="s">
        <v>106</v>
      </c>
      <c r="E27" s="33"/>
      <c r="F27" s="33"/>
      <c r="G27" s="33"/>
      <c r="H27" s="33"/>
      <c r="I27" s="33"/>
      <c r="J27" s="33"/>
      <c r="K27" s="33"/>
      <c r="L27" s="33"/>
      <c r="M27" s="192">
        <f>N88</f>
        <v>0</v>
      </c>
      <c r="N27" s="202"/>
      <c r="O27" s="202"/>
      <c r="P27" s="202"/>
      <c r="Q27" s="33"/>
      <c r="R27" s="34"/>
    </row>
    <row r="28" spans="2:18" s="1" customFormat="1" ht="14.25" customHeight="1">
      <c r="B28" s="32"/>
      <c r="C28" s="33"/>
      <c r="D28" s="31" t="s">
        <v>95</v>
      </c>
      <c r="E28" s="33"/>
      <c r="F28" s="33"/>
      <c r="G28" s="33"/>
      <c r="H28" s="33"/>
      <c r="I28" s="33"/>
      <c r="J28" s="33"/>
      <c r="K28" s="33"/>
      <c r="L28" s="33"/>
      <c r="M28" s="192">
        <f>N104</f>
        <v>0</v>
      </c>
      <c r="N28" s="202"/>
      <c r="O28" s="202"/>
      <c r="P28" s="202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08" t="s">
        <v>47</v>
      </c>
      <c r="E30" s="33"/>
      <c r="F30" s="33"/>
      <c r="G30" s="33"/>
      <c r="H30" s="33"/>
      <c r="I30" s="33"/>
      <c r="J30" s="33"/>
      <c r="K30" s="33"/>
      <c r="L30" s="33"/>
      <c r="M30" s="226">
        <f>ROUND(M27+M28,2)</f>
        <v>0</v>
      </c>
      <c r="N30" s="202"/>
      <c r="O30" s="202"/>
      <c r="P30" s="202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48</v>
      </c>
      <c r="E32" s="39" t="s">
        <v>49</v>
      </c>
      <c r="F32" s="40">
        <v>0.21</v>
      </c>
      <c r="G32" s="109" t="s">
        <v>50</v>
      </c>
      <c r="H32" s="227">
        <f>(SUM(BE104:BE111)+SUM(BE129:BE315))</f>
        <v>0</v>
      </c>
      <c r="I32" s="202"/>
      <c r="J32" s="202"/>
      <c r="K32" s="33"/>
      <c r="L32" s="33"/>
      <c r="M32" s="227">
        <f>ROUND((SUM(BE104:BE111)+SUM(BE129:BE315)),2)*F32</f>
        <v>0</v>
      </c>
      <c r="N32" s="202"/>
      <c r="O32" s="202"/>
      <c r="P32" s="202"/>
      <c r="Q32" s="33"/>
      <c r="R32" s="34"/>
    </row>
    <row r="33" spans="2:18" s="1" customFormat="1" ht="14.25" customHeight="1">
      <c r="B33" s="32"/>
      <c r="C33" s="33"/>
      <c r="D33" s="33"/>
      <c r="E33" s="39" t="s">
        <v>51</v>
      </c>
      <c r="F33" s="40">
        <v>0.15</v>
      </c>
      <c r="G33" s="109" t="s">
        <v>50</v>
      </c>
      <c r="H33" s="227">
        <f>(SUM(BF104:BF111)+SUM(BF129:BF315))</f>
        <v>0</v>
      </c>
      <c r="I33" s="202"/>
      <c r="J33" s="202"/>
      <c r="K33" s="33"/>
      <c r="L33" s="33"/>
      <c r="M33" s="227">
        <f>ROUND((SUM(BF104:BF111)+SUM(BF129:BF315)),2)*F33</f>
        <v>0</v>
      </c>
      <c r="N33" s="202"/>
      <c r="O33" s="202"/>
      <c r="P33" s="202"/>
      <c r="Q33" s="33"/>
      <c r="R33" s="34"/>
    </row>
    <row r="34" spans="2:18" s="1" customFormat="1" ht="14.25" customHeight="1" hidden="1">
      <c r="B34" s="32"/>
      <c r="C34" s="33"/>
      <c r="D34" s="33"/>
      <c r="E34" s="39" t="s">
        <v>52</v>
      </c>
      <c r="F34" s="40">
        <v>0.21</v>
      </c>
      <c r="G34" s="109" t="s">
        <v>50</v>
      </c>
      <c r="H34" s="227">
        <f>(SUM(BG104:BG111)+SUM(BG129:BG315))</f>
        <v>0</v>
      </c>
      <c r="I34" s="202"/>
      <c r="J34" s="202"/>
      <c r="K34" s="33"/>
      <c r="L34" s="33"/>
      <c r="M34" s="227">
        <v>0</v>
      </c>
      <c r="N34" s="202"/>
      <c r="O34" s="202"/>
      <c r="P34" s="202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53</v>
      </c>
      <c r="F35" s="40">
        <v>0.15</v>
      </c>
      <c r="G35" s="109" t="s">
        <v>50</v>
      </c>
      <c r="H35" s="227">
        <f>(SUM(BH104:BH111)+SUM(BH129:BH315))</f>
        <v>0</v>
      </c>
      <c r="I35" s="202"/>
      <c r="J35" s="202"/>
      <c r="K35" s="33"/>
      <c r="L35" s="33"/>
      <c r="M35" s="227">
        <v>0</v>
      </c>
      <c r="N35" s="202"/>
      <c r="O35" s="202"/>
      <c r="P35" s="202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54</v>
      </c>
      <c r="F36" s="40">
        <v>0</v>
      </c>
      <c r="G36" s="109" t="s">
        <v>50</v>
      </c>
      <c r="H36" s="227">
        <f>(SUM(BI104:BI111)+SUM(BI129:BI315))</f>
        <v>0</v>
      </c>
      <c r="I36" s="202"/>
      <c r="J36" s="202"/>
      <c r="K36" s="33"/>
      <c r="L36" s="33"/>
      <c r="M36" s="227">
        <v>0</v>
      </c>
      <c r="N36" s="202"/>
      <c r="O36" s="202"/>
      <c r="P36" s="202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106"/>
      <c r="D38" s="110" t="s">
        <v>55</v>
      </c>
      <c r="E38" s="72"/>
      <c r="F38" s="72"/>
      <c r="G38" s="111" t="s">
        <v>56</v>
      </c>
      <c r="H38" s="112" t="s">
        <v>57</v>
      </c>
      <c r="I38" s="72"/>
      <c r="J38" s="72"/>
      <c r="K38" s="72"/>
      <c r="L38" s="228">
        <f>SUM(M30:M36)</f>
        <v>0</v>
      </c>
      <c r="M38" s="210"/>
      <c r="N38" s="210"/>
      <c r="O38" s="210"/>
      <c r="P38" s="212"/>
      <c r="Q38" s="106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2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2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4.25">
      <c r="B50" s="32"/>
      <c r="C50" s="33"/>
      <c r="D50" s="47" t="s">
        <v>58</v>
      </c>
      <c r="E50" s="48"/>
      <c r="F50" s="48"/>
      <c r="G50" s="48"/>
      <c r="H50" s="49"/>
      <c r="I50" s="33"/>
      <c r="J50" s="47" t="s">
        <v>59</v>
      </c>
      <c r="K50" s="48"/>
      <c r="L50" s="48"/>
      <c r="M50" s="48"/>
      <c r="N50" s="48"/>
      <c r="O50" s="48"/>
      <c r="P50" s="49"/>
      <c r="Q50" s="33"/>
      <c r="R50" s="34"/>
    </row>
    <row r="51" spans="2:18" ht="12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2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2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2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2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2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2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2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4.25">
      <c r="B59" s="32"/>
      <c r="C59" s="33"/>
      <c r="D59" s="52" t="s">
        <v>60</v>
      </c>
      <c r="E59" s="53"/>
      <c r="F59" s="53"/>
      <c r="G59" s="54" t="s">
        <v>61</v>
      </c>
      <c r="H59" s="55"/>
      <c r="I59" s="33"/>
      <c r="J59" s="52" t="s">
        <v>60</v>
      </c>
      <c r="K59" s="53"/>
      <c r="L59" s="53"/>
      <c r="M59" s="53"/>
      <c r="N59" s="54" t="s">
        <v>61</v>
      </c>
      <c r="O59" s="53"/>
      <c r="P59" s="55"/>
      <c r="Q59" s="33"/>
      <c r="R59" s="34"/>
    </row>
    <row r="60" spans="2:18" ht="12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4.25">
      <c r="B61" s="32"/>
      <c r="C61" s="33"/>
      <c r="D61" s="47" t="s">
        <v>62</v>
      </c>
      <c r="E61" s="48"/>
      <c r="F61" s="48"/>
      <c r="G61" s="48"/>
      <c r="H61" s="49"/>
      <c r="I61" s="33"/>
      <c r="J61" s="47" t="s">
        <v>63</v>
      </c>
      <c r="K61" s="48"/>
      <c r="L61" s="48"/>
      <c r="M61" s="48"/>
      <c r="N61" s="48"/>
      <c r="O61" s="48"/>
      <c r="P61" s="49"/>
      <c r="Q61" s="33"/>
      <c r="R61" s="34"/>
    </row>
    <row r="62" spans="2:18" ht="12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2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2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2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2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2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2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2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4.25">
      <c r="B70" s="32"/>
      <c r="C70" s="33"/>
      <c r="D70" s="52" t="s">
        <v>60</v>
      </c>
      <c r="E70" s="53"/>
      <c r="F70" s="53"/>
      <c r="G70" s="54" t="s">
        <v>61</v>
      </c>
      <c r="H70" s="55"/>
      <c r="I70" s="33"/>
      <c r="J70" s="52" t="s">
        <v>60</v>
      </c>
      <c r="K70" s="53"/>
      <c r="L70" s="53"/>
      <c r="M70" s="53"/>
      <c r="N70" s="54" t="s">
        <v>61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83" t="s">
        <v>107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23" t="str">
        <f>F6</f>
        <v>Silnice II-101 Zákolany, sanace svahu a silnice po havárii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33"/>
      <c r="R78" s="34"/>
    </row>
    <row r="79" spans="2:18" s="1" customFormat="1" ht="36.75" customHeight="1">
      <c r="B79" s="32"/>
      <c r="C79" s="66" t="s">
        <v>104</v>
      </c>
      <c r="D79" s="33"/>
      <c r="E79" s="33"/>
      <c r="F79" s="203" t="str">
        <f>F7</f>
        <v>003 - Silnice II/101 Zákolany, sanace svahu a silnice po havárii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24</v>
      </c>
      <c r="D81" s="33"/>
      <c r="E81" s="33"/>
      <c r="F81" s="25" t="str">
        <f>F9</f>
        <v>Zákolany</v>
      </c>
      <c r="G81" s="33"/>
      <c r="H81" s="33"/>
      <c r="I81" s="33"/>
      <c r="J81" s="33"/>
      <c r="K81" s="27" t="s">
        <v>26</v>
      </c>
      <c r="L81" s="33"/>
      <c r="M81" s="229" t="str">
        <f>IF(O9="","",O9)</f>
        <v>2. 7. 2018</v>
      </c>
      <c r="N81" s="202"/>
      <c r="O81" s="202"/>
      <c r="P81" s="202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2.75">
      <c r="B83" s="32"/>
      <c r="C83" s="27" t="s">
        <v>30</v>
      </c>
      <c r="D83" s="33"/>
      <c r="E83" s="33"/>
      <c r="F83" s="25" t="str">
        <f>E12</f>
        <v>KSÚS Středočeského kraje p.o.</v>
      </c>
      <c r="G83" s="33"/>
      <c r="H83" s="33"/>
      <c r="I83" s="33"/>
      <c r="J83" s="33"/>
      <c r="K83" s="27" t="s">
        <v>38</v>
      </c>
      <c r="L83" s="33"/>
      <c r="M83" s="188" t="str">
        <f>E18</f>
        <v>Statická spol. s r.o.</v>
      </c>
      <c r="N83" s="202"/>
      <c r="O83" s="202"/>
      <c r="P83" s="202"/>
      <c r="Q83" s="202"/>
      <c r="R83" s="34"/>
    </row>
    <row r="84" spans="2:18" s="1" customFormat="1" ht="14.25" customHeight="1">
      <c r="B84" s="32"/>
      <c r="C84" s="27" t="s">
        <v>36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43</v>
      </c>
      <c r="L84" s="33"/>
      <c r="M84" s="188" t="str">
        <f>E21</f>
        <v>Statická spol. s r.o.</v>
      </c>
      <c r="N84" s="202"/>
      <c r="O84" s="202"/>
      <c r="P84" s="202"/>
      <c r="Q84" s="202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30" t="s">
        <v>108</v>
      </c>
      <c r="D86" s="231"/>
      <c r="E86" s="231"/>
      <c r="F86" s="231"/>
      <c r="G86" s="231"/>
      <c r="H86" s="106"/>
      <c r="I86" s="106"/>
      <c r="J86" s="106"/>
      <c r="K86" s="106"/>
      <c r="L86" s="106"/>
      <c r="M86" s="106"/>
      <c r="N86" s="230" t="s">
        <v>109</v>
      </c>
      <c r="O86" s="202"/>
      <c r="P86" s="202"/>
      <c r="Q86" s="202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3" t="s">
        <v>110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20">
        <f>N129</f>
        <v>0</v>
      </c>
      <c r="O88" s="202"/>
      <c r="P88" s="202"/>
      <c r="Q88" s="202"/>
      <c r="R88" s="34"/>
      <c r="AU88" s="15" t="s">
        <v>111</v>
      </c>
    </row>
    <row r="89" spans="2:18" s="6" customFormat="1" ht="24.75" customHeight="1">
      <c r="B89" s="114"/>
      <c r="C89" s="115"/>
      <c r="D89" s="116" t="s">
        <v>112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32">
        <f>N130</f>
        <v>0</v>
      </c>
      <c r="O89" s="233"/>
      <c r="P89" s="233"/>
      <c r="Q89" s="233"/>
      <c r="R89" s="117"/>
    </row>
    <row r="90" spans="2:18" s="7" customFormat="1" ht="19.5" customHeight="1">
      <c r="B90" s="118"/>
      <c r="C90" s="119"/>
      <c r="D90" s="94" t="s">
        <v>113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7">
        <f>N131</f>
        <v>0</v>
      </c>
      <c r="O90" s="234"/>
      <c r="P90" s="234"/>
      <c r="Q90" s="234"/>
      <c r="R90" s="120"/>
    </row>
    <row r="91" spans="2:18" s="7" customFormat="1" ht="19.5" customHeight="1">
      <c r="B91" s="118"/>
      <c r="C91" s="119"/>
      <c r="D91" s="94" t="s">
        <v>114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17">
        <f>N206</f>
        <v>0</v>
      </c>
      <c r="O91" s="234"/>
      <c r="P91" s="234"/>
      <c r="Q91" s="234"/>
      <c r="R91" s="120"/>
    </row>
    <row r="92" spans="2:18" s="7" customFormat="1" ht="19.5" customHeight="1">
      <c r="B92" s="118"/>
      <c r="C92" s="119"/>
      <c r="D92" s="94" t="s">
        <v>115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17">
        <f>N219</f>
        <v>0</v>
      </c>
      <c r="O92" s="234"/>
      <c r="P92" s="234"/>
      <c r="Q92" s="234"/>
      <c r="R92" s="120"/>
    </row>
    <row r="93" spans="2:18" s="7" customFormat="1" ht="19.5" customHeight="1">
      <c r="B93" s="118"/>
      <c r="C93" s="119"/>
      <c r="D93" s="94" t="s">
        <v>116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17">
        <f>N245</f>
        <v>0</v>
      </c>
      <c r="O93" s="234"/>
      <c r="P93" s="234"/>
      <c r="Q93" s="234"/>
      <c r="R93" s="120"/>
    </row>
    <row r="94" spans="2:18" s="7" customFormat="1" ht="19.5" customHeight="1">
      <c r="B94" s="118"/>
      <c r="C94" s="119"/>
      <c r="D94" s="94" t="s">
        <v>117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17">
        <f>N255</f>
        <v>0</v>
      </c>
      <c r="O94" s="234"/>
      <c r="P94" s="234"/>
      <c r="Q94" s="234"/>
      <c r="R94" s="120"/>
    </row>
    <row r="95" spans="2:18" s="7" customFormat="1" ht="19.5" customHeight="1">
      <c r="B95" s="118"/>
      <c r="C95" s="119"/>
      <c r="D95" s="94" t="s">
        <v>118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17">
        <f>N281</f>
        <v>0</v>
      </c>
      <c r="O95" s="234"/>
      <c r="P95" s="234"/>
      <c r="Q95" s="234"/>
      <c r="R95" s="120"/>
    </row>
    <row r="96" spans="2:18" s="7" customFormat="1" ht="19.5" customHeight="1">
      <c r="B96" s="118"/>
      <c r="C96" s="119"/>
      <c r="D96" s="94" t="s">
        <v>119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17">
        <f>N288</f>
        <v>0</v>
      </c>
      <c r="O96" s="234"/>
      <c r="P96" s="234"/>
      <c r="Q96" s="234"/>
      <c r="R96" s="120"/>
    </row>
    <row r="97" spans="2:18" s="7" customFormat="1" ht="19.5" customHeight="1">
      <c r="B97" s="118"/>
      <c r="C97" s="119"/>
      <c r="D97" s="94" t="s">
        <v>120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17">
        <f>N295</f>
        <v>0</v>
      </c>
      <c r="O97" s="234"/>
      <c r="P97" s="234"/>
      <c r="Q97" s="234"/>
      <c r="R97" s="120"/>
    </row>
    <row r="98" spans="2:18" s="6" customFormat="1" ht="24.75" customHeight="1">
      <c r="B98" s="114"/>
      <c r="C98" s="115"/>
      <c r="D98" s="116" t="s">
        <v>121</v>
      </c>
      <c r="E98" s="115"/>
      <c r="F98" s="115"/>
      <c r="G98" s="115"/>
      <c r="H98" s="115"/>
      <c r="I98" s="115"/>
      <c r="J98" s="115"/>
      <c r="K98" s="115"/>
      <c r="L98" s="115"/>
      <c r="M98" s="115"/>
      <c r="N98" s="232">
        <f>N297</f>
        <v>0</v>
      </c>
      <c r="O98" s="233"/>
      <c r="P98" s="233"/>
      <c r="Q98" s="233"/>
      <c r="R98" s="117"/>
    </row>
    <row r="99" spans="2:18" s="7" customFormat="1" ht="19.5" customHeight="1">
      <c r="B99" s="118"/>
      <c r="C99" s="119"/>
      <c r="D99" s="94" t="s">
        <v>122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17">
        <f>N298</f>
        <v>0</v>
      </c>
      <c r="O99" s="234"/>
      <c r="P99" s="234"/>
      <c r="Q99" s="234"/>
      <c r="R99" s="120"/>
    </row>
    <row r="100" spans="2:18" s="7" customFormat="1" ht="19.5" customHeight="1">
      <c r="B100" s="118"/>
      <c r="C100" s="119"/>
      <c r="D100" s="94" t="s">
        <v>123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7">
        <f>N306</f>
        <v>0</v>
      </c>
      <c r="O100" s="234"/>
      <c r="P100" s="234"/>
      <c r="Q100" s="234"/>
      <c r="R100" s="120"/>
    </row>
    <row r="101" spans="2:18" s="7" customFormat="1" ht="19.5" customHeight="1">
      <c r="B101" s="118"/>
      <c r="C101" s="119"/>
      <c r="D101" s="94" t="s">
        <v>124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217">
        <f>N308</f>
        <v>0</v>
      </c>
      <c r="O101" s="234"/>
      <c r="P101" s="234"/>
      <c r="Q101" s="234"/>
      <c r="R101" s="120"/>
    </row>
    <row r="102" spans="2:18" s="7" customFormat="1" ht="19.5" customHeight="1">
      <c r="B102" s="118"/>
      <c r="C102" s="119"/>
      <c r="D102" s="94" t="s">
        <v>125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217">
        <f>N312</f>
        <v>0</v>
      </c>
      <c r="O102" s="234"/>
      <c r="P102" s="234"/>
      <c r="Q102" s="234"/>
      <c r="R102" s="120"/>
    </row>
    <row r="103" spans="2:18" s="1" customFormat="1" ht="21.7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13" t="s">
        <v>126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35">
        <f>ROUND(N105+N106+N107+N108+N109+N110,2)</f>
        <v>0</v>
      </c>
      <c r="O104" s="202"/>
      <c r="P104" s="202"/>
      <c r="Q104" s="202"/>
      <c r="R104" s="34"/>
      <c r="T104" s="121"/>
      <c r="U104" s="122" t="s">
        <v>48</v>
      </c>
    </row>
    <row r="105" spans="2:65" s="1" customFormat="1" ht="18" customHeight="1">
      <c r="B105" s="123"/>
      <c r="C105" s="124"/>
      <c r="D105" s="218" t="s">
        <v>127</v>
      </c>
      <c r="E105" s="236"/>
      <c r="F105" s="236"/>
      <c r="G105" s="236"/>
      <c r="H105" s="236"/>
      <c r="I105" s="124"/>
      <c r="J105" s="124"/>
      <c r="K105" s="124"/>
      <c r="L105" s="124"/>
      <c r="M105" s="124"/>
      <c r="N105" s="216">
        <f>ROUND(N88*T105,2)</f>
        <v>0</v>
      </c>
      <c r="O105" s="236"/>
      <c r="P105" s="236"/>
      <c r="Q105" s="236"/>
      <c r="R105" s="125"/>
      <c r="S105" s="126"/>
      <c r="T105" s="127"/>
      <c r="U105" s="128" t="s">
        <v>49</v>
      </c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30" t="s">
        <v>128</v>
      </c>
      <c r="AZ105" s="129"/>
      <c r="BA105" s="129"/>
      <c r="BB105" s="129"/>
      <c r="BC105" s="129"/>
      <c r="BD105" s="129"/>
      <c r="BE105" s="131">
        <f aca="true" t="shared" si="0" ref="BE105:BE110">IF(U105="základní",N105,0)</f>
        <v>0</v>
      </c>
      <c r="BF105" s="131">
        <f aca="true" t="shared" si="1" ref="BF105:BF110">IF(U105="snížená",N105,0)</f>
        <v>0</v>
      </c>
      <c r="BG105" s="131">
        <f aca="true" t="shared" si="2" ref="BG105:BG110">IF(U105="zákl. přenesená",N105,0)</f>
        <v>0</v>
      </c>
      <c r="BH105" s="131">
        <f aca="true" t="shared" si="3" ref="BH105:BH110">IF(U105="sníž. přenesená",N105,0)</f>
        <v>0</v>
      </c>
      <c r="BI105" s="131">
        <f aca="true" t="shared" si="4" ref="BI105:BI110">IF(U105="nulová",N105,0)</f>
        <v>0</v>
      </c>
      <c r="BJ105" s="130" t="s">
        <v>23</v>
      </c>
      <c r="BK105" s="129"/>
      <c r="BL105" s="129"/>
      <c r="BM105" s="129"/>
    </row>
    <row r="106" spans="2:65" s="1" customFormat="1" ht="18" customHeight="1">
      <c r="B106" s="123"/>
      <c r="C106" s="124"/>
      <c r="D106" s="218" t="s">
        <v>129</v>
      </c>
      <c r="E106" s="236"/>
      <c r="F106" s="236"/>
      <c r="G106" s="236"/>
      <c r="H106" s="236"/>
      <c r="I106" s="124"/>
      <c r="J106" s="124"/>
      <c r="K106" s="124"/>
      <c r="L106" s="124"/>
      <c r="M106" s="124"/>
      <c r="N106" s="216">
        <f>ROUND(N88*T106,2)</f>
        <v>0</v>
      </c>
      <c r="O106" s="236"/>
      <c r="P106" s="236"/>
      <c r="Q106" s="236"/>
      <c r="R106" s="125"/>
      <c r="S106" s="126"/>
      <c r="T106" s="127"/>
      <c r="U106" s="128" t="s">
        <v>49</v>
      </c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30" t="s">
        <v>128</v>
      </c>
      <c r="AZ106" s="129"/>
      <c r="BA106" s="129"/>
      <c r="BB106" s="129"/>
      <c r="BC106" s="129"/>
      <c r="BD106" s="129"/>
      <c r="BE106" s="131">
        <f t="shared" si="0"/>
        <v>0</v>
      </c>
      <c r="BF106" s="131">
        <f t="shared" si="1"/>
        <v>0</v>
      </c>
      <c r="BG106" s="131">
        <f t="shared" si="2"/>
        <v>0</v>
      </c>
      <c r="BH106" s="131">
        <f t="shared" si="3"/>
        <v>0</v>
      </c>
      <c r="BI106" s="131">
        <f t="shared" si="4"/>
        <v>0</v>
      </c>
      <c r="BJ106" s="130" t="s">
        <v>23</v>
      </c>
      <c r="BK106" s="129"/>
      <c r="BL106" s="129"/>
      <c r="BM106" s="129"/>
    </row>
    <row r="107" spans="2:65" s="1" customFormat="1" ht="18" customHeight="1">
      <c r="B107" s="123"/>
      <c r="C107" s="124"/>
      <c r="D107" s="218" t="s">
        <v>130</v>
      </c>
      <c r="E107" s="236"/>
      <c r="F107" s="236"/>
      <c r="G107" s="236"/>
      <c r="H107" s="236"/>
      <c r="I107" s="124"/>
      <c r="J107" s="124"/>
      <c r="K107" s="124"/>
      <c r="L107" s="124"/>
      <c r="M107" s="124"/>
      <c r="N107" s="216">
        <f>ROUND(N88*T107,2)</f>
        <v>0</v>
      </c>
      <c r="O107" s="236"/>
      <c r="P107" s="236"/>
      <c r="Q107" s="236"/>
      <c r="R107" s="125"/>
      <c r="S107" s="126"/>
      <c r="T107" s="127"/>
      <c r="U107" s="128" t="s">
        <v>49</v>
      </c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30" t="s">
        <v>128</v>
      </c>
      <c r="AZ107" s="129"/>
      <c r="BA107" s="129"/>
      <c r="BB107" s="129"/>
      <c r="BC107" s="129"/>
      <c r="BD107" s="129"/>
      <c r="BE107" s="131">
        <f t="shared" si="0"/>
        <v>0</v>
      </c>
      <c r="BF107" s="131">
        <f t="shared" si="1"/>
        <v>0</v>
      </c>
      <c r="BG107" s="131">
        <f t="shared" si="2"/>
        <v>0</v>
      </c>
      <c r="BH107" s="131">
        <f t="shared" si="3"/>
        <v>0</v>
      </c>
      <c r="BI107" s="131">
        <f t="shared" si="4"/>
        <v>0</v>
      </c>
      <c r="BJ107" s="130" t="s">
        <v>23</v>
      </c>
      <c r="BK107" s="129"/>
      <c r="BL107" s="129"/>
      <c r="BM107" s="129"/>
    </row>
    <row r="108" spans="2:65" s="1" customFormat="1" ht="18" customHeight="1">
      <c r="B108" s="123"/>
      <c r="C108" s="124"/>
      <c r="D108" s="218" t="s">
        <v>131</v>
      </c>
      <c r="E108" s="236"/>
      <c r="F108" s="236"/>
      <c r="G108" s="236"/>
      <c r="H108" s="236"/>
      <c r="I108" s="124"/>
      <c r="J108" s="124"/>
      <c r="K108" s="124"/>
      <c r="L108" s="124"/>
      <c r="M108" s="124"/>
      <c r="N108" s="216">
        <f>ROUND(N88*T108,2)</f>
        <v>0</v>
      </c>
      <c r="O108" s="236"/>
      <c r="P108" s="236"/>
      <c r="Q108" s="236"/>
      <c r="R108" s="125"/>
      <c r="S108" s="126"/>
      <c r="T108" s="127"/>
      <c r="U108" s="128" t="s">
        <v>49</v>
      </c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0" t="s">
        <v>128</v>
      </c>
      <c r="AZ108" s="129"/>
      <c r="BA108" s="129"/>
      <c r="BB108" s="129"/>
      <c r="BC108" s="129"/>
      <c r="BD108" s="129"/>
      <c r="BE108" s="131">
        <f t="shared" si="0"/>
        <v>0</v>
      </c>
      <c r="BF108" s="131">
        <f t="shared" si="1"/>
        <v>0</v>
      </c>
      <c r="BG108" s="131">
        <f t="shared" si="2"/>
        <v>0</v>
      </c>
      <c r="BH108" s="131">
        <f t="shared" si="3"/>
        <v>0</v>
      </c>
      <c r="BI108" s="131">
        <f t="shared" si="4"/>
        <v>0</v>
      </c>
      <c r="BJ108" s="130" t="s">
        <v>23</v>
      </c>
      <c r="BK108" s="129"/>
      <c r="BL108" s="129"/>
      <c r="BM108" s="129"/>
    </row>
    <row r="109" spans="2:65" s="1" customFormat="1" ht="18" customHeight="1">
      <c r="B109" s="123"/>
      <c r="C109" s="124"/>
      <c r="D109" s="218" t="s">
        <v>132</v>
      </c>
      <c r="E109" s="236"/>
      <c r="F109" s="236"/>
      <c r="G109" s="236"/>
      <c r="H109" s="236"/>
      <c r="I109" s="124"/>
      <c r="J109" s="124"/>
      <c r="K109" s="124"/>
      <c r="L109" s="124"/>
      <c r="M109" s="124"/>
      <c r="N109" s="216">
        <f>ROUND(N88*T109,2)</f>
        <v>0</v>
      </c>
      <c r="O109" s="236"/>
      <c r="P109" s="236"/>
      <c r="Q109" s="236"/>
      <c r="R109" s="125"/>
      <c r="S109" s="126"/>
      <c r="T109" s="127"/>
      <c r="U109" s="128" t="s">
        <v>49</v>
      </c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30" t="s">
        <v>128</v>
      </c>
      <c r="AZ109" s="129"/>
      <c r="BA109" s="129"/>
      <c r="BB109" s="129"/>
      <c r="BC109" s="129"/>
      <c r="BD109" s="129"/>
      <c r="BE109" s="131">
        <f t="shared" si="0"/>
        <v>0</v>
      </c>
      <c r="BF109" s="131">
        <f t="shared" si="1"/>
        <v>0</v>
      </c>
      <c r="BG109" s="131">
        <f t="shared" si="2"/>
        <v>0</v>
      </c>
      <c r="BH109" s="131">
        <f t="shared" si="3"/>
        <v>0</v>
      </c>
      <c r="BI109" s="131">
        <f t="shared" si="4"/>
        <v>0</v>
      </c>
      <c r="BJ109" s="130" t="s">
        <v>23</v>
      </c>
      <c r="BK109" s="129"/>
      <c r="BL109" s="129"/>
      <c r="BM109" s="129"/>
    </row>
    <row r="110" spans="2:65" s="1" customFormat="1" ht="18" customHeight="1">
      <c r="B110" s="123"/>
      <c r="C110" s="124"/>
      <c r="D110" s="132" t="s">
        <v>133</v>
      </c>
      <c r="E110" s="124"/>
      <c r="F110" s="124"/>
      <c r="G110" s="124"/>
      <c r="H110" s="124"/>
      <c r="I110" s="124"/>
      <c r="J110" s="124"/>
      <c r="K110" s="124"/>
      <c r="L110" s="124"/>
      <c r="M110" s="124"/>
      <c r="N110" s="216">
        <f>ROUND(N88*T110,2)</f>
        <v>0</v>
      </c>
      <c r="O110" s="236"/>
      <c r="P110" s="236"/>
      <c r="Q110" s="236"/>
      <c r="R110" s="125"/>
      <c r="S110" s="126"/>
      <c r="T110" s="133"/>
      <c r="U110" s="134" t="s">
        <v>49</v>
      </c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30" t="s">
        <v>134</v>
      </c>
      <c r="AZ110" s="129"/>
      <c r="BA110" s="129"/>
      <c r="BB110" s="129"/>
      <c r="BC110" s="129"/>
      <c r="BD110" s="129"/>
      <c r="BE110" s="131">
        <f t="shared" si="0"/>
        <v>0</v>
      </c>
      <c r="BF110" s="131">
        <f t="shared" si="1"/>
        <v>0</v>
      </c>
      <c r="BG110" s="131">
        <f t="shared" si="2"/>
        <v>0</v>
      </c>
      <c r="BH110" s="131">
        <f t="shared" si="3"/>
        <v>0</v>
      </c>
      <c r="BI110" s="131">
        <f t="shared" si="4"/>
        <v>0</v>
      </c>
      <c r="BJ110" s="130" t="s">
        <v>23</v>
      </c>
      <c r="BK110" s="129"/>
      <c r="BL110" s="129"/>
      <c r="BM110" s="129"/>
    </row>
    <row r="111" spans="2:18" s="1" customFormat="1" ht="12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29.25" customHeight="1">
      <c r="B112" s="32"/>
      <c r="C112" s="105" t="s">
        <v>100</v>
      </c>
      <c r="D112" s="106"/>
      <c r="E112" s="106"/>
      <c r="F112" s="106"/>
      <c r="G112" s="106"/>
      <c r="H112" s="106"/>
      <c r="I112" s="106"/>
      <c r="J112" s="106"/>
      <c r="K112" s="106"/>
      <c r="L112" s="221">
        <f>ROUND(SUM(N88+N104),2)</f>
        <v>0</v>
      </c>
      <c r="M112" s="231"/>
      <c r="N112" s="231"/>
      <c r="O112" s="231"/>
      <c r="P112" s="231"/>
      <c r="Q112" s="231"/>
      <c r="R112" s="34"/>
    </row>
    <row r="113" spans="2:18" s="1" customFormat="1" ht="6.75" customHeight="1"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</row>
    <row r="117" spans="2:18" s="1" customFormat="1" ht="6.75" customHeight="1"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1"/>
    </row>
    <row r="118" spans="2:18" s="1" customFormat="1" ht="36.75" customHeight="1">
      <c r="B118" s="32"/>
      <c r="C118" s="183" t="s">
        <v>135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34"/>
    </row>
    <row r="119" spans="2:18" s="1" customFormat="1" ht="6.7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30" customHeight="1">
      <c r="B120" s="32"/>
      <c r="C120" s="27" t="s">
        <v>17</v>
      </c>
      <c r="D120" s="33"/>
      <c r="E120" s="33"/>
      <c r="F120" s="223" t="str">
        <f>F6</f>
        <v>Silnice II-101 Zákolany, sanace svahu a silnice po havárii</v>
      </c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33"/>
      <c r="R120" s="34"/>
    </row>
    <row r="121" spans="2:18" s="1" customFormat="1" ht="36.75" customHeight="1">
      <c r="B121" s="32"/>
      <c r="C121" s="66" t="s">
        <v>104</v>
      </c>
      <c r="D121" s="33"/>
      <c r="E121" s="33"/>
      <c r="F121" s="203" t="str">
        <f>F7</f>
        <v>003 - Silnice II/101 Zákolany, sanace svahu a silnice po havárii</v>
      </c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33"/>
      <c r="R121" s="34"/>
    </row>
    <row r="122" spans="2:18" s="1" customFormat="1" ht="6.75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18" s="1" customFormat="1" ht="18" customHeight="1">
      <c r="B123" s="32"/>
      <c r="C123" s="27" t="s">
        <v>24</v>
      </c>
      <c r="D123" s="33"/>
      <c r="E123" s="33"/>
      <c r="F123" s="25" t="str">
        <f>F9</f>
        <v>Zákolany</v>
      </c>
      <c r="G123" s="33"/>
      <c r="H123" s="33"/>
      <c r="I123" s="33"/>
      <c r="J123" s="33"/>
      <c r="K123" s="27" t="s">
        <v>26</v>
      </c>
      <c r="L123" s="33"/>
      <c r="M123" s="229" t="str">
        <f>IF(O9="","",O9)</f>
        <v>2. 7. 2018</v>
      </c>
      <c r="N123" s="202"/>
      <c r="O123" s="202"/>
      <c r="P123" s="202"/>
      <c r="Q123" s="33"/>
      <c r="R123" s="34"/>
    </row>
    <row r="124" spans="2:18" s="1" customFormat="1" ht="6.7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18" s="1" customFormat="1" ht="12.75">
      <c r="B125" s="32"/>
      <c r="C125" s="27" t="s">
        <v>30</v>
      </c>
      <c r="D125" s="33"/>
      <c r="E125" s="33"/>
      <c r="F125" s="25" t="str">
        <f>E12</f>
        <v>KSÚS Středočeského kraje p.o.</v>
      </c>
      <c r="G125" s="33"/>
      <c r="H125" s="33"/>
      <c r="I125" s="33"/>
      <c r="J125" s="33"/>
      <c r="K125" s="27" t="s">
        <v>38</v>
      </c>
      <c r="L125" s="33"/>
      <c r="M125" s="188" t="str">
        <f>E18</f>
        <v>Statická spol. s r.o.</v>
      </c>
      <c r="N125" s="202"/>
      <c r="O125" s="202"/>
      <c r="P125" s="202"/>
      <c r="Q125" s="202"/>
      <c r="R125" s="34"/>
    </row>
    <row r="126" spans="2:18" s="1" customFormat="1" ht="14.25" customHeight="1">
      <c r="B126" s="32"/>
      <c r="C126" s="27" t="s">
        <v>36</v>
      </c>
      <c r="D126" s="33"/>
      <c r="E126" s="33"/>
      <c r="F126" s="25" t="str">
        <f>IF(E15="","",E15)</f>
        <v>Vyplň údaj</v>
      </c>
      <c r="G126" s="33"/>
      <c r="H126" s="33"/>
      <c r="I126" s="33"/>
      <c r="J126" s="33"/>
      <c r="K126" s="27" t="s">
        <v>43</v>
      </c>
      <c r="L126" s="33"/>
      <c r="M126" s="188" t="str">
        <f>E21</f>
        <v>Statická spol. s r.o.</v>
      </c>
      <c r="N126" s="202"/>
      <c r="O126" s="202"/>
      <c r="P126" s="202"/>
      <c r="Q126" s="202"/>
      <c r="R126" s="34"/>
    </row>
    <row r="127" spans="2:18" s="1" customFormat="1" ht="9.75" customHeight="1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27" s="8" customFormat="1" ht="29.25" customHeight="1">
      <c r="B128" s="135"/>
      <c r="C128" s="136" t="s">
        <v>136</v>
      </c>
      <c r="D128" s="137" t="s">
        <v>137</v>
      </c>
      <c r="E128" s="137" t="s">
        <v>66</v>
      </c>
      <c r="F128" s="237" t="s">
        <v>138</v>
      </c>
      <c r="G128" s="238"/>
      <c r="H128" s="238"/>
      <c r="I128" s="238"/>
      <c r="J128" s="137" t="s">
        <v>139</v>
      </c>
      <c r="K128" s="137" t="s">
        <v>140</v>
      </c>
      <c r="L128" s="239" t="s">
        <v>141</v>
      </c>
      <c r="M128" s="238"/>
      <c r="N128" s="237" t="s">
        <v>109</v>
      </c>
      <c r="O128" s="238"/>
      <c r="P128" s="238"/>
      <c r="Q128" s="240"/>
      <c r="R128" s="138"/>
      <c r="T128" s="73" t="s">
        <v>142</v>
      </c>
      <c r="U128" s="74" t="s">
        <v>48</v>
      </c>
      <c r="V128" s="74" t="s">
        <v>143</v>
      </c>
      <c r="W128" s="74" t="s">
        <v>144</v>
      </c>
      <c r="X128" s="74" t="s">
        <v>145</v>
      </c>
      <c r="Y128" s="74" t="s">
        <v>146</v>
      </c>
      <c r="Z128" s="74" t="s">
        <v>147</v>
      </c>
      <c r="AA128" s="75" t="s">
        <v>148</v>
      </c>
    </row>
    <row r="129" spans="2:63" s="1" customFormat="1" ht="29.25" customHeight="1">
      <c r="B129" s="32"/>
      <c r="C129" s="77" t="s">
        <v>106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254">
        <f>BK129</f>
        <v>0</v>
      </c>
      <c r="O129" s="255"/>
      <c r="P129" s="255"/>
      <c r="Q129" s="255"/>
      <c r="R129" s="34"/>
      <c r="T129" s="76"/>
      <c r="U129" s="48"/>
      <c r="V129" s="48"/>
      <c r="W129" s="139">
        <f>W130+W297+W316</f>
        <v>0</v>
      </c>
      <c r="X129" s="48"/>
      <c r="Y129" s="139">
        <f>Y130+Y297+Y316</f>
        <v>0</v>
      </c>
      <c r="Z129" s="48"/>
      <c r="AA129" s="140">
        <f>AA130+AA297+AA316</f>
        <v>0</v>
      </c>
      <c r="AT129" s="15" t="s">
        <v>83</v>
      </c>
      <c r="AU129" s="15" t="s">
        <v>111</v>
      </c>
      <c r="BK129" s="141">
        <f>BK130+BK297+BK316</f>
        <v>0</v>
      </c>
    </row>
    <row r="130" spans="2:63" s="9" customFormat="1" ht="36.75" customHeight="1">
      <c r="B130" s="142"/>
      <c r="C130" s="143"/>
      <c r="D130" s="144" t="s">
        <v>112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56">
        <f>BK130</f>
        <v>0</v>
      </c>
      <c r="O130" s="232"/>
      <c r="P130" s="232"/>
      <c r="Q130" s="232"/>
      <c r="R130" s="145"/>
      <c r="T130" s="146"/>
      <c r="U130" s="143"/>
      <c r="V130" s="143"/>
      <c r="W130" s="147">
        <f>W131+W206+W219+W245+W255+W281+W288+W295</f>
        <v>0</v>
      </c>
      <c r="X130" s="143"/>
      <c r="Y130" s="147">
        <f>Y131+Y206+Y219+Y245+Y255+Y281+Y288+Y295</f>
        <v>0</v>
      </c>
      <c r="Z130" s="143"/>
      <c r="AA130" s="148">
        <f>AA131+AA206+AA219+AA245+AA255+AA281+AA288+AA295</f>
        <v>0</v>
      </c>
      <c r="AR130" s="149" t="s">
        <v>23</v>
      </c>
      <c r="AT130" s="150" t="s">
        <v>83</v>
      </c>
      <c r="AU130" s="150" t="s">
        <v>84</v>
      </c>
      <c r="AY130" s="149" t="s">
        <v>149</v>
      </c>
      <c r="BK130" s="151">
        <f>BK131+BK206+BK219+BK245+BK255+BK281+BK288+BK295</f>
        <v>0</v>
      </c>
    </row>
    <row r="131" spans="2:63" s="9" customFormat="1" ht="19.5" customHeight="1">
      <c r="B131" s="142"/>
      <c r="C131" s="143"/>
      <c r="D131" s="152" t="s">
        <v>113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257">
        <f>BK131</f>
        <v>0</v>
      </c>
      <c r="O131" s="258"/>
      <c r="P131" s="258"/>
      <c r="Q131" s="258"/>
      <c r="R131" s="145"/>
      <c r="T131" s="146"/>
      <c r="U131" s="143"/>
      <c r="V131" s="143"/>
      <c r="W131" s="147">
        <f>SUM(W132:W205)</f>
        <v>0</v>
      </c>
      <c r="X131" s="143"/>
      <c r="Y131" s="147">
        <f>SUM(Y132:Y205)</f>
        <v>0</v>
      </c>
      <c r="Z131" s="143"/>
      <c r="AA131" s="148">
        <f>SUM(AA132:AA205)</f>
        <v>0</v>
      </c>
      <c r="AR131" s="149" t="s">
        <v>23</v>
      </c>
      <c r="AT131" s="150" t="s">
        <v>83</v>
      </c>
      <c r="AU131" s="150" t="s">
        <v>23</v>
      </c>
      <c r="AY131" s="149" t="s">
        <v>149</v>
      </c>
      <c r="BK131" s="151">
        <f>SUM(BK132:BK205)</f>
        <v>0</v>
      </c>
    </row>
    <row r="132" spans="2:65" s="1" customFormat="1" ht="31.5" customHeight="1">
      <c r="B132" s="123"/>
      <c r="C132" s="153" t="s">
        <v>23</v>
      </c>
      <c r="D132" s="153" t="s">
        <v>150</v>
      </c>
      <c r="E132" s="154" t="s">
        <v>151</v>
      </c>
      <c r="F132" s="241" t="s">
        <v>152</v>
      </c>
      <c r="G132" s="242"/>
      <c r="H132" s="242"/>
      <c r="I132" s="242"/>
      <c r="J132" s="155" t="s">
        <v>153</v>
      </c>
      <c r="K132" s="156">
        <v>411.6</v>
      </c>
      <c r="L132" s="243">
        <v>0</v>
      </c>
      <c r="M132" s="242"/>
      <c r="N132" s="244">
        <f>ROUND(L132*K132,2)</f>
        <v>0</v>
      </c>
      <c r="O132" s="242"/>
      <c r="P132" s="242"/>
      <c r="Q132" s="242"/>
      <c r="R132" s="125"/>
      <c r="T132" s="157" t="s">
        <v>21</v>
      </c>
      <c r="U132" s="41" t="s">
        <v>49</v>
      </c>
      <c r="V132" s="33"/>
      <c r="W132" s="158">
        <f>V132*K132</f>
        <v>0</v>
      </c>
      <c r="X132" s="158">
        <v>0</v>
      </c>
      <c r="Y132" s="158">
        <f>X132*K132</f>
        <v>0</v>
      </c>
      <c r="Z132" s="158">
        <v>0</v>
      </c>
      <c r="AA132" s="159">
        <f>Z132*K132</f>
        <v>0</v>
      </c>
      <c r="AR132" s="15" t="s">
        <v>154</v>
      </c>
      <c r="AT132" s="15" t="s">
        <v>150</v>
      </c>
      <c r="AU132" s="15" t="s">
        <v>102</v>
      </c>
      <c r="AY132" s="15" t="s">
        <v>149</v>
      </c>
      <c r="BE132" s="98">
        <f>IF(U132="základní",N132,0)</f>
        <v>0</v>
      </c>
      <c r="BF132" s="98">
        <f>IF(U132="snížená",N132,0)</f>
        <v>0</v>
      </c>
      <c r="BG132" s="98">
        <f>IF(U132="zákl. přenesená",N132,0)</f>
        <v>0</v>
      </c>
      <c r="BH132" s="98">
        <f>IF(U132="sníž. přenesená",N132,0)</f>
        <v>0</v>
      </c>
      <c r="BI132" s="98">
        <f>IF(U132="nulová",N132,0)</f>
        <v>0</v>
      </c>
      <c r="BJ132" s="15" t="s">
        <v>23</v>
      </c>
      <c r="BK132" s="98">
        <f>ROUND(L132*K132,2)</f>
        <v>0</v>
      </c>
      <c r="BL132" s="15" t="s">
        <v>154</v>
      </c>
      <c r="BM132" s="15" t="s">
        <v>155</v>
      </c>
    </row>
    <row r="133" spans="2:51" s="10" customFormat="1" ht="22.5" customHeight="1">
      <c r="B133" s="160"/>
      <c r="C133" s="161"/>
      <c r="D133" s="161"/>
      <c r="E133" s="162" t="s">
        <v>21</v>
      </c>
      <c r="F133" s="245" t="s">
        <v>156</v>
      </c>
      <c r="G133" s="246"/>
      <c r="H133" s="246"/>
      <c r="I133" s="246"/>
      <c r="J133" s="161"/>
      <c r="K133" s="163">
        <v>411.6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  <c r="AT133" s="167" t="s">
        <v>157</v>
      </c>
      <c r="AU133" s="167" t="s">
        <v>102</v>
      </c>
      <c r="AV133" s="10" t="s">
        <v>102</v>
      </c>
      <c r="AW133" s="10" t="s">
        <v>42</v>
      </c>
      <c r="AX133" s="10" t="s">
        <v>84</v>
      </c>
      <c r="AY133" s="167" t="s">
        <v>149</v>
      </c>
    </row>
    <row r="134" spans="2:51" s="11" customFormat="1" ht="22.5" customHeight="1">
      <c r="B134" s="168"/>
      <c r="C134" s="169"/>
      <c r="D134" s="169"/>
      <c r="E134" s="170" t="s">
        <v>21</v>
      </c>
      <c r="F134" s="247" t="s">
        <v>158</v>
      </c>
      <c r="G134" s="248"/>
      <c r="H134" s="248"/>
      <c r="I134" s="248"/>
      <c r="J134" s="169"/>
      <c r="K134" s="171">
        <v>411.6</v>
      </c>
      <c r="L134" s="169"/>
      <c r="M134" s="169"/>
      <c r="N134" s="169"/>
      <c r="O134" s="169"/>
      <c r="P134" s="169"/>
      <c r="Q134" s="169"/>
      <c r="R134" s="172"/>
      <c r="T134" s="173"/>
      <c r="U134" s="169"/>
      <c r="V134" s="169"/>
      <c r="W134" s="169"/>
      <c r="X134" s="169"/>
      <c r="Y134" s="169"/>
      <c r="Z134" s="169"/>
      <c r="AA134" s="174"/>
      <c r="AT134" s="175" t="s">
        <v>157</v>
      </c>
      <c r="AU134" s="175" t="s">
        <v>102</v>
      </c>
      <c r="AV134" s="11" t="s">
        <v>154</v>
      </c>
      <c r="AW134" s="11" t="s">
        <v>42</v>
      </c>
      <c r="AX134" s="11" t="s">
        <v>23</v>
      </c>
      <c r="AY134" s="175" t="s">
        <v>149</v>
      </c>
    </row>
    <row r="135" spans="2:65" s="1" customFormat="1" ht="31.5" customHeight="1">
      <c r="B135" s="123"/>
      <c r="C135" s="153" t="s">
        <v>102</v>
      </c>
      <c r="D135" s="153" t="s">
        <v>150</v>
      </c>
      <c r="E135" s="154" t="s">
        <v>159</v>
      </c>
      <c r="F135" s="241" t="s">
        <v>160</v>
      </c>
      <c r="G135" s="242"/>
      <c r="H135" s="242"/>
      <c r="I135" s="242"/>
      <c r="J135" s="155" t="s">
        <v>153</v>
      </c>
      <c r="K135" s="156">
        <v>417.6</v>
      </c>
      <c r="L135" s="243">
        <v>0</v>
      </c>
      <c r="M135" s="242"/>
      <c r="N135" s="244">
        <f>ROUND(L135*K135,2)</f>
        <v>0</v>
      </c>
      <c r="O135" s="242"/>
      <c r="P135" s="242"/>
      <c r="Q135" s="242"/>
      <c r="R135" s="125"/>
      <c r="T135" s="157" t="s">
        <v>21</v>
      </c>
      <c r="U135" s="41" t="s">
        <v>49</v>
      </c>
      <c r="V135" s="33"/>
      <c r="W135" s="158">
        <f>V135*K135</f>
        <v>0</v>
      </c>
      <c r="X135" s="158">
        <v>0</v>
      </c>
      <c r="Y135" s="158">
        <f>X135*K135</f>
        <v>0</v>
      </c>
      <c r="Z135" s="158">
        <v>0</v>
      </c>
      <c r="AA135" s="159">
        <f>Z135*K135</f>
        <v>0</v>
      </c>
      <c r="AR135" s="15" t="s">
        <v>154</v>
      </c>
      <c r="AT135" s="15" t="s">
        <v>150</v>
      </c>
      <c r="AU135" s="15" t="s">
        <v>102</v>
      </c>
      <c r="AY135" s="15" t="s">
        <v>149</v>
      </c>
      <c r="BE135" s="98">
        <f>IF(U135="základní",N135,0)</f>
        <v>0</v>
      </c>
      <c r="BF135" s="98">
        <f>IF(U135="snížená",N135,0)</f>
        <v>0</v>
      </c>
      <c r="BG135" s="98">
        <f>IF(U135="zákl. přenesená",N135,0)</f>
        <v>0</v>
      </c>
      <c r="BH135" s="98">
        <f>IF(U135="sníž. přenesená",N135,0)</f>
        <v>0</v>
      </c>
      <c r="BI135" s="98">
        <f>IF(U135="nulová",N135,0)</f>
        <v>0</v>
      </c>
      <c r="BJ135" s="15" t="s">
        <v>23</v>
      </c>
      <c r="BK135" s="98">
        <f>ROUND(L135*K135,2)</f>
        <v>0</v>
      </c>
      <c r="BL135" s="15" t="s">
        <v>154</v>
      </c>
      <c r="BM135" s="15" t="s">
        <v>161</v>
      </c>
    </row>
    <row r="136" spans="2:51" s="10" customFormat="1" ht="22.5" customHeight="1">
      <c r="B136" s="160"/>
      <c r="C136" s="161"/>
      <c r="D136" s="161"/>
      <c r="E136" s="162" t="s">
        <v>21</v>
      </c>
      <c r="F136" s="245" t="s">
        <v>162</v>
      </c>
      <c r="G136" s="246"/>
      <c r="H136" s="246"/>
      <c r="I136" s="246"/>
      <c r="J136" s="161"/>
      <c r="K136" s="163">
        <v>417.6</v>
      </c>
      <c r="L136" s="161"/>
      <c r="M136" s="161"/>
      <c r="N136" s="161"/>
      <c r="O136" s="161"/>
      <c r="P136" s="161"/>
      <c r="Q136" s="161"/>
      <c r="R136" s="164"/>
      <c r="T136" s="165"/>
      <c r="U136" s="161"/>
      <c r="V136" s="161"/>
      <c r="W136" s="161"/>
      <c r="X136" s="161"/>
      <c r="Y136" s="161"/>
      <c r="Z136" s="161"/>
      <c r="AA136" s="166"/>
      <c r="AT136" s="167" t="s">
        <v>157</v>
      </c>
      <c r="AU136" s="167" t="s">
        <v>102</v>
      </c>
      <c r="AV136" s="10" t="s">
        <v>102</v>
      </c>
      <c r="AW136" s="10" t="s">
        <v>42</v>
      </c>
      <c r="AX136" s="10" t="s">
        <v>84</v>
      </c>
      <c r="AY136" s="167" t="s">
        <v>149</v>
      </c>
    </row>
    <row r="137" spans="2:51" s="11" customFormat="1" ht="22.5" customHeight="1">
      <c r="B137" s="168"/>
      <c r="C137" s="169"/>
      <c r="D137" s="169"/>
      <c r="E137" s="170" t="s">
        <v>21</v>
      </c>
      <c r="F137" s="247" t="s">
        <v>158</v>
      </c>
      <c r="G137" s="248"/>
      <c r="H137" s="248"/>
      <c r="I137" s="248"/>
      <c r="J137" s="169"/>
      <c r="K137" s="171">
        <v>417.6</v>
      </c>
      <c r="L137" s="169"/>
      <c r="M137" s="169"/>
      <c r="N137" s="169"/>
      <c r="O137" s="169"/>
      <c r="P137" s="169"/>
      <c r="Q137" s="169"/>
      <c r="R137" s="172"/>
      <c r="T137" s="173"/>
      <c r="U137" s="169"/>
      <c r="V137" s="169"/>
      <c r="W137" s="169"/>
      <c r="X137" s="169"/>
      <c r="Y137" s="169"/>
      <c r="Z137" s="169"/>
      <c r="AA137" s="174"/>
      <c r="AT137" s="175" t="s">
        <v>157</v>
      </c>
      <c r="AU137" s="175" t="s">
        <v>102</v>
      </c>
      <c r="AV137" s="11" t="s">
        <v>154</v>
      </c>
      <c r="AW137" s="11" t="s">
        <v>42</v>
      </c>
      <c r="AX137" s="11" t="s">
        <v>23</v>
      </c>
      <c r="AY137" s="175" t="s">
        <v>149</v>
      </c>
    </row>
    <row r="138" spans="2:65" s="1" customFormat="1" ht="31.5" customHeight="1">
      <c r="B138" s="123"/>
      <c r="C138" s="153" t="s">
        <v>163</v>
      </c>
      <c r="D138" s="153" t="s">
        <v>150</v>
      </c>
      <c r="E138" s="154" t="s">
        <v>164</v>
      </c>
      <c r="F138" s="241" t="s">
        <v>165</v>
      </c>
      <c r="G138" s="242"/>
      <c r="H138" s="242"/>
      <c r="I138" s="242"/>
      <c r="J138" s="155" t="s">
        <v>166</v>
      </c>
      <c r="K138" s="156">
        <v>649.455</v>
      </c>
      <c r="L138" s="243">
        <v>0</v>
      </c>
      <c r="M138" s="242"/>
      <c r="N138" s="244">
        <f>ROUND(L138*K138,2)</f>
        <v>0</v>
      </c>
      <c r="O138" s="242"/>
      <c r="P138" s="242"/>
      <c r="Q138" s="242"/>
      <c r="R138" s="125"/>
      <c r="T138" s="157" t="s">
        <v>21</v>
      </c>
      <c r="U138" s="41" t="s">
        <v>49</v>
      </c>
      <c r="V138" s="33"/>
      <c r="W138" s="158">
        <f>V138*K138</f>
        <v>0</v>
      </c>
      <c r="X138" s="158">
        <v>0</v>
      </c>
      <c r="Y138" s="158">
        <f>X138*K138</f>
        <v>0</v>
      </c>
      <c r="Z138" s="158">
        <v>0</v>
      </c>
      <c r="AA138" s="159">
        <f>Z138*K138</f>
        <v>0</v>
      </c>
      <c r="AR138" s="15" t="s">
        <v>154</v>
      </c>
      <c r="AT138" s="15" t="s">
        <v>150</v>
      </c>
      <c r="AU138" s="15" t="s">
        <v>102</v>
      </c>
      <c r="AY138" s="15" t="s">
        <v>149</v>
      </c>
      <c r="BE138" s="98">
        <f>IF(U138="základní",N138,0)</f>
        <v>0</v>
      </c>
      <c r="BF138" s="98">
        <f>IF(U138="snížená",N138,0)</f>
        <v>0</v>
      </c>
      <c r="BG138" s="98">
        <f>IF(U138="zákl. přenesená",N138,0)</f>
        <v>0</v>
      </c>
      <c r="BH138" s="98">
        <f>IF(U138="sníž. přenesená",N138,0)</f>
        <v>0</v>
      </c>
      <c r="BI138" s="98">
        <f>IF(U138="nulová",N138,0)</f>
        <v>0</v>
      </c>
      <c r="BJ138" s="15" t="s">
        <v>23</v>
      </c>
      <c r="BK138" s="98">
        <f>ROUND(L138*K138,2)</f>
        <v>0</v>
      </c>
      <c r="BL138" s="15" t="s">
        <v>154</v>
      </c>
      <c r="BM138" s="15" t="s">
        <v>167</v>
      </c>
    </row>
    <row r="139" spans="2:51" s="10" customFormat="1" ht="44.25" customHeight="1">
      <c r="B139" s="160"/>
      <c r="C139" s="161"/>
      <c r="D139" s="161"/>
      <c r="E139" s="162" t="s">
        <v>21</v>
      </c>
      <c r="F139" s="245" t="s">
        <v>168</v>
      </c>
      <c r="G139" s="246"/>
      <c r="H139" s="246"/>
      <c r="I139" s="246"/>
      <c r="J139" s="161"/>
      <c r="K139" s="163">
        <v>348.328</v>
      </c>
      <c r="L139" s="161"/>
      <c r="M139" s="161"/>
      <c r="N139" s="161"/>
      <c r="O139" s="161"/>
      <c r="P139" s="161"/>
      <c r="Q139" s="161"/>
      <c r="R139" s="164"/>
      <c r="T139" s="165"/>
      <c r="U139" s="161"/>
      <c r="V139" s="161"/>
      <c r="W139" s="161"/>
      <c r="X139" s="161"/>
      <c r="Y139" s="161"/>
      <c r="Z139" s="161"/>
      <c r="AA139" s="166"/>
      <c r="AT139" s="167" t="s">
        <v>157</v>
      </c>
      <c r="AU139" s="167" t="s">
        <v>102</v>
      </c>
      <c r="AV139" s="10" t="s">
        <v>102</v>
      </c>
      <c r="AW139" s="10" t="s">
        <v>42</v>
      </c>
      <c r="AX139" s="10" t="s">
        <v>84</v>
      </c>
      <c r="AY139" s="167" t="s">
        <v>149</v>
      </c>
    </row>
    <row r="140" spans="2:51" s="10" customFormat="1" ht="22.5" customHeight="1">
      <c r="B140" s="160"/>
      <c r="C140" s="161"/>
      <c r="D140" s="161"/>
      <c r="E140" s="162" t="s">
        <v>21</v>
      </c>
      <c r="F140" s="249" t="s">
        <v>169</v>
      </c>
      <c r="G140" s="246"/>
      <c r="H140" s="246"/>
      <c r="I140" s="246"/>
      <c r="J140" s="161"/>
      <c r="K140" s="163">
        <v>301.127</v>
      </c>
      <c r="L140" s="161"/>
      <c r="M140" s="161"/>
      <c r="N140" s="161"/>
      <c r="O140" s="161"/>
      <c r="P140" s="161"/>
      <c r="Q140" s="161"/>
      <c r="R140" s="164"/>
      <c r="T140" s="165"/>
      <c r="U140" s="161"/>
      <c r="V140" s="161"/>
      <c r="W140" s="161"/>
      <c r="X140" s="161"/>
      <c r="Y140" s="161"/>
      <c r="Z140" s="161"/>
      <c r="AA140" s="166"/>
      <c r="AT140" s="167" t="s">
        <v>157</v>
      </c>
      <c r="AU140" s="167" t="s">
        <v>102</v>
      </c>
      <c r="AV140" s="10" t="s">
        <v>102</v>
      </c>
      <c r="AW140" s="10" t="s">
        <v>42</v>
      </c>
      <c r="AX140" s="10" t="s">
        <v>84</v>
      </c>
      <c r="AY140" s="167" t="s">
        <v>149</v>
      </c>
    </row>
    <row r="141" spans="2:51" s="11" customFormat="1" ht="22.5" customHeight="1">
      <c r="B141" s="168"/>
      <c r="C141" s="169"/>
      <c r="D141" s="169"/>
      <c r="E141" s="170" t="s">
        <v>21</v>
      </c>
      <c r="F141" s="247" t="s">
        <v>158</v>
      </c>
      <c r="G141" s="248"/>
      <c r="H141" s="248"/>
      <c r="I141" s="248"/>
      <c r="J141" s="169"/>
      <c r="K141" s="171">
        <v>649.455</v>
      </c>
      <c r="L141" s="169"/>
      <c r="M141" s="169"/>
      <c r="N141" s="169"/>
      <c r="O141" s="169"/>
      <c r="P141" s="169"/>
      <c r="Q141" s="169"/>
      <c r="R141" s="172"/>
      <c r="T141" s="173"/>
      <c r="U141" s="169"/>
      <c r="V141" s="169"/>
      <c r="W141" s="169"/>
      <c r="X141" s="169"/>
      <c r="Y141" s="169"/>
      <c r="Z141" s="169"/>
      <c r="AA141" s="174"/>
      <c r="AT141" s="175" t="s">
        <v>157</v>
      </c>
      <c r="AU141" s="175" t="s">
        <v>102</v>
      </c>
      <c r="AV141" s="11" t="s">
        <v>154</v>
      </c>
      <c r="AW141" s="11" t="s">
        <v>42</v>
      </c>
      <c r="AX141" s="11" t="s">
        <v>23</v>
      </c>
      <c r="AY141" s="175" t="s">
        <v>149</v>
      </c>
    </row>
    <row r="142" spans="2:65" s="1" customFormat="1" ht="31.5" customHeight="1">
      <c r="B142" s="123"/>
      <c r="C142" s="153" t="s">
        <v>154</v>
      </c>
      <c r="D142" s="153" t="s">
        <v>150</v>
      </c>
      <c r="E142" s="154" t="s">
        <v>170</v>
      </c>
      <c r="F142" s="241" t="s">
        <v>171</v>
      </c>
      <c r="G142" s="242"/>
      <c r="H142" s="242"/>
      <c r="I142" s="242"/>
      <c r="J142" s="155" t="s">
        <v>166</v>
      </c>
      <c r="K142" s="156">
        <v>649.455</v>
      </c>
      <c r="L142" s="243">
        <v>0</v>
      </c>
      <c r="M142" s="242"/>
      <c r="N142" s="244">
        <f>ROUND(L142*K142,2)</f>
        <v>0</v>
      </c>
      <c r="O142" s="242"/>
      <c r="P142" s="242"/>
      <c r="Q142" s="242"/>
      <c r="R142" s="125"/>
      <c r="T142" s="157" t="s">
        <v>21</v>
      </c>
      <c r="U142" s="41" t="s">
        <v>49</v>
      </c>
      <c r="V142" s="33"/>
      <c r="W142" s="158">
        <f>V142*K142</f>
        <v>0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15" t="s">
        <v>154</v>
      </c>
      <c r="AT142" s="15" t="s">
        <v>150</v>
      </c>
      <c r="AU142" s="15" t="s">
        <v>102</v>
      </c>
      <c r="AY142" s="15" t="s">
        <v>149</v>
      </c>
      <c r="BE142" s="98">
        <f>IF(U142="základní",N142,0)</f>
        <v>0</v>
      </c>
      <c r="BF142" s="98">
        <f>IF(U142="snížená",N142,0)</f>
        <v>0</v>
      </c>
      <c r="BG142" s="98">
        <f>IF(U142="zákl. přenesená",N142,0)</f>
        <v>0</v>
      </c>
      <c r="BH142" s="98">
        <f>IF(U142="sníž. přenesená",N142,0)</f>
        <v>0</v>
      </c>
      <c r="BI142" s="98">
        <f>IF(U142="nulová",N142,0)</f>
        <v>0</v>
      </c>
      <c r="BJ142" s="15" t="s">
        <v>23</v>
      </c>
      <c r="BK142" s="98">
        <f>ROUND(L142*K142,2)</f>
        <v>0</v>
      </c>
      <c r="BL142" s="15" t="s">
        <v>154</v>
      </c>
      <c r="BM142" s="15" t="s">
        <v>172</v>
      </c>
    </row>
    <row r="143" spans="2:51" s="10" customFormat="1" ht="44.25" customHeight="1">
      <c r="B143" s="160"/>
      <c r="C143" s="161"/>
      <c r="D143" s="161"/>
      <c r="E143" s="162" t="s">
        <v>21</v>
      </c>
      <c r="F143" s="245" t="s">
        <v>168</v>
      </c>
      <c r="G143" s="246"/>
      <c r="H143" s="246"/>
      <c r="I143" s="246"/>
      <c r="J143" s="161"/>
      <c r="K143" s="163">
        <v>348.328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157</v>
      </c>
      <c r="AU143" s="167" t="s">
        <v>102</v>
      </c>
      <c r="AV143" s="10" t="s">
        <v>102</v>
      </c>
      <c r="AW143" s="10" t="s">
        <v>42</v>
      </c>
      <c r="AX143" s="10" t="s">
        <v>84</v>
      </c>
      <c r="AY143" s="167" t="s">
        <v>149</v>
      </c>
    </row>
    <row r="144" spans="2:51" s="10" customFormat="1" ht="22.5" customHeight="1">
      <c r="B144" s="160"/>
      <c r="C144" s="161"/>
      <c r="D144" s="161"/>
      <c r="E144" s="162" t="s">
        <v>21</v>
      </c>
      <c r="F144" s="249" t="s">
        <v>169</v>
      </c>
      <c r="G144" s="246"/>
      <c r="H144" s="246"/>
      <c r="I144" s="246"/>
      <c r="J144" s="161"/>
      <c r="K144" s="163">
        <v>301.127</v>
      </c>
      <c r="L144" s="161"/>
      <c r="M144" s="161"/>
      <c r="N144" s="161"/>
      <c r="O144" s="161"/>
      <c r="P144" s="161"/>
      <c r="Q144" s="161"/>
      <c r="R144" s="164"/>
      <c r="T144" s="165"/>
      <c r="U144" s="161"/>
      <c r="V144" s="161"/>
      <c r="W144" s="161"/>
      <c r="X144" s="161"/>
      <c r="Y144" s="161"/>
      <c r="Z144" s="161"/>
      <c r="AA144" s="166"/>
      <c r="AT144" s="167" t="s">
        <v>157</v>
      </c>
      <c r="AU144" s="167" t="s">
        <v>102</v>
      </c>
      <c r="AV144" s="10" t="s">
        <v>102</v>
      </c>
      <c r="AW144" s="10" t="s">
        <v>42</v>
      </c>
      <c r="AX144" s="10" t="s">
        <v>84</v>
      </c>
      <c r="AY144" s="167" t="s">
        <v>149</v>
      </c>
    </row>
    <row r="145" spans="2:51" s="11" customFormat="1" ht="22.5" customHeight="1">
      <c r="B145" s="168"/>
      <c r="C145" s="169"/>
      <c r="D145" s="169"/>
      <c r="E145" s="170" t="s">
        <v>21</v>
      </c>
      <c r="F145" s="247" t="s">
        <v>158</v>
      </c>
      <c r="G145" s="248"/>
      <c r="H145" s="248"/>
      <c r="I145" s="248"/>
      <c r="J145" s="169"/>
      <c r="K145" s="171">
        <v>649.455</v>
      </c>
      <c r="L145" s="169"/>
      <c r="M145" s="169"/>
      <c r="N145" s="169"/>
      <c r="O145" s="169"/>
      <c r="P145" s="169"/>
      <c r="Q145" s="169"/>
      <c r="R145" s="172"/>
      <c r="T145" s="173"/>
      <c r="U145" s="169"/>
      <c r="V145" s="169"/>
      <c r="W145" s="169"/>
      <c r="X145" s="169"/>
      <c r="Y145" s="169"/>
      <c r="Z145" s="169"/>
      <c r="AA145" s="174"/>
      <c r="AT145" s="175" t="s">
        <v>157</v>
      </c>
      <c r="AU145" s="175" t="s">
        <v>102</v>
      </c>
      <c r="AV145" s="11" t="s">
        <v>154</v>
      </c>
      <c r="AW145" s="11" t="s">
        <v>42</v>
      </c>
      <c r="AX145" s="11" t="s">
        <v>23</v>
      </c>
      <c r="AY145" s="175" t="s">
        <v>149</v>
      </c>
    </row>
    <row r="146" spans="2:65" s="1" customFormat="1" ht="31.5" customHeight="1">
      <c r="B146" s="123"/>
      <c r="C146" s="153" t="s">
        <v>173</v>
      </c>
      <c r="D146" s="153" t="s">
        <v>150</v>
      </c>
      <c r="E146" s="154" t="s">
        <v>174</v>
      </c>
      <c r="F146" s="241" t="s">
        <v>175</v>
      </c>
      <c r="G146" s="242"/>
      <c r="H146" s="242"/>
      <c r="I146" s="242"/>
      <c r="J146" s="155" t="s">
        <v>166</v>
      </c>
      <c r="K146" s="156">
        <v>361.908</v>
      </c>
      <c r="L146" s="243">
        <v>0</v>
      </c>
      <c r="M146" s="242"/>
      <c r="N146" s="244">
        <f>ROUND(L146*K146,2)</f>
        <v>0</v>
      </c>
      <c r="O146" s="242"/>
      <c r="P146" s="242"/>
      <c r="Q146" s="242"/>
      <c r="R146" s="125"/>
      <c r="T146" s="157" t="s">
        <v>21</v>
      </c>
      <c r="U146" s="41" t="s">
        <v>49</v>
      </c>
      <c r="V146" s="33"/>
      <c r="W146" s="158">
        <f>V146*K146</f>
        <v>0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15" t="s">
        <v>154</v>
      </c>
      <c r="AT146" s="15" t="s">
        <v>150</v>
      </c>
      <c r="AU146" s="15" t="s">
        <v>102</v>
      </c>
      <c r="AY146" s="15" t="s">
        <v>149</v>
      </c>
      <c r="BE146" s="98">
        <f>IF(U146="základní",N146,0)</f>
        <v>0</v>
      </c>
      <c r="BF146" s="98">
        <f>IF(U146="snížená",N146,0)</f>
        <v>0</v>
      </c>
      <c r="BG146" s="98">
        <f>IF(U146="zákl. přenesená",N146,0)</f>
        <v>0</v>
      </c>
      <c r="BH146" s="98">
        <f>IF(U146="sníž. přenesená",N146,0)</f>
        <v>0</v>
      </c>
      <c r="BI146" s="98">
        <f>IF(U146="nulová",N146,0)</f>
        <v>0</v>
      </c>
      <c r="BJ146" s="15" t="s">
        <v>23</v>
      </c>
      <c r="BK146" s="98">
        <f>ROUND(L146*K146,2)</f>
        <v>0</v>
      </c>
      <c r="BL146" s="15" t="s">
        <v>154</v>
      </c>
      <c r="BM146" s="15" t="s">
        <v>176</v>
      </c>
    </row>
    <row r="147" spans="2:51" s="10" customFormat="1" ht="44.25" customHeight="1">
      <c r="B147" s="160"/>
      <c r="C147" s="161"/>
      <c r="D147" s="161"/>
      <c r="E147" s="162" t="s">
        <v>21</v>
      </c>
      <c r="F147" s="245" t="s">
        <v>168</v>
      </c>
      <c r="G147" s="246"/>
      <c r="H147" s="246"/>
      <c r="I147" s="246"/>
      <c r="J147" s="161"/>
      <c r="K147" s="163">
        <v>348.328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157</v>
      </c>
      <c r="AU147" s="167" t="s">
        <v>102</v>
      </c>
      <c r="AV147" s="10" t="s">
        <v>102</v>
      </c>
      <c r="AW147" s="10" t="s">
        <v>42</v>
      </c>
      <c r="AX147" s="10" t="s">
        <v>84</v>
      </c>
      <c r="AY147" s="167" t="s">
        <v>149</v>
      </c>
    </row>
    <row r="148" spans="2:51" s="10" customFormat="1" ht="22.5" customHeight="1">
      <c r="B148" s="160"/>
      <c r="C148" s="161"/>
      <c r="D148" s="161"/>
      <c r="E148" s="162" t="s">
        <v>21</v>
      </c>
      <c r="F148" s="249" t="s">
        <v>177</v>
      </c>
      <c r="G148" s="246"/>
      <c r="H148" s="246"/>
      <c r="I148" s="246"/>
      <c r="J148" s="161"/>
      <c r="K148" s="163">
        <v>13.58</v>
      </c>
      <c r="L148" s="161"/>
      <c r="M148" s="161"/>
      <c r="N148" s="161"/>
      <c r="O148" s="161"/>
      <c r="P148" s="161"/>
      <c r="Q148" s="161"/>
      <c r="R148" s="164"/>
      <c r="T148" s="165"/>
      <c r="U148" s="161"/>
      <c r="V148" s="161"/>
      <c r="W148" s="161"/>
      <c r="X148" s="161"/>
      <c r="Y148" s="161"/>
      <c r="Z148" s="161"/>
      <c r="AA148" s="166"/>
      <c r="AT148" s="167" t="s">
        <v>157</v>
      </c>
      <c r="AU148" s="167" t="s">
        <v>102</v>
      </c>
      <c r="AV148" s="10" t="s">
        <v>102</v>
      </c>
      <c r="AW148" s="10" t="s">
        <v>42</v>
      </c>
      <c r="AX148" s="10" t="s">
        <v>84</v>
      </c>
      <c r="AY148" s="167" t="s">
        <v>149</v>
      </c>
    </row>
    <row r="149" spans="2:51" s="11" customFormat="1" ht="22.5" customHeight="1">
      <c r="B149" s="168"/>
      <c r="C149" s="169"/>
      <c r="D149" s="169"/>
      <c r="E149" s="170" t="s">
        <v>21</v>
      </c>
      <c r="F149" s="247" t="s">
        <v>158</v>
      </c>
      <c r="G149" s="248"/>
      <c r="H149" s="248"/>
      <c r="I149" s="248"/>
      <c r="J149" s="169"/>
      <c r="K149" s="171">
        <v>361.908</v>
      </c>
      <c r="L149" s="169"/>
      <c r="M149" s="169"/>
      <c r="N149" s="169"/>
      <c r="O149" s="169"/>
      <c r="P149" s="169"/>
      <c r="Q149" s="169"/>
      <c r="R149" s="172"/>
      <c r="T149" s="173"/>
      <c r="U149" s="169"/>
      <c r="V149" s="169"/>
      <c r="W149" s="169"/>
      <c r="X149" s="169"/>
      <c r="Y149" s="169"/>
      <c r="Z149" s="169"/>
      <c r="AA149" s="174"/>
      <c r="AT149" s="175" t="s">
        <v>157</v>
      </c>
      <c r="AU149" s="175" t="s">
        <v>102</v>
      </c>
      <c r="AV149" s="11" t="s">
        <v>154</v>
      </c>
      <c r="AW149" s="11" t="s">
        <v>42</v>
      </c>
      <c r="AX149" s="11" t="s">
        <v>23</v>
      </c>
      <c r="AY149" s="175" t="s">
        <v>149</v>
      </c>
    </row>
    <row r="150" spans="2:65" s="1" customFormat="1" ht="31.5" customHeight="1">
      <c r="B150" s="123"/>
      <c r="C150" s="153" t="s">
        <v>178</v>
      </c>
      <c r="D150" s="153" t="s">
        <v>150</v>
      </c>
      <c r="E150" s="154" t="s">
        <v>179</v>
      </c>
      <c r="F150" s="241" t="s">
        <v>180</v>
      </c>
      <c r="G150" s="242"/>
      <c r="H150" s="242"/>
      <c r="I150" s="242"/>
      <c r="J150" s="155" t="s">
        <v>166</v>
      </c>
      <c r="K150" s="156">
        <v>361.908</v>
      </c>
      <c r="L150" s="243">
        <v>0</v>
      </c>
      <c r="M150" s="242"/>
      <c r="N150" s="244">
        <f>ROUND(L150*K150,2)</f>
        <v>0</v>
      </c>
      <c r="O150" s="242"/>
      <c r="P150" s="242"/>
      <c r="Q150" s="242"/>
      <c r="R150" s="125"/>
      <c r="T150" s="157" t="s">
        <v>21</v>
      </c>
      <c r="U150" s="41" t="s">
        <v>49</v>
      </c>
      <c r="V150" s="33"/>
      <c r="W150" s="158">
        <f>V150*K150</f>
        <v>0</v>
      </c>
      <c r="X150" s="158">
        <v>0</v>
      </c>
      <c r="Y150" s="158">
        <f>X150*K150</f>
        <v>0</v>
      </c>
      <c r="Z150" s="158">
        <v>0</v>
      </c>
      <c r="AA150" s="159">
        <f>Z150*K150</f>
        <v>0</v>
      </c>
      <c r="AR150" s="15" t="s">
        <v>154</v>
      </c>
      <c r="AT150" s="15" t="s">
        <v>150</v>
      </c>
      <c r="AU150" s="15" t="s">
        <v>102</v>
      </c>
      <c r="AY150" s="15" t="s">
        <v>149</v>
      </c>
      <c r="BE150" s="98">
        <f>IF(U150="základní",N150,0)</f>
        <v>0</v>
      </c>
      <c r="BF150" s="98">
        <f>IF(U150="snížená",N150,0)</f>
        <v>0</v>
      </c>
      <c r="BG150" s="98">
        <f>IF(U150="zákl. přenesená",N150,0)</f>
        <v>0</v>
      </c>
      <c r="BH150" s="98">
        <f>IF(U150="sníž. přenesená",N150,0)</f>
        <v>0</v>
      </c>
      <c r="BI150" s="98">
        <f>IF(U150="nulová",N150,0)</f>
        <v>0</v>
      </c>
      <c r="BJ150" s="15" t="s">
        <v>23</v>
      </c>
      <c r="BK150" s="98">
        <f>ROUND(L150*K150,2)</f>
        <v>0</v>
      </c>
      <c r="BL150" s="15" t="s">
        <v>154</v>
      </c>
      <c r="BM150" s="15" t="s">
        <v>181</v>
      </c>
    </row>
    <row r="151" spans="2:51" s="10" customFormat="1" ht="44.25" customHeight="1">
      <c r="B151" s="160"/>
      <c r="C151" s="161"/>
      <c r="D151" s="161"/>
      <c r="E151" s="162" t="s">
        <v>21</v>
      </c>
      <c r="F151" s="245" t="s">
        <v>168</v>
      </c>
      <c r="G151" s="246"/>
      <c r="H151" s="246"/>
      <c r="I151" s="246"/>
      <c r="J151" s="161"/>
      <c r="K151" s="163">
        <v>348.328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157</v>
      </c>
      <c r="AU151" s="167" t="s">
        <v>102</v>
      </c>
      <c r="AV151" s="10" t="s">
        <v>102</v>
      </c>
      <c r="AW151" s="10" t="s">
        <v>42</v>
      </c>
      <c r="AX151" s="10" t="s">
        <v>84</v>
      </c>
      <c r="AY151" s="167" t="s">
        <v>149</v>
      </c>
    </row>
    <row r="152" spans="2:51" s="10" customFormat="1" ht="22.5" customHeight="1">
      <c r="B152" s="160"/>
      <c r="C152" s="161"/>
      <c r="D152" s="161"/>
      <c r="E152" s="162" t="s">
        <v>21</v>
      </c>
      <c r="F152" s="249" t="s">
        <v>177</v>
      </c>
      <c r="G152" s="246"/>
      <c r="H152" s="246"/>
      <c r="I152" s="246"/>
      <c r="J152" s="161"/>
      <c r="K152" s="163">
        <v>13.58</v>
      </c>
      <c r="L152" s="161"/>
      <c r="M152" s="161"/>
      <c r="N152" s="161"/>
      <c r="O152" s="161"/>
      <c r="P152" s="161"/>
      <c r="Q152" s="161"/>
      <c r="R152" s="164"/>
      <c r="T152" s="165"/>
      <c r="U152" s="161"/>
      <c r="V152" s="161"/>
      <c r="W152" s="161"/>
      <c r="X152" s="161"/>
      <c r="Y152" s="161"/>
      <c r="Z152" s="161"/>
      <c r="AA152" s="166"/>
      <c r="AT152" s="167" t="s">
        <v>157</v>
      </c>
      <c r="AU152" s="167" t="s">
        <v>102</v>
      </c>
      <c r="AV152" s="10" t="s">
        <v>102</v>
      </c>
      <c r="AW152" s="10" t="s">
        <v>42</v>
      </c>
      <c r="AX152" s="10" t="s">
        <v>84</v>
      </c>
      <c r="AY152" s="167" t="s">
        <v>149</v>
      </c>
    </row>
    <row r="153" spans="2:51" s="11" customFormat="1" ht="22.5" customHeight="1">
      <c r="B153" s="168"/>
      <c r="C153" s="169"/>
      <c r="D153" s="169"/>
      <c r="E153" s="170" t="s">
        <v>21</v>
      </c>
      <c r="F153" s="247" t="s">
        <v>158</v>
      </c>
      <c r="G153" s="248"/>
      <c r="H153" s="248"/>
      <c r="I153" s="248"/>
      <c r="J153" s="169"/>
      <c r="K153" s="171">
        <v>361.908</v>
      </c>
      <c r="L153" s="169"/>
      <c r="M153" s="169"/>
      <c r="N153" s="169"/>
      <c r="O153" s="169"/>
      <c r="P153" s="169"/>
      <c r="Q153" s="169"/>
      <c r="R153" s="172"/>
      <c r="T153" s="173"/>
      <c r="U153" s="169"/>
      <c r="V153" s="169"/>
      <c r="W153" s="169"/>
      <c r="X153" s="169"/>
      <c r="Y153" s="169"/>
      <c r="Z153" s="169"/>
      <c r="AA153" s="174"/>
      <c r="AT153" s="175" t="s">
        <v>157</v>
      </c>
      <c r="AU153" s="175" t="s">
        <v>102</v>
      </c>
      <c r="AV153" s="11" t="s">
        <v>154</v>
      </c>
      <c r="AW153" s="11" t="s">
        <v>42</v>
      </c>
      <c r="AX153" s="11" t="s">
        <v>23</v>
      </c>
      <c r="AY153" s="175" t="s">
        <v>149</v>
      </c>
    </row>
    <row r="154" spans="2:65" s="1" customFormat="1" ht="31.5" customHeight="1">
      <c r="B154" s="123"/>
      <c r="C154" s="153" t="s">
        <v>182</v>
      </c>
      <c r="D154" s="153" t="s">
        <v>150</v>
      </c>
      <c r="E154" s="154" t="s">
        <v>183</v>
      </c>
      <c r="F154" s="241" t="s">
        <v>184</v>
      </c>
      <c r="G154" s="242"/>
      <c r="H154" s="242"/>
      <c r="I154" s="242"/>
      <c r="J154" s="155" t="s">
        <v>166</v>
      </c>
      <c r="K154" s="156">
        <v>10.476</v>
      </c>
      <c r="L154" s="243">
        <v>0</v>
      </c>
      <c r="M154" s="242"/>
      <c r="N154" s="244">
        <f>ROUND(L154*K154,2)</f>
        <v>0</v>
      </c>
      <c r="O154" s="242"/>
      <c r="P154" s="242"/>
      <c r="Q154" s="242"/>
      <c r="R154" s="125"/>
      <c r="T154" s="157" t="s">
        <v>21</v>
      </c>
      <c r="U154" s="41" t="s">
        <v>49</v>
      </c>
      <c r="V154" s="33"/>
      <c r="W154" s="158">
        <f>V154*K154</f>
        <v>0</v>
      </c>
      <c r="X154" s="158">
        <v>0</v>
      </c>
      <c r="Y154" s="158">
        <f>X154*K154</f>
        <v>0</v>
      </c>
      <c r="Z154" s="158">
        <v>0</v>
      </c>
      <c r="AA154" s="159">
        <f>Z154*K154</f>
        <v>0</v>
      </c>
      <c r="AR154" s="15" t="s">
        <v>154</v>
      </c>
      <c r="AT154" s="15" t="s">
        <v>150</v>
      </c>
      <c r="AU154" s="15" t="s">
        <v>102</v>
      </c>
      <c r="AY154" s="15" t="s">
        <v>149</v>
      </c>
      <c r="BE154" s="98">
        <f>IF(U154="základní",N154,0)</f>
        <v>0</v>
      </c>
      <c r="BF154" s="98">
        <f>IF(U154="snížená",N154,0)</f>
        <v>0</v>
      </c>
      <c r="BG154" s="98">
        <f>IF(U154="zákl. přenesená",N154,0)</f>
        <v>0</v>
      </c>
      <c r="BH154" s="98">
        <f>IF(U154="sníž. přenesená",N154,0)</f>
        <v>0</v>
      </c>
      <c r="BI154" s="98">
        <f>IF(U154="nulová",N154,0)</f>
        <v>0</v>
      </c>
      <c r="BJ154" s="15" t="s">
        <v>23</v>
      </c>
      <c r="BK154" s="98">
        <f>ROUND(L154*K154,2)</f>
        <v>0</v>
      </c>
      <c r="BL154" s="15" t="s">
        <v>154</v>
      </c>
      <c r="BM154" s="15" t="s">
        <v>185</v>
      </c>
    </row>
    <row r="155" spans="2:51" s="10" customFormat="1" ht="22.5" customHeight="1">
      <c r="B155" s="160"/>
      <c r="C155" s="161"/>
      <c r="D155" s="161"/>
      <c r="E155" s="162" t="s">
        <v>21</v>
      </c>
      <c r="F155" s="245" t="s">
        <v>186</v>
      </c>
      <c r="G155" s="246"/>
      <c r="H155" s="246"/>
      <c r="I155" s="246"/>
      <c r="J155" s="161"/>
      <c r="K155" s="163">
        <v>10.476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157</v>
      </c>
      <c r="AU155" s="167" t="s">
        <v>102</v>
      </c>
      <c r="AV155" s="10" t="s">
        <v>102</v>
      </c>
      <c r="AW155" s="10" t="s">
        <v>42</v>
      </c>
      <c r="AX155" s="10" t="s">
        <v>84</v>
      </c>
      <c r="AY155" s="167" t="s">
        <v>149</v>
      </c>
    </row>
    <row r="156" spans="2:51" s="11" customFormat="1" ht="22.5" customHeight="1">
      <c r="B156" s="168"/>
      <c r="C156" s="169"/>
      <c r="D156" s="169"/>
      <c r="E156" s="170" t="s">
        <v>21</v>
      </c>
      <c r="F156" s="247" t="s">
        <v>158</v>
      </c>
      <c r="G156" s="248"/>
      <c r="H156" s="248"/>
      <c r="I156" s="248"/>
      <c r="J156" s="169"/>
      <c r="K156" s="171">
        <v>10.476</v>
      </c>
      <c r="L156" s="169"/>
      <c r="M156" s="169"/>
      <c r="N156" s="169"/>
      <c r="O156" s="169"/>
      <c r="P156" s="169"/>
      <c r="Q156" s="169"/>
      <c r="R156" s="172"/>
      <c r="T156" s="173"/>
      <c r="U156" s="169"/>
      <c r="V156" s="169"/>
      <c r="W156" s="169"/>
      <c r="X156" s="169"/>
      <c r="Y156" s="169"/>
      <c r="Z156" s="169"/>
      <c r="AA156" s="174"/>
      <c r="AT156" s="175" t="s">
        <v>157</v>
      </c>
      <c r="AU156" s="175" t="s">
        <v>102</v>
      </c>
      <c r="AV156" s="11" t="s">
        <v>154</v>
      </c>
      <c r="AW156" s="11" t="s">
        <v>42</v>
      </c>
      <c r="AX156" s="11" t="s">
        <v>23</v>
      </c>
      <c r="AY156" s="175" t="s">
        <v>149</v>
      </c>
    </row>
    <row r="157" spans="2:65" s="1" customFormat="1" ht="31.5" customHeight="1">
      <c r="B157" s="123"/>
      <c r="C157" s="153" t="s">
        <v>187</v>
      </c>
      <c r="D157" s="153" t="s">
        <v>150</v>
      </c>
      <c r="E157" s="154" t="s">
        <v>188</v>
      </c>
      <c r="F157" s="241" t="s">
        <v>189</v>
      </c>
      <c r="G157" s="242"/>
      <c r="H157" s="242"/>
      <c r="I157" s="242"/>
      <c r="J157" s="155" t="s">
        <v>166</v>
      </c>
      <c r="K157" s="156">
        <v>10.476</v>
      </c>
      <c r="L157" s="243">
        <v>0</v>
      </c>
      <c r="M157" s="242"/>
      <c r="N157" s="244">
        <f>ROUND(L157*K157,2)</f>
        <v>0</v>
      </c>
      <c r="O157" s="242"/>
      <c r="P157" s="242"/>
      <c r="Q157" s="242"/>
      <c r="R157" s="125"/>
      <c r="T157" s="157" t="s">
        <v>21</v>
      </c>
      <c r="U157" s="41" t="s">
        <v>49</v>
      </c>
      <c r="V157" s="33"/>
      <c r="W157" s="158">
        <f>V157*K157</f>
        <v>0</v>
      </c>
      <c r="X157" s="158">
        <v>0</v>
      </c>
      <c r="Y157" s="158">
        <f>X157*K157</f>
        <v>0</v>
      </c>
      <c r="Z157" s="158">
        <v>0</v>
      </c>
      <c r="AA157" s="159">
        <f>Z157*K157</f>
        <v>0</v>
      </c>
      <c r="AR157" s="15" t="s">
        <v>154</v>
      </c>
      <c r="AT157" s="15" t="s">
        <v>150</v>
      </c>
      <c r="AU157" s="15" t="s">
        <v>102</v>
      </c>
      <c r="AY157" s="15" t="s">
        <v>149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5" t="s">
        <v>23</v>
      </c>
      <c r="BK157" s="98">
        <f>ROUND(L157*K157,2)</f>
        <v>0</v>
      </c>
      <c r="BL157" s="15" t="s">
        <v>154</v>
      </c>
      <c r="BM157" s="15" t="s">
        <v>190</v>
      </c>
    </row>
    <row r="158" spans="2:51" s="10" customFormat="1" ht="22.5" customHeight="1">
      <c r="B158" s="160"/>
      <c r="C158" s="161"/>
      <c r="D158" s="161"/>
      <c r="E158" s="162" t="s">
        <v>21</v>
      </c>
      <c r="F158" s="245" t="s">
        <v>186</v>
      </c>
      <c r="G158" s="246"/>
      <c r="H158" s="246"/>
      <c r="I158" s="246"/>
      <c r="J158" s="161"/>
      <c r="K158" s="163">
        <v>10.476</v>
      </c>
      <c r="L158" s="161"/>
      <c r="M158" s="161"/>
      <c r="N158" s="161"/>
      <c r="O158" s="161"/>
      <c r="P158" s="161"/>
      <c r="Q158" s="161"/>
      <c r="R158" s="164"/>
      <c r="T158" s="165"/>
      <c r="U158" s="161"/>
      <c r="V158" s="161"/>
      <c r="W158" s="161"/>
      <c r="X158" s="161"/>
      <c r="Y158" s="161"/>
      <c r="Z158" s="161"/>
      <c r="AA158" s="166"/>
      <c r="AT158" s="167" t="s">
        <v>157</v>
      </c>
      <c r="AU158" s="167" t="s">
        <v>102</v>
      </c>
      <c r="AV158" s="10" t="s">
        <v>102</v>
      </c>
      <c r="AW158" s="10" t="s">
        <v>42</v>
      </c>
      <c r="AX158" s="10" t="s">
        <v>84</v>
      </c>
      <c r="AY158" s="167" t="s">
        <v>149</v>
      </c>
    </row>
    <row r="159" spans="2:51" s="11" customFormat="1" ht="22.5" customHeight="1">
      <c r="B159" s="168"/>
      <c r="C159" s="169"/>
      <c r="D159" s="169"/>
      <c r="E159" s="170" t="s">
        <v>21</v>
      </c>
      <c r="F159" s="247" t="s">
        <v>158</v>
      </c>
      <c r="G159" s="248"/>
      <c r="H159" s="248"/>
      <c r="I159" s="248"/>
      <c r="J159" s="169"/>
      <c r="K159" s="171">
        <v>10.476</v>
      </c>
      <c r="L159" s="169"/>
      <c r="M159" s="169"/>
      <c r="N159" s="169"/>
      <c r="O159" s="169"/>
      <c r="P159" s="169"/>
      <c r="Q159" s="169"/>
      <c r="R159" s="172"/>
      <c r="T159" s="173"/>
      <c r="U159" s="169"/>
      <c r="V159" s="169"/>
      <c r="W159" s="169"/>
      <c r="X159" s="169"/>
      <c r="Y159" s="169"/>
      <c r="Z159" s="169"/>
      <c r="AA159" s="174"/>
      <c r="AT159" s="175" t="s">
        <v>157</v>
      </c>
      <c r="AU159" s="175" t="s">
        <v>102</v>
      </c>
      <c r="AV159" s="11" t="s">
        <v>154</v>
      </c>
      <c r="AW159" s="11" t="s">
        <v>42</v>
      </c>
      <c r="AX159" s="11" t="s">
        <v>23</v>
      </c>
      <c r="AY159" s="175" t="s">
        <v>149</v>
      </c>
    </row>
    <row r="160" spans="2:65" s="1" customFormat="1" ht="31.5" customHeight="1">
      <c r="B160" s="123"/>
      <c r="C160" s="153" t="s">
        <v>191</v>
      </c>
      <c r="D160" s="153" t="s">
        <v>150</v>
      </c>
      <c r="E160" s="154" t="s">
        <v>192</v>
      </c>
      <c r="F160" s="241" t="s">
        <v>193</v>
      </c>
      <c r="G160" s="242"/>
      <c r="H160" s="242"/>
      <c r="I160" s="242"/>
      <c r="J160" s="155" t="s">
        <v>166</v>
      </c>
      <c r="K160" s="156">
        <v>1961.971</v>
      </c>
      <c r="L160" s="243">
        <v>0</v>
      </c>
      <c r="M160" s="242"/>
      <c r="N160" s="244">
        <f>ROUND(L160*K160,2)</f>
        <v>0</v>
      </c>
      <c r="O160" s="242"/>
      <c r="P160" s="242"/>
      <c r="Q160" s="242"/>
      <c r="R160" s="125"/>
      <c r="T160" s="157" t="s">
        <v>21</v>
      </c>
      <c r="U160" s="41" t="s">
        <v>49</v>
      </c>
      <c r="V160" s="33"/>
      <c r="W160" s="158">
        <f>V160*K160</f>
        <v>0</v>
      </c>
      <c r="X160" s="158">
        <v>0</v>
      </c>
      <c r="Y160" s="158">
        <f>X160*K160</f>
        <v>0</v>
      </c>
      <c r="Z160" s="158">
        <v>0</v>
      </c>
      <c r="AA160" s="159">
        <f>Z160*K160</f>
        <v>0</v>
      </c>
      <c r="AR160" s="15" t="s">
        <v>154</v>
      </c>
      <c r="AT160" s="15" t="s">
        <v>150</v>
      </c>
      <c r="AU160" s="15" t="s">
        <v>102</v>
      </c>
      <c r="AY160" s="15" t="s">
        <v>149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5" t="s">
        <v>23</v>
      </c>
      <c r="BK160" s="98">
        <f>ROUND(L160*K160,2)</f>
        <v>0</v>
      </c>
      <c r="BL160" s="15" t="s">
        <v>154</v>
      </c>
      <c r="BM160" s="15" t="s">
        <v>194</v>
      </c>
    </row>
    <row r="161" spans="2:51" s="10" customFormat="1" ht="44.25" customHeight="1">
      <c r="B161" s="160"/>
      <c r="C161" s="161"/>
      <c r="D161" s="161"/>
      <c r="E161" s="162" t="s">
        <v>21</v>
      </c>
      <c r="F161" s="245" t="s">
        <v>195</v>
      </c>
      <c r="G161" s="246"/>
      <c r="H161" s="246"/>
      <c r="I161" s="246"/>
      <c r="J161" s="161"/>
      <c r="K161" s="163">
        <v>696.656</v>
      </c>
      <c r="L161" s="161"/>
      <c r="M161" s="161"/>
      <c r="N161" s="161"/>
      <c r="O161" s="161"/>
      <c r="P161" s="161"/>
      <c r="Q161" s="161"/>
      <c r="R161" s="164"/>
      <c r="T161" s="165"/>
      <c r="U161" s="161"/>
      <c r="V161" s="161"/>
      <c r="W161" s="161"/>
      <c r="X161" s="161"/>
      <c r="Y161" s="161"/>
      <c r="Z161" s="161"/>
      <c r="AA161" s="166"/>
      <c r="AT161" s="167" t="s">
        <v>157</v>
      </c>
      <c r="AU161" s="167" t="s">
        <v>102</v>
      </c>
      <c r="AV161" s="10" t="s">
        <v>102</v>
      </c>
      <c r="AW161" s="10" t="s">
        <v>42</v>
      </c>
      <c r="AX161" s="10" t="s">
        <v>84</v>
      </c>
      <c r="AY161" s="167" t="s">
        <v>149</v>
      </c>
    </row>
    <row r="162" spans="2:51" s="10" customFormat="1" ht="22.5" customHeight="1">
      <c r="B162" s="160"/>
      <c r="C162" s="161"/>
      <c r="D162" s="161"/>
      <c r="E162" s="162" t="s">
        <v>21</v>
      </c>
      <c r="F162" s="249" t="s">
        <v>169</v>
      </c>
      <c r="G162" s="246"/>
      <c r="H162" s="246"/>
      <c r="I162" s="246"/>
      <c r="J162" s="161"/>
      <c r="K162" s="163">
        <v>301.127</v>
      </c>
      <c r="L162" s="161"/>
      <c r="M162" s="161"/>
      <c r="N162" s="161"/>
      <c r="O162" s="161"/>
      <c r="P162" s="161"/>
      <c r="Q162" s="161"/>
      <c r="R162" s="164"/>
      <c r="T162" s="165"/>
      <c r="U162" s="161"/>
      <c r="V162" s="161"/>
      <c r="W162" s="161"/>
      <c r="X162" s="161"/>
      <c r="Y162" s="161"/>
      <c r="Z162" s="161"/>
      <c r="AA162" s="166"/>
      <c r="AT162" s="167" t="s">
        <v>157</v>
      </c>
      <c r="AU162" s="167" t="s">
        <v>102</v>
      </c>
      <c r="AV162" s="10" t="s">
        <v>102</v>
      </c>
      <c r="AW162" s="10" t="s">
        <v>42</v>
      </c>
      <c r="AX162" s="10" t="s">
        <v>84</v>
      </c>
      <c r="AY162" s="167" t="s">
        <v>149</v>
      </c>
    </row>
    <row r="163" spans="2:51" s="10" customFormat="1" ht="22.5" customHeight="1">
      <c r="B163" s="160"/>
      <c r="C163" s="161"/>
      <c r="D163" s="161"/>
      <c r="E163" s="162" t="s">
        <v>21</v>
      </c>
      <c r="F163" s="249" t="s">
        <v>177</v>
      </c>
      <c r="G163" s="246"/>
      <c r="H163" s="246"/>
      <c r="I163" s="246"/>
      <c r="J163" s="161"/>
      <c r="K163" s="163">
        <v>13.58</v>
      </c>
      <c r="L163" s="161"/>
      <c r="M163" s="161"/>
      <c r="N163" s="161"/>
      <c r="O163" s="161"/>
      <c r="P163" s="161"/>
      <c r="Q163" s="161"/>
      <c r="R163" s="164"/>
      <c r="T163" s="165"/>
      <c r="U163" s="161"/>
      <c r="V163" s="161"/>
      <c r="W163" s="161"/>
      <c r="X163" s="161"/>
      <c r="Y163" s="161"/>
      <c r="Z163" s="161"/>
      <c r="AA163" s="166"/>
      <c r="AT163" s="167" t="s">
        <v>157</v>
      </c>
      <c r="AU163" s="167" t="s">
        <v>102</v>
      </c>
      <c r="AV163" s="10" t="s">
        <v>102</v>
      </c>
      <c r="AW163" s="10" t="s">
        <v>42</v>
      </c>
      <c r="AX163" s="10" t="s">
        <v>84</v>
      </c>
      <c r="AY163" s="167" t="s">
        <v>149</v>
      </c>
    </row>
    <row r="164" spans="2:51" s="10" customFormat="1" ht="22.5" customHeight="1">
      <c r="B164" s="160"/>
      <c r="C164" s="161"/>
      <c r="D164" s="161"/>
      <c r="E164" s="162" t="s">
        <v>21</v>
      </c>
      <c r="F164" s="249" t="s">
        <v>196</v>
      </c>
      <c r="G164" s="246"/>
      <c r="H164" s="246"/>
      <c r="I164" s="246"/>
      <c r="J164" s="161"/>
      <c r="K164" s="163">
        <v>123.48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157</v>
      </c>
      <c r="AU164" s="167" t="s">
        <v>102</v>
      </c>
      <c r="AV164" s="10" t="s">
        <v>102</v>
      </c>
      <c r="AW164" s="10" t="s">
        <v>42</v>
      </c>
      <c r="AX164" s="10" t="s">
        <v>84</v>
      </c>
      <c r="AY164" s="167" t="s">
        <v>149</v>
      </c>
    </row>
    <row r="165" spans="2:51" s="10" customFormat="1" ht="22.5" customHeight="1">
      <c r="B165" s="160"/>
      <c r="C165" s="161"/>
      <c r="D165" s="161"/>
      <c r="E165" s="162" t="s">
        <v>21</v>
      </c>
      <c r="F165" s="249" t="s">
        <v>197</v>
      </c>
      <c r="G165" s="246"/>
      <c r="H165" s="246"/>
      <c r="I165" s="246"/>
      <c r="J165" s="161"/>
      <c r="K165" s="163">
        <v>41.76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157</v>
      </c>
      <c r="AU165" s="167" t="s">
        <v>102</v>
      </c>
      <c r="AV165" s="10" t="s">
        <v>102</v>
      </c>
      <c r="AW165" s="10" t="s">
        <v>42</v>
      </c>
      <c r="AX165" s="10" t="s">
        <v>84</v>
      </c>
      <c r="AY165" s="167" t="s">
        <v>149</v>
      </c>
    </row>
    <row r="166" spans="2:51" s="10" customFormat="1" ht="22.5" customHeight="1">
      <c r="B166" s="160"/>
      <c r="C166" s="161"/>
      <c r="D166" s="161"/>
      <c r="E166" s="162" t="s">
        <v>21</v>
      </c>
      <c r="F166" s="249" t="s">
        <v>198</v>
      </c>
      <c r="G166" s="246"/>
      <c r="H166" s="246"/>
      <c r="I166" s="246"/>
      <c r="J166" s="161"/>
      <c r="K166" s="163">
        <v>10.476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157</v>
      </c>
      <c r="AU166" s="167" t="s">
        <v>102</v>
      </c>
      <c r="AV166" s="10" t="s">
        <v>102</v>
      </c>
      <c r="AW166" s="10" t="s">
        <v>42</v>
      </c>
      <c r="AX166" s="10" t="s">
        <v>84</v>
      </c>
      <c r="AY166" s="167" t="s">
        <v>149</v>
      </c>
    </row>
    <row r="167" spans="2:51" s="10" customFormat="1" ht="22.5" customHeight="1">
      <c r="B167" s="160"/>
      <c r="C167" s="161"/>
      <c r="D167" s="161"/>
      <c r="E167" s="162" t="s">
        <v>21</v>
      </c>
      <c r="F167" s="249" t="s">
        <v>169</v>
      </c>
      <c r="G167" s="246"/>
      <c r="H167" s="246"/>
      <c r="I167" s="246"/>
      <c r="J167" s="161"/>
      <c r="K167" s="163">
        <v>301.127</v>
      </c>
      <c r="L167" s="161"/>
      <c r="M167" s="161"/>
      <c r="N167" s="161"/>
      <c r="O167" s="161"/>
      <c r="P167" s="161"/>
      <c r="Q167" s="161"/>
      <c r="R167" s="164"/>
      <c r="T167" s="165"/>
      <c r="U167" s="161"/>
      <c r="V167" s="161"/>
      <c r="W167" s="161"/>
      <c r="X167" s="161"/>
      <c r="Y167" s="161"/>
      <c r="Z167" s="161"/>
      <c r="AA167" s="166"/>
      <c r="AT167" s="167" t="s">
        <v>157</v>
      </c>
      <c r="AU167" s="167" t="s">
        <v>102</v>
      </c>
      <c r="AV167" s="10" t="s">
        <v>102</v>
      </c>
      <c r="AW167" s="10" t="s">
        <v>42</v>
      </c>
      <c r="AX167" s="10" t="s">
        <v>84</v>
      </c>
      <c r="AY167" s="167" t="s">
        <v>149</v>
      </c>
    </row>
    <row r="168" spans="2:51" s="10" customFormat="1" ht="31.5" customHeight="1">
      <c r="B168" s="160"/>
      <c r="C168" s="161"/>
      <c r="D168" s="161"/>
      <c r="E168" s="162" t="s">
        <v>21</v>
      </c>
      <c r="F168" s="249" t="s">
        <v>199</v>
      </c>
      <c r="G168" s="246"/>
      <c r="H168" s="246"/>
      <c r="I168" s="246"/>
      <c r="J168" s="161"/>
      <c r="K168" s="163">
        <v>473.765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157</v>
      </c>
      <c r="AU168" s="167" t="s">
        <v>102</v>
      </c>
      <c r="AV168" s="10" t="s">
        <v>102</v>
      </c>
      <c r="AW168" s="10" t="s">
        <v>42</v>
      </c>
      <c r="AX168" s="10" t="s">
        <v>84</v>
      </c>
      <c r="AY168" s="167" t="s">
        <v>149</v>
      </c>
    </row>
    <row r="169" spans="2:51" s="11" customFormat="1" ht="22.5" customHeight="1">
      <c r="B169" s="168"/>
      <c r="C169" s="169"/>
      <c r="D169" s="169"/>
      <c r="E169" s="170" t="s">
        <v>21</v>
      </c>
      <c r="F169" s="247" t="s">
        <v>158</v>
      </c>
      <c r="G169" s="248"/>
      <c r="H169" s="248"/>
      <c r="I169" s="248"/>
      <c r="J169" s="169"/>
      <c r="K169" s="171">
        <v>1961.971</v>
      </c>
      <c r="L169" s="169"/>
      <c r="M169" s="169"/>
      <c r="N169" s="169"/>
      <c r="O169" s="169"/>
      <c r="P169" s="169"/>
      <c r="Q169" s="169"/>
      <c r="R169" s="172"/>
      <c r="T169" s="173"/>
      <c r="U169" s="169"/>
      <c r="V169" s="169"/>
      <c r="W169" s="169"/>
      <c r="X169" s="169"/>
      <c r="Y169" s="169"/>
      <c r="Z169" s="169"/>
      <c r="AA169" s="174"/>
      <c r="AT169" s="175" t="s">
        <v>157</v>
      </c>
      <c r="AU169" s="175" t="s">
        <v>102</v>
      </c>
      <c r="AV169" s="11" t="s">
        <v>154</v>
      </c>
      <c r="AW169" s="11" t="s">
        <v>42</v>
      </c>
      <c r="AX169" s="11" t="s">
        <v>23</v>
      </c>
      <c r="AY169" s="175" t="s">
        <v>149</v>
      </c>
    </row>
    <row r="170" spans="2:65" s="1" customFormat="1" ht="31.5" customHeight="1">
      <c r="B170" s="123"/>
      <c r="C170" s="153" t="s">
        <v>28</v>
      </c>
      <c r="D170" s="153" t="s">
        <v>150</v>
      </c>
      <c r="E170" s="154" t="s">
        <v>200</v>
      </c>
      <c r="F170" s="241" t="s">
        <v>201</v>
      </c>
      <c r="G170" s="242"/>
      <c r="H170" s="242"/>
      <c r="I170" s="242"/>
      <c r="J170" s="155" t="s">
        <v>166</v>
      </c>
      <c r="K170" s="156">
        <v>301.127</v>
      </c>
      <c r="L170" s="243">
        <v>0</v>
      </c>
      <c r="M170" s="242"/>
      <c r="N170" s="244">
        <f>ROUND(L170*K170,2)</f>
        <v>0</v>
      </c>
      <c r="O170" s="242"/>
      <c r="P170" s="242"/>
      <c r="Q170" s="242"/>
      <c r="R170" s="125"/>
      <c r="T170" s="157" t="s">
        <v>21</v>
      </c>
      <c r="U170" s="41" t="s">
        <v>49</v>
      </c>
      <c r="V170" s="33"/>
      <c r="W170" s="158">
        <f>V170*K170</f>
        <v>0</v>
      </c>
      <c r="X170" s="158">
        <v>0</v>
      </c>
      <c r="Y170" s="158">
        <f>X170*K170</f>
        <v>0</v>
      </c>
      <c r="Z170" s="158">
        <v>0</v>
      </c>
      <c r="AA170" s="159">
        <f>Z170*K170</f>
        <v>0</v>
      </c>
      <c r="AR170" s="15" t="s">
        <v>154</v>
      </c>
      <c r="AT170" s="15" t="s">
        <v>150</v>
      </c>
      <c r="AU170" s="15" t="s">
        <v>102</v>
      </c>
      <c r="AY170" s="15" t="s">
        <v>149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5" t="s">
        <v>23</v>
      </c>
      <c r="BK170" s="98">
        <f>ROUND(L170*K170,2)</f>
        <v>0</v>
      </c>
      <c r="BL170" s="15" t="s">
        <v>154</v>
      </c>
      <c r="BM170" s="15" t="s">
        <v>202</v>
      </c>
    </row>
    <row r="171" spans="2:51" s="10" customFormat="1" ht="22.5" customHeight="1">
      <c r="B171" s="160"/>
      <c r="C171" s="161"/>
      <c r="D171" s="161"/>
      <c r="E171" s="162" t="s">
        <v>21</v>
      </c>
      <c r="F171" s="245" t="s">
        <v>169</v>
      </c>
      <c r="G171" s="246"/>
      <c r="H171" s="246"/>
      <c r="I171" s="246"/>
      <c r="J171" s="161"/>
      <c r="K171" s="163">
        <v>301.127</v>
      </c>
      <c r="L171" s="161"/>
      <c r="M171" s="161"/>
      <c r="N171" s="161"/>
      <c r="O171" s="161"/>
      <c r="P171" s="161"/>
      <c r="Q171" s="161"/>
      <c r="R171" s="164"/>
      <c r="T171" s="165"/>
      <c r="U171" s="161"/>
      <c r="V171" s="161"/>
      <c r="W171" s="161"/>
      <c r="X171" s="161"/>
      <c r="Y171" s="161"/>
      <c r="Z171" s="161"/>
      <c r="AA171" s="166"/>
      <c r="AT171" s="167" t="s">
        <v>157</v>
      </c>
      <c r="AU171" s="167" t="s">
        <v>102</v>
      </c>
      <c r="AV171" s="10" t="s">
        <v>102</v>
      </c>
      <c r="AW171" s="10" t="s">
        <v>42</v>
      </c>
      <c r="AX171" s="10" t="s">
        <v>84</v>
      </c>
      <c r="AY171" s="167" t="s">
        <v>149</v>
      </c>
    </row>
    <row r="172" spans="2:51" s="11" customFormat="1" ht="22.5" customHeight="1">
      <c r="B172" s="168"/>
      <c r="C172" s="169"/>
      <c r="D172" s="169"/>
      <c r="E172" s="170" t="s">
        <v>21</v>
      </c>
      <c r="F172" s="247" t="s">
        <v>158</v>
      </c>
      <c r="G172" s="248"/>
      <c r="H172" s="248"/>
      <c r="I172" s="248"/>
      <c r="J172" s="169"/>
      <c r="K172" s="171">
        <v>301.127</v>
      </c>
      <c r="L172" s="169"/>
      <c r="M172" s="169"/>
      <c r="N172" s="169"/>
      <c r="O172" s="169"/>
      <c r="P172" s="169"/>
      <c r="Q172" s="169"/>
      <c r="R172" s="172"/>
      <c r="T172" s="173"/>
      <c r="U172" s="169"/>
      <c r="V172" s="169"/>
      <c r="W172" s="169"/>
      <c r="X172" s="169"/>
      <c r="Y172" s="169"/>
      <c r="Z172" s="169"/>
      <c r="AA172" s="174"/>
      <c r="AT172" s="175" t="s">
        <v>157</v>
      </c>
      <c r="AU172" s="175" t="s">
        <v>102</v>
      </c>
      <c r="AV172" s="11" t="s">
        <v>154</v>
      </c>
      <c r="AW172" s="11" t="s">
        <v>42</v>
      </c>
      <c r="AX172" s="11" t="s">
        <v>23</v>
      </c>
      <c r="AY172" s="175" t="s">
        <v>149</v>
      </c>
    </row>
    <row r="173" spans="2:65" s="1" customFormat="1" ht="31.5" customHeight="1">
      <c r="B173" s="123"/>
      <c r="C173" s="153" t="s">
        <v>203</v>
      </c>
      <c r="D173" s="153" t="s">
        <v>150</v>
      </c>
      <c r="E173" s="154" t="s">
        <v>204</v>
      </c>
      <c r="F173" s="241" t="s">
        <v>205</v>
      </c>
      <c r="G173" s="242"/>
      <c r="H173" s="242"/>
      <c r="I173" s="242"/>
      <c r="J173" s="155" t="s">
        <v>166</v>
      </c>
      <c r="K173" s="156">
        <v>519.168</v>
      </c>
      <c r="L173" s="243">
        <v>0</v>
      </c>
      <c r="M173" s="242"/>
      <c r="N173" s="244">
        <f>ROUND(L173*K173,2)</f>
        <v>0</v>
      </c>
      <c r="O173" s="242"/>
      <c r="P173" s="242"/>
      <c r="Q173" s="242"/>
      <c r="R173" s="125"/>
      <c r="T173" s="157" t="s">
        <v>21</v>
      </c>
      <c r="U173" s="41" t="s">
        <v>49</v>
      </c>
      <c r="V173" s="33"/>
      <c r="W173" s="158">
        <f>V173*K173</f>
        <v>0</v>
      </c>
      <c r="X173" s="158">
        <v>0</v>
      </c>
      <c r="Y173" s="158">
        <f>X173*K173</f>
        <v>0</v>
      </c>
      <c r="Z173" s="158">
        <v>0</v>
      </c>
      <c r="AA173" s="159">
        <f>Z173*K173</f>
        <v>0</v>
      </c>
      <c r="AR173" s="15" t="s">
        <v>154</v>
      </c>
      <c r="AT173" s="15" t="s">
        <v>150</v>
      </c>
      <c r="AU173" s="15" t="s">
        <v>102</v>
      </c>
      <c r="AY173" s="15" t="s">
        <v>149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5" t="s">
        <v>23</v>
      </c>
      <c r="BK173" s="98">
        <f>ROUND(L173*K173,2)</f>
        <v>0</v>
      </c>
      <c r="BL173" s="15" t="s">
        <v>154</v>
      </c>
      <c r="BM173" s="15" t="s">
        <v>206</v>
      </c>
    </row>
    <row r="174" spans="2:51" s="10" customFormat="1" ht="31.5" customHeight="1">
      <c r="B174" s="160"/>
      <c r="C174" s="161"/>
      <c r="D174" s="161"/>
      <c r="E174" s="162" t="s">
        <v>21</v>
      </c>
      <c r="F174" s="245" t="s">
        <v>207</v>
      </c>
      <c r="G174" s="246"/>
      <c r="H174" s="246"/>
      <c r="I174" s="246"/>
      <c r="J174" s="161"/>
      <c r="K174" s="163">
        <v>519.168</v>
      </c>
      <c r="L174" s="161"/>
      <c r="M174" s="161"/>
      <c r="N174" s="161"/>
      <c r="O174" s="161"/>
      <c r="P174" s="161"/>
      <c r="Q174" s="161"/>
      <c r="R174" s="164"/>
      <c r="T174" s="165"/>
      <c r="U174" s="161"/>
      <c r="V174" s="161"/>
      <c r="W174" s="161"/>
      <c r="X174" s="161"/>
      <c r="Y174" s="161"/>
      <c r="Z174" s="161"/>
      <c r="AA174" s="166"/>
      <c r="AT174" s="167" t="s">
        <v>157</v>
      </c>
      <c r="AU174" s="167" t="s">
        <v>102</v>
      </c>
      <c r="AV174" s="10" t="s">
        <v>102</v>
      </c>
      <c r="AW174" s="10" t="s">
        <v>42</v>
      </c>
      <c r="AX174" s="10" t="s">
        <v>84</v>
      </c>
      <c r="AY174" s="167" t="s">
        <v>149</v>
      </c>
    </row>
    <row r="175" spans="2:51" s="11" customFormat="1" ht="22.5" customHeight="1">
      <c r="B175" s="168"/>
      <c r="C175" s="169"/>
      <c r="D175" s="169"/>
      <c r="E175" s="170" t="s">
        <v>21</v>
      </c>
      <c r="F175" s="247" t="s">
        <v>158</v>
      </c>
      <c r="G175" s="248"/>
      <c r="H175" s="248"/>
      <c r="I175" s="248"/>
      <c r="J175" s="169"/>
      <c r="K175" s="171">
        <v>519.168</v>
      </c>
      <c r="L175" s="169"/>
      <c r="M175" s="169"/>
      <c r="N175" s="169"/>
      <c r="O175" s="169"/>
      <c r="P175" s="169"/>
      <c r="Q175" s="169"/>
      <c r="R175" s="172"/>
      <c r="T175" s="173"/>
      <c r="U175" s="169"/>
      <c r="V175" s="169"/>
      <c r="W175" s="169"/>
      <c r="X175" s="169"/>
      <c r="Y175" s="169"/>
      <c r="Z175" s="169"/>
      <c r="AA175" s="174"/>
      <c r="AT175" s="175" t="s">
        <v>157</v>
      </c>
      <c r="AU175" s="175" t="s">
        <v>102</v>
      </c>
      <c r="AV175" s="11" t="s">
        <v>154</v>
      </c>
      <c r="AW175" s="11" t="s">
        <v>42</v>
      </c>
      <c r="AX175" s="11" t="s">
        <v>23</v>
      </c>
      <c r="AY175" s="175" t="s">
        <v>149</v>
      </c>
    </row>
    <row r="176" spans="2:65" s="1" customFormat="1" ht="22.5" customHeight="1">
      <c r="B176" s="123"/>
      <c r="C176" s="176" t="s">
        <v>208</v>
      </c>
      <c r="D176" s="176" t="s">
        <v>209</v>
      </c>
      <c r="E176" s="177" t="s">
        <v>210</v>
      </c>
      <c r="F176" s="250" t="s">
        <v>211</v>
      </c>
      <c r="G176" s="251"/>
      <c r="H176" s="251"/>
      <c r="I176" s="251"/>
      <c r="J176" s="178" t="s">
        <v>212</v>
      </c>
      <c r="K176" s="179">
        <v>454.09</v>
      </c>
      <c r="L176" s="252">
        <v>0</v>
      </c>
      <c r="M176" s="251"/>
      <c r="N176" s="253">
        <f>ROUND(L176*K176,2)</f>
        <v>0</v>
      </c>
      <c r="O176" s="242"/>
      <c r="P176" s="242"/>
      <c r="Q176" s="242"/>
      <c r="R176" s="125"/>
      <c r="T176" s="157" t="s">
        <v>21</v>
      </c>
      <c r="U176" s="41" t="s">
        <v>49</v>
      </c>
      <c r="V176" s="33"/>
      <c r="W176" s="158">
        <f>V176*K176</f>
        <v>0</v>
      </c>
      <c r="X176" s="158">
        <v>0</v>
      </c>
      <c r="Y176" s="158">
        <f>X176*K176</f>
        <v>0</v>
      </c>
      <c r="Z176" s="158">
        <v>0</v>
      </c>
      <c r="AA176" s="159">
        <f>Z176*K176</f>
        <v>0</v>
      </c>
      <c r="AR176" s="15" t="s">
        <v>187</v>
      </c>
      <c r="AT176" s="15" t="s">
        <v>209</v>
      </c>
      <c r="AU176" s="15" t="s">
        <v>102</v>
      </c>
      <c r="AY176" s="15" t="s">
        <v>149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5" t="s">
        <v>23</v>
      </c>
      <c r="BK176" s="98">
        <f>ROUND(L176*K176,2)</f>
        <v>0</v>
      </c>
      <c r="BL176" s="15" t="s">
        <v>154</v>
      </c>
      <c r="BM176" s="15" t="s">
        <v>213</v>
      </c>
    </row>
    <row r="177" spans="2:51" s="10" customFormat="1" ht="44.25" customHeight="1">
      <c r="B177" s="160"/>
      <c r="C177" s="161"/>
      <c r="D177" s="161"/>
      <c r="E177" s="162" t="s">
        <v>21</v>
      </c>
      <c r="F177" s="245" t="s">
        <v>214</v>
      </c>
      <c r="G177" s="246"/>
      <c r="H177" s="246"/>
      <c r="I177" s="246"/>
      <c r="J177" s="161"/>
      <c r="K177" s="163">
        <v>454.09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157</v>
      </c>
      <c r="AU177" s="167" t="s">
        <v>102</v>
      </c>
      <c r="AV177" s="10" t="s">
        <v>102</v>
      </c>
      <c r="AW177" s="10" t="s">
        <v>42</v>
      </c>
      <c r="AX177" s="10" t="s">
        <v>84</v>
      </c>
      <c r="AY177" s="167" t="s">
        <v>149</v>
      </c>
    </row>
    <row r="178" spans="2:51" s="11" customFormat="1" ht="22.5" customHeight="1">
      <c r="B178" s="168"/>
      <c r="C178" s="169"/>
      <c r="D178" s="169"/>
      <c r="E178" s="170" t="s">
        <v>21</v>
      </c>
      <c r="F178" s="247" t="s">
        <v>158</v>
      </c>
      <c r="G178" s="248"/>
      <c r="H178" s="248"/>
      <c r="I178" s="248"/>
      <c r="J178" s="169"/>
      <c r="K178" s="171">
        <v>454.09</v>
      </c>
      <c r="L178" s="169"/>
      <c r="M178" s="169"/>
      <c r="N178" s="169"/>
      <c r="O178" s="169"/>
      <c r="P178" s="169"/>
      <c r="Q178" s="169"/>
      <c r="R178" s="172"/>
      <c r="T178" s="173"/>
      <c r="U178" s="169"/>
      <c r="V178" s="169"/>
      <c r="W178" s="169"/>
      <c r="X178" s="169"/>
      <c r="Y178" s="169"/>
      <c r="Z178" s="169"/>
      <c r="AA178" s="174"/>
      <c r="AT178" s="175" t="s">
        <v>157</v>
      </c>
      <c r="AU178" s="175" t="s">
        <v>102</v>
      </c>
      <c r="AV178" s="11" t="s">
        <v>154</v>
      </c>
      <c r="AW178" s="11" t="s">
        <v>42</v>
      </c>
      <c r="AX178" s="11" t="s">
        <v>23</v>
      </c>
      <c r="AY178" s="175" t="s">
        <v>149</v>
      </c>
    </row>
    <row r="179" spans="2:65" s="1" customFormat="1" ht="22.5" customHeight="1">
      <c r="B179" s="123"/>
      <c r="C179" s="153" t="s">
        <v>215</v>
      </c>
      <c r="D179" s="153" t="s">
        <v>150</v>
      </c>
      <c r="E179" s="154" t="s">
        <v>216</v>
      </c>
      <c r="F179" s="241" t="s">
        <v>217</v>
      </c>
      <c r="G179" s="242"/>
      <c r="H179" s="242"/>
      <c r="I179" s="242"/>
      <c r="J179" s="155" t="s">
        <v>166</v>
      </c>
      <c r="K179" s="156">
        <v>624.069</v>
      </c>
      <c r="L179" s="243">
        <v>0</v>
      </c>
      <c r="M179" s="242"/>
      <c r="N179" s="244">
        <f>ROUND(L179*K179,2)</f>
        <v>0</v>
      </c>
      <c r="O179" s="242"/>
      <c r="P179" s="242"/>
      <c r="Q179" s="242"/>
      <c r="R179" s="125"/>
      <c r="T179" s="157" t="s">
        <v>21</v>
      </c>
      <c r="U179" s="41" t="s">
        <v>49</v>
      </c>
      <c r="V179" s="33"/>
      <c r="W179" s="158">
        <f>V179*K179</f>
        <v>0</v>
      </c>
      <c r="X179" s="158">
        <v>0</v>
      </c>
      <c r="Y179" s="158">
        <f>X179*K179</f>
        <v>0</v>
      </c>
      <c r="Z179" s="158">
        <v>0</v>
      </c>
      <c r="AA179" s="159">
        <f>Z179*K179</f>
        <v>0</v>
      </c>
      <c r="AR179" s="15" t="s">
        <v>154</v>
      </c>
      <c r="AT179" s="15" t="s">
        <v>150</v>
      </c>
      <c r="AU179" s="15" t="s">
        <v>102</v>
      </c>
      <c r="AY179" s="15" t="s">
        <v>149</v>
      </c>
      <c r="BE179" s="98">
        <f>IF(U179="základní",N179,0)</f>
        <v>0</v>
      </c>
      <c r="BF179" s="98">
        <f>IF(U179="snížená",N179,0)</f>
        <v>0</v>
      </c>
      <c r="BG179" s="98">
        <f>IF(U179="zákl. přenesená",N179,0)</f>
        <v>0</v>
      </c>
      <c r="BH179" s="98">
        <f>IF(U179="sníž. přenesená",N179,0)</f>
        <v>0</v>
      </c>
      <c r="BI179" s="98">
        <f>IF(U179="nulová",N179,0)</f>
        <v>0</v>
      </c>
      <c r="BJ179" s="15" t="s">
        <v>23</v>
      </c>
      <c r="BK179" s="98">
        <f>ROUND(L179*K179,2)</f>
        <v>0</v>
      </c>
      <c r="BL179" s="15" t="s">
        <v>154</v>
      </c>
      <c r="BM179" s="15" t="s">
        <v>218</v>
      </c>
    </row>
    <row r="180" spans="2:51" s="10" customFormat="1" ht="44.25" customHeight="1">
      <c r="B180" s="160"/>
      <c r="C180" s="161"/>
      <c r="D180" s="161"/>
      <c r="E180" s="162" t="s">
        <v>21</v>
      </c>
      <c r="F180" s="245" t="s">
        <v>195</v>
      </c>
      <c r="G180" s="246"/>
      <c r="H180" s="246"/>
      <c r="I180" s="246"/>
      <c r="J180" s="161"/>
      <c r="K180" s="163">
        <v>696.656</v>
      </c>
      <c r="L180" s="161"/>
      <c r="M180" s="161"/>
      <c r="N180" s="161"/>
      <c r="O180" s="161"/>
      <c r="P180" s="161"/>
      <c r="Q180" s="161"/>
      <c r="R180" s="164"/>
      <c r="T180" s="165"/>
      <c r="U180" s="161"/>
      <c r="V180" s="161"/>
      <c r="W180" s="161"/>
      <c r="X180" s="161"/>
      <c r="Y180" s="161"/>
      <c r="Z180" s="161"/>
      <c r="AA180" s="166"/>
      <c r="AT180" s="167" t="s">
        <v>157</v>
      </c>
      <c r="AU180" s="167" t="s">
        <v>102</v>
      </c>
      <c r="AV180" s="10" t="s">
        <v>102</v>
      </c>
      <c r="AW180" s="10" t="s">
        <v>42</v>
      </c>
      <c r="AX180" s="10" t="s">
        <v>84</v>
      </c>
      <c r="AY180" s="167" t="s">
        <v>149</v>
      </c>
    </row>
    <row r="181" spans="2:51" s="10" customFormat="1" ht="22.5" customHeight="1">
      <c r="B181" s="160"/>
      <c r="C181" s="161"/>
      <c r="D181" s="161"/>
      <c r="E181" s="162" t="s">
        <v>21</v>
      </c>
      <c r="F181" s="249" t="s">
        <v>169</v>
      </c>
      <c r="G181" s="246"/>
      <c r="H181" s="246"/>
      <c r="I181" s="246"/>
      <c r="J181" s="161"/>
      <c r="K181" s="163">
        <v>301.127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157</v>
      </c>
      <c r="AU181" s="167" t="s">
        <v>102</v>
      </c>
      <c r="AV181" s="10" t="s">
        <v>102</v>
      </c>
      <c r="AW181" s="10" t="s">
        <v>42</v>
      </c>
      <c r="AX181" s="10" t="s">
        <v>84</v>
      </c>
      <c r="AY181" s="167" t="s">
        <v>149</v>
      </c>
    </row>
    <row r="182" spans="2:51" s="10" customFormat="1" ht="22.5" customHeight="1">
      <c r="B182" s="160"/>
      <c r="C182" s="161"/>
      <c r="D182" s="161"/>
      <c r="E182" s="162" t="s">
        <v>21</v>
      </c>
      <c r="F182" s="249" t="s">
        <v>177</v>
      </c>
      <c r="G182" s="246"/>
      <c r="H182" s="246"/>
      <c r="I182" s="246"/>
      <c r="J182" s="161"/>
      <c r="K182" s="163">
        <v>13.58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157</v>
      </c>
      <c r="AU182" s="167" t="s">
        <v>102</v>
      </c>
      <c r="AV182" s="10" t="s">
        <v>102</v>
      </c>
      <c r="AW182" s="10" t="s">
        <v>42</v>
      </c>
      <c r="AX182" s="10" t="s">
        <v>84</v>
      </c>
      <c r="AY182" s="167" t="s">
        <v>149</v>
      </c>
    </row>
    <row r="183" spans="2:51" s="10" customFormat="1" ht="22.5" customHeight="1">
      <c r="B183" s="160"/>
      <c r="C183" s="161"/>
      <c r="D183" s="161"/>
      <c r="E183" s="162" t="s">
        <v>21</v>
      </c>
      <c r="F183" s="249" t="s">
        <v>196</v>
      </c>
      <c r="G183" s="246"/>
      <c r="H183" s="246"/>
      <c r="I183" s="246"/>
      <c r="J183" s="161"/>
      <c r="K183" s="163">
        <v>123.48</v>
      </c>
      <c r="L183" s="161"/>
      <c r="M183" s="161"/>
      <c r="N183" s="161"/>
      <c r="O183" s="161"/>
      <c r="P183" s="161"/>
      <c r="Q183" s="161"/>
      <c r="R183" s="164"/>
      <c r="T183" s="165"/>
      <c r="U183" s="161"/>
      <c r="V183" s="161"/>
      <c r="W183" s="161"/>
      <c r="X183" s="161"/>
      <c r="Y183" s="161"/>
      <c r="Z183" s="161"/>
      <c r="AA183" s="166"/>
      <c r="AT183" s="167" t="s">
        <v>157</v>
      </c>
      <c r="AU183" s="167" t="s">
        <v>102</v>
      </c>
      <c r="AV183" s="10" t="s">
        <v>102</v>
      </c>
      <c r="AW183" s="10" t="s">
        <v>42</v>
      </c>
      <c r="AX183" s="10" t="s">
        <v>84</v>
      </c>
      <c r="AY183" s="167" t="s">
        <v>149</v>
      </c>
    </row>
    <row r="184" spans="2:51" s="10" customFormat="1" ht="22.5" customHeight="1">
      <c r="B184" s="160"/>
      <c r="C184" s="161"/>
      <c r="D184" s="161"/>
      <c r="E184" s="162" t="s">
        <v>21</v>
      </c>
      <c r="F184" s="249" t="s">
        <v>197</v>
      </c>
      <c r="G184" s="246"/>
      <c r="H184" s="246"/>
      <c r="I184" s="246"/>
      <c r="J184" s="161"/>
      <c r="K184" s="163">
        <v>41.76</v>
      </c>
      <c r="L184" s="161"/>
      <c r="M184" s="161"/>
      <c r="N184" s="161"/>
      <c r="O184" s="161"/>
      <c r="P184" s="161"/>
      <c r="Q184" s="161"/>
      <c r="R184" s="164"/>
      <c r="T184" s="165"/>
      <c r="U184" s="161"/>
      <c r="V184" s="161"/>
      <c r="W184" s="161"/>
      <c r="X184" s="161"/>
      <c r="Y184" s="161"/>
      <c r="Z184" s="161"/>
      <c r="AA184" s="166"/>
      <c r="AT184" s="167" t="s">
        <v>157</v>
      </c>
      <c r="AU184" s="167" t="s">
        <v>102</v>
      </c>
      <c r="AV184" s="10" t="s">
        <v>102</v>
      </c>
      <c r="AW184" s="10" t="s">
        <v>42</v>
      </c>
      <c r="AX184" s="10" t="s">
        <v>84</v>
      </c>
      <c r="AY184" s="167" t="s">
        <v>149</v>
      </c>
    </row>
    <row r="185" spans="2:51" s="10" customFormat="1" ht="22.5" customHeight="1">
      <c r="B185" s="160"/>
      <c r="C185" s="161"/>
      <c r="D185" s="161"/>
      <c r="E185" s="162" t="s">
        <v>21</v>
      </c>
      <c r="F185" s="249" t="s">
        <v>198</v>
      </c>
      <c r="G185" s="246"/>
      <c r="H185" s="246"/>
      <c r="I185" s="246"/>
      <c r="J185" s="161"/>
      <c r="K185" s="163">
        <v>10.476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157</v>
      </c>
      <c r="AU185" s="167" t="s">
        <v>102</v>
      </c>
      <c r="AV185" s="10" t="s">
        <v>102</v>
      </c>
      <c r="AW185" s="10" t="s">
        <v>42</v>
      </c>
      <c r="AX185" s="10" t="s">
        <v>84</v>
      </c>
      <c r="AY185" s="167" t="s">
        <v>149</v>
      </c>
    </row>
    <row r="186" spans="2:51" s="10" customFormat="1" ht="22.5" customHeight="1">
      <c r="B186" s="160"/>
      <c r="C186" s="161"/>
      <c r="D186" s="161"/>
      <c r="E186" s="162" t="s">
        <v>21</v>
      </c>
      <c r="F186" s="249" t="s">
        <v>219</v>
      </c>
      <c r="G186" s="246"/>
      <c r="H186" s="246"/>
      <c r="I186" s="246"/>
      <c r="J186" s="161"/>
      <c r="K186" s="163">
        <v>-301.127</v>
      </c>
      <c r="L186" s="161"/>
      <c r="M186" s="161"/>
      <c r="N186" s="161"/>
      <c r="O186" s="161"/>
      <c r="P186" s="161"/>
      <c r="Q186" s="161"/>
      <c r="R186" s="164"/>
      <c r="T186" s="165"/>
      <c r="U186" s="161"/>
      <c r="V186" s="161"/>
      <c r="W186" s="161"/>
      <c r="X186" s="161"/>
      <c r="Y186" s="161"/>
      <c r="Z186" s="161"/>
      <c r="AA186" s="166"/>
      <c r="AT186" s="167" t="s">
        <v>157</v>
      </c>
      <c r="AU186" s="167" t="s">
        <v>102</v>
      </c>
      <c r="AV186" s="10" t="s">
        <v>102</v>
      </c>
      <c r="AW186" s="10" t="s">
        <v>42</v>
      </c>
      <c r="AX186" s="10" t="s">
        <v>84</v>
      </c>
      <c r="AY186" s="167" t="s">
        <v>149</v>
      </c>
    </row>
    <row r="187" spans="2:51" s="10" customFormat="1" ht="44.25" customHeight="1">
      <c r="B187" s="160"/>
      <c r="C187" s="161"/>
      <c r="D187" s="161"/>
      <c r="E187" s="162" t="s">
        <v>21</v>
      </c>
      <c r="F187" s="249" t="s">
        <v>220</v>
      </c>
      <c r="G187" s="246"/>
      <c r="H187" s="246"/>
      <c r="I187" s="246"/>
      <c r="J187" s="161"/>
      <c r="K187" s="163">
        <v>-261.883</v>
      </c>
      <c r="L187" s="161"/>
      <c r="M187" s="161"/>
      <c r="N187" s="161"/>
      <c r="O187" s="161"/>
      <c r="P187" s="161"/>
      <c r="Q187" s="161"/>
      <c r="R187" s="164"/>
      <c r="T187" s="165"/>
      <c r="U187" s="161"/>
      <c r="V187" s="161"/>
      <c r="W187" s="161"/>
      <c r="X187" s="161"/>
      <c r="Y187" s="161"/>
      <c r="Z187" s="161"/>
      <c r="AA187" s="166"/>
      <c r="AT187" s="167" t="s">
        <v>157</v>
      </c>
      <c r="AU187" s="167" t="s">
        <v>102</v>
      </c>
      <c r="AV187" s="10" t="s">
        <v>102</v>
      </c>
      <c r="AW187" s="10" t="s">
        <v>42</v>
      </c>
      <c r="AX187" s="10" t="s">
        <v>84</v>
      </c>
      <c r="AY187" s="167" t="s">
        <v>149</v>
      </c>
    </row>
    <row r="188" spans="2:51" s="11" customFormat="1" ht="22.5" customHeight="1">
      <c r="B188" s="168"/>
      <c r="C188" s="169"/>
      <c r="D188" s="169"/>
      <c r="E188" s="170" t="s">
        <v>21</v>
      </c>
      <c r="F188" s="247" t="s">
        <v>158</v>
      </c>
      <c r="G188" s="248"/>
      <c r="H188" s="248"/>
      <c r="I188" s="248"/>
      <c r="J188" s="169"/>
      <c r="K188" s="171">
        <v>624.069</v>
      </c>
      <c r="L188" s="169"/>
      <c r="M188" s="169"/>
      <c r="N188" s="169"/>
      <c r="O188" s="169"/>
      <c r="P188" s="169"/>
      <c r="Q188" s="169"/>
      <c r="R188" s="172"/>
      <c r="T188" s="173"/>
      <c r="U188" s="169"/>
      <c r="V188" s="169"/>
      <c r="W188" s="169"/>
      <c r="X188" s="169"/>
      <c r="Y188" s="169"/>
      <c r="Z188" s="169"/>
      <c r="AA188" s="174"/>
      <c r="AT188" s="175" t="s">
        <v>157</v>
      </c>
      <c r="AU188" s="175" t="s">
        <v>102</v>
      </c>
      <c r="AV188" s="11" t="s">
        <v>154</v>
      </c>
      <c r="AW188" s="11" t="s">
        <v>42</v>
      </c>
      <c r="AX188" s="11" t="s">
        <v>23</v>
      </c>
      <c r="AY188" s="175" t="s">
        <v>149</v>
      </c>
    </row>
    <row r="189" spans="2:65" s="1" customFormat="1" ht="31.5" customHeight="1">
      <c r="B189" s="123"/>
      <c r="C189" s="153" t="s">
        <v>221</v>
      </c>
      <c r="D189" s="153" t="s">
        <v>150</v>
      </c>
      <c r="E189" s="154" t="s">
        <v>222</v>
      </c>
      <c r="F189" s="241" t="s">
        <v>223</v>
      </c>
      <c r="G189" s="242"/>
      <c r="H189" s="242"/>
      <c r="I189" s="242"/>
      <c r="J189" s="155" t="s">
        <v>212</v>
      </c>
      <c r="K189" s="156">
        <v>1615.962</v>
      </c>
      <c r="L189" s="243">
        <v>0</v>
      </c>
      <c r="M189" s="242"/>
      <c r="N189" s="244">
        <f>ROUND(L189*K189,2)</f>
        <v>0</v>
      </c>
      <c r="O189" s="242"/>
      <c r="P189" s="242"/>
      <c r="Q189" s="242"/>
      <c r="R189" s="125"/>
      <c r="T189" s="157" t="s">
        <v>21</v>
      </c>
      <c r="U189" s="41" t="s">
        <v>49</v>
      </c>
      <c r="V189" s="33"/>
      <c r="W189" s="158">
        <f>V189*K189</f>
        <v>0</v>
      </c>
      <c r="X189" s="158">
        <v>0</v>
      </c>
      <c r="Y189" s="158">
        <f>X189*K189</f>
        <v>0</v>
      </c>
      <c r="Z189" s="158">
        <v>0</v>
      </c>
      <c r="AA189" s="159">
        <f>Z189*K189</f>
        <v>0</v>
      </c>
      <c r="AR189" s="15" t="s">
        <v>154</v>
      </c>
      <c r="AT189" s="15" t="s">
        <v>150</v>
      </c>
      <c r="AU189" s="15" t="s">
        <v>102</v>
      </c>
      <c r="AY189" s="15" t="s">
        <v>149</v>
      </c>
      <c r="BE189" s="98">
        <f>IF(U189="základní",N189,0)</f>
        <v>0</v>
      </c>
      <c r="BF189" s="98">
        <f>IF(U189="snížená",N189,0)</f>
        <v>0</v>
      </c>
      <c r="BG189" s="98">
        <f>IF(U189="zákl. přenesená",N189,0)</f>
        <v>0</v>
      </c>
      <c r="BH189" s="98">
        <f>IF(U189="sníž. přenesená",N189,0)</f>
        <v>0</v>
      </c>
      <c r="BI189" s="98">
        <f>IF(U189="nulová",N189,0)</f>
        <v>0</v>
      </c>
      <c r="BJ189" s="15" t="s">
        <v>23</v>
      </c>
      <c r="BK189" s="98">
        <f>ROUND(L189*K189,2)</f>
        <v>0</v>
      </c>
      <c r="BL189" s="15" t="s">
        <v>154</v>
      </c>
      <c r="BM189" s="15" t="s">
        <v>224</v>
      </c>
    </row>
    <row r="190" spans="2:51" s="10" customFormat="1" ht="44.25" customHeight="1">
      <c r="B190" s="160"/>
      <c r="C190" s="161"/>
      <c r="D190" s="161"/>
      <c r="E190" s="162" t="s">
        <v>21</v>
      </c>
      <c r="F190" s="245" t="s">
        <v>225</v>
      </c>
      <c r="G190" s="246"/>
      <c r="H190" s="246"/>
      <c r="I190" s="246"/>
      <c r="J190" s="161"/>
      <c r="K190" s="163">
        <v>1393.312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157</v>
      </c>
      <c r="AU190" s="167" t="s">
        <v>102</v>
      </c>
      <c r="AV190" s="10" t="s">
        <v>102</v>
      </c>
      <c r="AW190" s="10" t="s">
        <v>42</v>
      </c>
      <c r="AX190" s="10" t="s">
        <v>84</v>
      </c>
      <c r="AY190" s="167" t="s">
        <v>149</v>
      </c>
    </row>
    <row r="191" spans="2:51" s="10" customFormat="1" ht="22.5" customHeight="1">
      <c r="B191" s="160"/>
      <c r="C191" s="161"/>
      <c r="D191" s="161"/>
      <c r="E191" s="162" t="s">
        <v>21</v>
      </c>
      <c r="F191" s="249" t="s">
        <v>226</v>
      </c>
      <c r="G191" s="246"/>
      <c r="H191" s="246"/>
      <c r="I191" s="246"/>
      <c r="J191" s="161"/>
      <c r="K191" s="163">
        <v>602.254</v>
      </c>
      <c r="L191" s="161"/>
      <c r="M191" s="161"/>
      <c r="N191" s="161"/>
      <c r="O191" s="161"/>
      <c r="P191" s="161"/>
      <c r="Q191" s="161"/>
      <c r="R191" s="164"/>
      <c r="T191" s="165"/>
      <c r="U191" s="161"/>
      <c r="V191" s="161"/>
      <c r="W191" s="161"/>
      <c r="X191" s="161"/>
      <c r="Y191" s="161"/>
      <c r="Z191" s="161"/>
      <c r="AA191" s="166"/>
      <c r="AT191" s="167" t="s">
        <v>157</v>
      </c>
      <c r="AU191" s="167" t="s">
        <v>102</v>
      </c>
      <c r="AV191" s="10" t="s">
        <v>102</v>
      </c>
      <c r="AW191" s="10" t="s">
        <v>42</v>
      </c>
      <c r="AX191" s="10" t="s">
        <v>84</v>
      </c>
      <c r="AY191" s="167" t="s">
        <v>149</v>
      </c>
    </row>
    <row r="192" spans="2:51" s="10" customFormat="1" ht="22.5" customHeight="1">
      <c r="B192" s="160"/>
      <c r="C192" s="161"/>
      <c r="D192" s="161"/>
      <c r="E192" s="162" t="s">
        <v>21</v>
      </c>
      <c r="F192" s="249" t="s">
        <v>227</v>
      </c>
      <c r="G192" s="246"/>
      <c r="H192" s="246"/>
      <c r="I192" s="246"/>
      <c r="J192" s="161"/>
      <c r="K192" s="163">
        <v>27.16</v>
      </c>
      <c r="L192" s="161"/>
      <c r="M192" s="161"/>
      <c r="N192" s="161"/>
      <c r="O192" s="161"/>
      <c r="P192" s="161"/>
      <c r="Q192" s="161"/>
      <c r="R192" s="164"/>
      <c r="T192" s="165"/>
      <c r="U192" s="161"/>
      <c r="V192" s="161"/>
      <c r="W192" s="161"/>
      <c r="X192" s="161"/>
      <c r="Y192" s="161"/>
      <c r="Z192" s="161"/>
      <c r="AA192" s="166"/>
      <c r="AT192" s="167" t="s">
        <v>157</v>
      </c>
      <c r="AU192" s="167" t="s">
        <v>102</v>
      </c>
      <c r="AV192" s="10" t="s">
        <v>102</v>
      </c>
      <c r="AW192" s="10" t="s">
        <v>42</v>
      </c>
      <c r="AX192" s="10" t="s">
        <v>84</v>
      </c>
      <c r="AY192" s="167" t="s">
        <v>149</v>
      </c>
    </row>
    <row r="193" spans="2:51" s="10" customFormat="1" ht="22.5" customHeight="1">
      <c r="B193" s="160"/>
      <c r="C193" s="161"/>
      <c r="D193" s="161"/>
      <c r="E193" s="162" t="s">
        <v>21</v>
      </c>
      <c r="F193" s="249" t="s">
        <v>228</v>
      </c>
      <c r="G193" s="246"/>
      <c r="H193" s="246"/>
      <c r="I193" s="246"/>
      <c r="J193" s="161"/>
      <c r="K193" s="163">
        <v>246.96</v>
      </c>
      <c r="L193" s="161"/>
      <c r="M193" s="161"/>
      <c r="N193" s="161"/>
      <c r="O193" s="161"/>
      <c r="P193" s="161"/>
      <c r="Q193" s="161"/>
      <c r="R193" s="164"/>
      <c r="T193" s="165"/>
      <c r="U193" s="161"/>
      <c r="V193" s="161"/>
      <c r="W193" s="161"/>
      <c r="X193" s="161"/>
      <c r="Y193" s="161"/>
      <c r="Z193" s="161"/>
      <c r="AA193" s="166"/>
      <c r="AT193" s="167" t="s">
        <v>157</v>
      </c>
      <c r="AU193" s="167" t="s">
        <v>102</v>
      </c>
      <c r="AV193" s="10" t="s">
        <v>102</v>
      </c>
      <c r="AW193" s="10" t="s">
        <v>42</v>
      </c>
      <c r="AX193" s="10" t="s">
        <v>84</v>
      </c>
      <c r="AY193" s="167" t="s">
        <v>149</v>
      </c>
    </row>
    <row r="194" spans="2:51" s="10" customFormat="1" ht="22.5" customHeight="1">
      <c r="B194" s="160"/>
      <c r="C194" s="161"/>
      <c r="D194" s="161"/>
      <c r="E194" s="162" t="s">
        <v>21</v>
      </c>
      <c r="F194" s="249" t="s">
        <v>229</v>
      </c>
      <c r="G194" s="246"/>
      <c r="H194" s="246"/>
      <c r="I194" s="246"/>
      <c r="J194" s="161"/>
      <c r="K194" s="163">
        <v>83.52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157</v>
      </c>
      <c r="AU194" s="167" t="s">
        <v>102</v>
      </c>
      <c r="AV194" s="10" t="s">
        <v>102</v>
      </c>
      <c r="AW194" s="10" t="s">
        <v>42</v>
      </c>
      <c r="AX194" s="10" t="s">
        <v>84</v>
      </c>
      <c r="AY194" s="167" t="s">
        <v>149</v>
      </c>
    </row>
    <row r="195" spans="2:51" s="10" customFormat="1" ht="22.5" customHeight="1">
      <c r="B195" s="160"/>
      <c r="C195" s="161"/>
      <c r="D195" s="161"/>
      <c r="E195" s="162" t="s">
        <v>21</v>
      </c>
      <c r="F195" s="249" t="s">
        <v>230</v>
      </c>
      <c r="G195" s="246"/>
      <c r="H195" s="246"/>
      <c r="I195" s="246"/>
      <c r="J195" s="161"/>
      <c r="K195" s="163">
        <v>20.952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157</v>
      </c>
      <c r="AU195" s="167" t="s">
        <v>102</v>
      </c>
      <c r="AV195" s="10" t="s">
        <v>102</v>
      </c>
      <c r="AW195" s="10" t="s">
        <v>42</v>
      </c>
      <c r="AX195" s="10" t="s">
        <v>84</v>
      </c>
      <c r="AY195" s="167" t="s">
        <v>149</v>
      </c>
    </row>
    <row r="196" spans="2:51" s="10" customFormat="1" ht="22.5" customHeight="1">
      <c r="B196" s="160"/>
      <c r="C196" s="161"/>
      <c r="D196" s="161"/>
      <c r="E196" s="162" t="s">
        <v>21</v>
      </c>
      <c r="F196" s="249" t="s">
        <v>231</v>
      </c>
      <c r="G196" s="246"/>
      <c r="H196" s="246"/>
      <c r="I196" s="246"/>
      <c r="J196" s="161"/>
      <c r="K196" s="163">
        <v>-602.254</v>
      </c>
      <c r="L196" s="161"/>
      <c r="M196" s="161"/>
      <c r="N196" s="161"/>
      <c r="O196" s="161"/>
      <c r="P196" s="161"/>
      <c r="Q196" s="161"/>
      <c r="R196" s="164"/>
      <c r="T196" s="165"/>
      <c r="U196" s="161"/>
      <c r="V196" s="161"/>
      <c r="W196" s="161"/>
      <c r="X196" s="161"/>
      <c r="Y196" s="161"/>
      <c r="Z196" s="161"/>
      <c r="AA196" s="166"/>
      <c r="AT196" s="167" t="s">
        <v>157</v>
      </c>
      <c r="AU196" s="167" t="s">
        <v>102</v>
      </c>
      <c r="AV196" s="10" t="s">
        <v>102</v>
      </c>
      <c r="AW196" s="10" t="s">
        <v>42</v>
      </c>
      <c r="AX196" s="10" t="s">
        <v>84</v>
      </c>
      <c r="AY196" s="167" t="s">
        <v>149</v>
      </c>
    </row>
    <row r="197" spans="2:51" s="10" customFormat="1" ht="44.25" customHeight="1">
      <c r="B197" s="160"/>
      <c r="C197" s="161"/>
      <c r="D197" s="161"/>
      <c r="E197" s="162" t="s">
        <v>21</v>
      </c>
      <c r="F197" s="249" t="s">
        <v>232</v>
      </c>
      <c r="G197" s="246"/>
      <c r="H197" s="246"/>
      <c r="I197" s="246"/>
      <c r="J197" s="161"/>
      <c r="K197" s="163">
        <v>-155.942</v>
      </c>
      <c r="L197" s="161"/>
      <c r="M197" s="161"/>
      <c r="N197" s="161"/>
      <c r="O197" s="161"/>
      <c r="P197" s="161"/>
      <c r="Q197" s="161"/>
      <c r="R197" s="164"/>
      <c r="T197" s="165"/>
      <c r="U197" s="161"/>
      <c r="V197" s="161"/>
      <c r="W197" s="161"/>
      <c r="X197" s="161"/>
      <c r="Y197" s="161"/>
      <c r="Z197" s="161"/>
      <c r="AA197" s="166"/>
      <c r="AT197" s="167" t="s">
        <v>157</v>
      </c>
      <c r="AU197" s="167" t="s">
        <v>102</v>
      </c>
      <c r="AV197" s="10" t="s">
        <v>102</v>
      </c>
      <c r="AW197" s="10" t="s">
        <v>42</v>
      </c>
      <c r="AX197" s="10" t="s">
        <v>84</v>
      </c>
      <c r="AY197" s="167" t="s">
        <v>149</v>
      </c>
    </row>
    <row r="198" spans="2:51" s="11" customFormat="1" ht="22.5" customHeight="1">
      <c r="B198" s="168"/>
      <c r="C198" s="169"/>
      <c r="D198" s="169"/>
      <c r="E198" s="170" t="s">
        <v>21</v>
      </c>
      <c r="F198" s="247" t="s">
        <v>158</v>
      </c>
      <c r="G198" s="248"/>
      <c r="H198" s="248"/>
      <c r="I198" s="248"/>
      <c r="J198" s="169"/>
      <c r="K198" s="171">
        <v>1615.962</v>
      </c>
      <c r="L198" s="169"/>
      <c r="M198" s="169"/>
      <c r="N198" s="169"/>
      <c r="O198" s="169"/>
      <c r="P198" s="169"/>
      <c r="Q198" s="169"/>
      <c r="R198" s="172"/>
      <c r="T198" s="173"/>
      <c r="U198" s="169"/>
      <c r="V198" s="169"/>
      <c r="W198" s="169"/>
      <c r="X198" s="169"/>
      <c r="Y198" s="169"/>
      <c r="Z198" s="169"/>
      <c r="AA198" s="174"/>
      <c r="AT198" s="175" t="s">
        <v>157</v>
      </c>
      <c r="AU198" s="175" t="s">
        <v>102</v>
      </c>
      <c r="AV198" s="11" t="s">
        <v>154</v>
      </c>
      <c r="AW198" s="11" t="s">
        <v>42</v>
      </c>
      <c r="AX198" s="11" t="s">
        <v>23</v>
      </c>
      <c r="AY198" s="175" t="s">
        <v>149</v>
      </c>
    </row>
    <row r="199" spans="2:65" s="1" customFormat="1" ht="31.5" customHeight="1">
      <c r="B199" s="123"/>
      <c r="C199" s="153" t="s">
        <v>9</v>
      </c>
      <c r="D199" s="153" t="s">
        <v>150</v>
      </c>
      <c r="E199" s="154" t="s">
        <v>233</v>
      </c>
      <c r="F199" s="241" t="s">
        <v>234</v>
      </c>
      <c r="G199" s="242"/>
      <c r="H199" s="242"/>
      <c r="I199" s="242"/>
      <c r="J199" s="155" t="s">
        <v>153</v>
      </c>
      <c r="K199" s="156">
        <v>328</v>
      </c>
      <c r="L199" s="243">
        <v>0</v>
      </c>
      <c r="M199" s="242"/>
      <c r="N199" s="244">
        <f>ROUND(L199*K199,2)</f>
        <v>0</v>
      </c>
      <c r="O199" s="242"/>
      <c r="P199" s="242"/>
      <c r="Q199" s="242"/>
      <c r="R199" s="125"/>
      <c r="T199" s="157" t="s">
        <v>21</v>
      </c>
      <c r="U199" s="41" t="s">
        <v>49</v>
      </c>
      <c r="V199" s="33"/>
      <c r="W199" s="158">
        <f>V199*K199</f>
        <v>0</v>
      </c>
      <c r="X199" s="158">
        <v>0</v>
      </c>
      <c r="Y199" s="158">
        <f>X199*K199</f>
        <v>0</v>
      </c>
      <c r="Z199" s="158">
        <v>0</v>
      </c>
      <c r="AA199" s="159">
        <f>Z199*K199</f>
        <v>0</v>
      </c>
      <c r="AR199" s="15" t="s">
        <v>154</v>
      </c>
      <c r="AT199" s="15" t="s">
        <v>150</v>
      </c>
      <c r="AU199" s="15" t="s">
        <v>102</v>
      </c>
      <c r="AY199" s="15" t="s">
        <v>149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5" t="s">
        <v>23</v>
      </c>
      <c r="BK199" s="98">
        <f>ROUND(L199*K199,2)</f>
        <v>0</v>
      </c>
      <c r="BL199" s="15" t="s">
        <v>154</v>
      </c>
      <c r="BM199" s="15" t="s">
        <v>235</v>
      </c>
    </row>
    <row r="200" spans="2:51" s="10" customFormat="1" ht="22.5" customHeight="1">
      <c r="B200" s="160"/>
      <c r="C200" s="161"/>
      <c r="D200" s="161"/>
      <c r="E200" s="162" t="s">
        <v>21</v>
      </c>
      <c r="F200" s="245" t="s">
        <v>236</v>
      </c>
      <c r="G200" s="246"/>
      <c r="H200" s="246"/>
      <c r="I200" s="246"/>
      <c r="J200" s="161"/>
      <c r="K200" s="163">
        <v>328</v>
      </c>
      <c r="L200" s="161"/>
      <c r="M200" s="161"/>
      <c r="N200" s="161"/>
      <c r="O200" s="161"/>
      <c r="P200" s="161"/>
      <c r="Q200" s="161"/>
      <c r="R200" s="164"/>
      <c r="T200" s="165"/>
      <c r="U200" s="161"/>
      <c r="V200" s="161"/>
      <c r="W200" s="161"/>
      <c r="X200" s="161"/>
      <c r="Y200" s="161"/>
      <c r="Z200" s="161"/>
      <c r="AA200" s="166"/>
      <c r="AT200" s="167" t="s">
        <v>157</v>
      </c>
      <c r="AU200" s="167" t="s">
        <v>102</v>
      </c>
      <c r="AV200" s="10" t="s">
        <v>102</v>
      </c>
      <c r="AW200" s="10" t="s">
        <v>42</v>
      </c>
      <c r="AX200" s="10" t="s">
        <v>84</v>
      </c>
      <c r="AY200" s="167" t="s">
        <v>149</v>
      </c>
    </row>
    <row r="201" spans="2:51" s="11" customFormat="1" ht="22.5" customHeight="1">
      <c r="B201" s="168"/>
      <c r="C201" s="169"/>
      <c r="D201" s="169"/>
      <c r="E201" s="170" t="s">
        <v>21</v>
      </c>
      <c r="F201" s="247" t="s">
        <v>158</v>
      </c>
      <c r="G201" s="248"/>
      <c r="H201" s="248"/>
      <c r="I201" s="248"/>
      <c r="J201" s="169"/>
      <c r="K201" s="171">
        <v>328</v>
      </c>
      <c r="L201" s="169"/>
      <c r="M201" s="169"/>
      <c r="N201" s="169"/>
      <c r="O201" s="169"/>
      <c r="P201" s="169"/>
      <c r="Q201" s="169"/>
      <c r="R201" s="172"/>
      <c r="T201" s="173"/>
      <c r="U201" s="169"/>
      <c r="V201" s="169"/>
      <c r="W201" s="169"/>
      <c r="X201" s="169"/>
      <c r="Y201" s="169"/>
      <c r="Z201" s="169"/>
      <c r="AA201" s="174"/>
      <c r="AT201" s="175" t="s">
        <v>157</v>
      </c>
      <c r="AU201" s="175" t="s">
        <v>102</v>
      </c>
      <c r="AV201" s="11" t="s">
        <v>154</v>
      </c>
      <c r="AW201" s="11" t="s">
        <v>42</v>
      </c>
      <c r="AX201" s="11" t="s">
        <v>23</v>
      </c>
      <c r="AY201" s="175" t="s">
        <v>149</v>
      </c>
    </row>
    <row r="202" spans="2:65" s="1" customFormat="1" ht="31.5" customHeight="1">
      <c r="B202" s="123"/>
      <c r="C202" s="153" t="s">
        <v>237</v>
      </c>
      <c r="D202" s="153" t="s">
        <v>150</v>
      </c>
      <c r="E202" s="154" t="s">
        <v>238</v>
      </c>
      <c r="F202" s="241" t="s">
        <v>239</v>
      </c>
      <c r="G202" s="242"/>
      <c r="H202" s="242"/>
      <c r="I202" s="242"/>
      <c r="J202" s="155" t="s">
        <v>153</v>
      </c>
      <c r="K202" s="156">
        <v>328</v>
      </c>
      <c r="L202" s="243">
        <v>0</v>
      </c>
      <c r="M202" s="242"/>
      <c r="N202" s="244">
        <f>ROUND(L202*K202,2)</f>
        <v>0</v>
      </c>
      <c r="O202" s="242"/>
      <c r="P202" s="242"/>
      <c r="Q202" s="242"/>
      <c r="R202" s="125"/>
      <c r="T202" s="157" t="s">
        <v>21</v>
      </c>
      <c r="U202" s="41" t="s">
        <v>49</v>
      </c>
      <c r="V202" s="33"/>
      <c r="W202" s="158">
        <f>V202*K202</f>
        <v>0</v>
      </c>
      <c r="X202" s="158">
        <v>0</v>
      </c>
      <c r="Y202" s="158">
        <f>X202*K202</f>
        <v>0</v>
      </c>
      <c r="Z202" s="158">
        <v>0</v>
      </c>
      <c r="AA202" s="159">
        <f>Z202*K202</f>
        <v>0</v>
      </c>
      <c r="AR202" s="15" t="s">
        <v>154</v>
      </c>
      <c r="AT202" s="15" t="s">
        <v>150</v>
      </c>
      <c r="AU202" s="15" t="s">
        <v>102</v>
      </c>
      <c r="AY202" s="15" t="s">
        <v>149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5" t="s">
        <v>23</v>
      </c>
      <c r="BK202" s="98">
        <f>ROUND(L202*K202,2)</f>
        <v>0</v>
      </c>
      <c r="BL202" s="15" t="s">
        <v>154</v>
      </c>
      <c r="BM202" s="15" t="s">
        <v>240</v>
      </c>
    </row>
    <row r="203" spans="2:51" s="10" customFormat="1" ht="22.5" customHeight="1">
      <c r="B203" s="160"/>
      <c r="C203" s="161"/>
      <c r="D203" s="161"/>
      <c r="E203" s="162" t="s">
        <v>21</v>
      </c>
      <c r="F203" s="245" t="s">
        <v>236</v>
      </c>
      <c r="G203" s="246"/>
      <c r="H203" s="246"/>
      <c r="I203" s="246"/>
      <c r="J203" s="161"/>
      <c r="K203" s="163">
        <v>328</v>
      </c>
      <c r="L203" s="161"/>
      <c r="M203" s="161"/>
      <c r="N203" s="161"/>
      <c r="O203" s="161"/>
      <c r="P203" s="161"/>
      <c r="Q203" s="161"/>
      <c r="R203" s="164"/>
      <c r="T203" s="165"/>
      <c r="U203" s="161"/>
      <c r="V203" s="161"/>
      <c r="W203" s="161"/>
      <c r="X203" s="161"/>
      <c r="Y203" s="161"/>
      <c r="Z203" s="161"/>
      <c r="AA203" s="166"/>
      <c r="AT203" s="167" t="s">
        <v>157</v>
      </c>
      <c r="AU203" s="167" t="s">
        <v>102</v>
      </c>
      <c r="AV203" s="10" t="s">
        <v>102</v>
      </c>
      <c r="AW203" s="10" t="s">
        <v>42</v>
      </c>
      <c r="AX203" s="10" t="s">
        <v>84</v>
      </c>
      <c r="AY203" s="167" t="s">
        <v>149</v>
      </c>
    </row>
    <row r="204" spans="2:51" s="11" customFormat="1" ht="22.5" customHeight="1">
      <c r="B204" s="168"/>
      <c r="C204" s="169"/>
      <c r="D204" s="169"/>
      <c r="E204" s="170" t="s">
        <v>21</v>
      </c>
      <c r="F204" s="247" t="s">
        <v>158</v>
      </c>
      <c r="G204" s="248"/>
      <c r="H204" s="248"/>
      <c r="I204" s="248"/>
      <c r="J204" s="169"/>
      <c r="K204" s="171">
        <v>328</v>
      </c>
      <c r="L204" s="169"/>
      <c r="M204" s="169"/>
      <c r="N204" s="169"/>
      <c r="O204" s="169"/>
      <c r="P204" s="169"/>
      <c r="Q204" s="169"/>
      <c r="R204" s="172"/>
      <c r="T204" s="173"/>
      <c r="U204" s="169"/>
      <c r="V204" s="169"/>
      <c r="W204" s="169"/>
      <c r="X204" s="169"/>
      <c r="Y204" s="169"/>
      <c r="Z204" s="169"/>
      <c r="AA204" s="174"/>
      <c r="AT204" s="175" t="s">
        <v>157</v>
      </c>
      <c r="AU204" s="175" t="s">
        <v>102</v>
      </c>
      <c r="AV204" s="11" t="s">
        <v>154</v>
      </c>
      <c r="AW204" s="11" t="s">
        <v>42</v>
      </c>
      <c r="AX204" s="11" t="s">
        <v>23</v>
      </c>
      <c r="AY204" s="175" t="s">
        <v>149</v>
      </c>
    </row>
    <row r="205" spans="2:65" s="1" customFormat="1" ht="22.5" customHeight="1">
      <c r="B205" s="123"/>
      <c r="C205" s="176" t="s">
        <v>241</v>
      </c>
      <c r="D205" s="176" t="s">
        <v>209</v>
      </c>
      <c r="E205" s="177" t="s">
        <v>242</v>
      </c>
      <c r="F205" s="250" t="s">
        <v>243</v>
      </c>
      <c r="G205" s="251"/>
      <c r="H205" s="251"/>
      <c r="I205" s="251"/>
      <c r="J205" s="178" t="s">
        <v>244</v>
      </c>
      <c r="K205" s="179">
        <v>4.92</v>
      </c>
      <c r="L205" s="252">
        <v>0</v>
      </c>
      <c r="M205" s="251"/>
      <c r="N205" s="253">
        <f>ROUND(L205*K205,2)</f>
        <v>0</v>
      </c>
      <c r="O205" s="242"/>
      <c r="P205" s="242"/>
      <c r="Q205" s="242"/>
      <c r="R205" s="125"/>
      <c r="T205" s="157" t="s">
        <v>21</v>
      </c>
      <c r="U205" s="41" t="s">
        <v>49</v>
      </c>
      <c r="V205" s="33"/>
      <c r="W205" s="158">
        <f>V205*K205</f>
        <v>0</v>
      </c>
      <c r="X205" s="158">
        <v>0</v>
      </c>
      <c r="Y205" s="158">
        <f>X205*K205</f>
        <v>0</v>
      </c>
      <c r="Z205" s="158">
        <v>0</v>
      </c>
      <c r="AA205" s="159">
        <f>Z205*K205</f>
        <v>0</v>
      </c>
      <c r="AR205" s="15" t="s">
        <v>187</v>
      </c>
      <c r="AT205" s="15" t="s">
        <v>209</v>
      </c>
      <c r="AU205" s="15" t="s">
        <v>102</v>
      </c>
      <c r="AY205" s="15" t="s">
        <v>149</v>
      </c>
      <c r="BE205" s="98">
        <f>IF(U205="základní",N205,0)</f>
        <v>0</v>
      </c>
      <c r="BF205" s="98">
        <f>IF(U205="snížená",N205,0)</f>
        <v>0</v>
      </c>
      <c r="BG205" s="98">
        <f>IF(U205="zákl. přenesená",N205,0)</f>
        <v>0</v>
      </c>
      <c r="BH205" s="98">
        <f>IF(U205="sníž. přenesená",N205,0)</f>
        <v>0</v>
      </c>
      <c r="BI205" s="98">
        <f>IF(U205="nulová",N205,0)</f>
        <v>0</v>
      </c>
      <c r="BJ205" s="15" t="s">
        <v>23</v>
      </c>
      <c r="BK205" s="98">
        <f>ROUND(L205*K205,2)</f>
        <v>0</v>
      </c>
      <c r="BL205" s="15" t="s">
        <v>154</v>
      </c>
      <c r="BM205" s="15" t="s">
        <v>245</v>
      </c>
    </row>
    <row r="206" spans="2:63" s="9" customFormat="1" ht="29.25" customHeight="1">
      <c r="B206" s="142"/>
      <c r="C206" s="143"/>
      <c r="D206" s="152" t="s">
        <v>114</v>
      </c>
      <c r="E206" s="152"/>
      <c r="F206" s="152"/>
      <c r="G206" s="152"/>
      <c r="H206" s="152"/>
      <c r="I206" s="152"/>
      <c r="J206" s="152"/>
      <c r="K206" s="152"/>
      <c r="L206" s="152"/>
      <c r="M206" s="152"/>
      <c r="N206" s="259">
        <f>BK206</f>
        <v>0</v>
      </c>
      <c r="O206" s="260"/>
      <c r="P206" s="260"/>
      <c r="Q206" s="260"/>
      <c r="R206" s="145"/>
      <c r="T206" s="146"/>
      <c r="U206" s="143"/>
      <c r="V206" s="143"/>
      <c r="W206" s="147">
        <f>SUM(W207:W218)</f>
        <v>0</v>
      </c>
      <c r="X206" s="143"/>
      <c r="Y206" s="147">
        <f>SUM(Y207:Y218)</f>
        <v>0</v>
      </c>
      <c r="Z206" s="143"/>
      <c r="AA206" s="148">
        <f>SUM(AA207:AA218)</f>
        <v>0</v>
      </c>
      <c r="AR206" s="149" t="s">
        <v>23</v>
      </c>
      <c r="AT206" s="150" t="s">
        <v>83</v>
      </c>
      <c r="AU206" s="150" t="s">
        <v>23</v>
      </c>
      <c r="AY206" s="149" t="s">
        <v>149</v>
      </c>
      <c r="BK206" s="151">
        <f>SUM(BK207:BK218)</f>
        <v>0</v>
      </c>
    </row>
    <row r="207" spans="2:65" s="1" customFormat="1" ht="31.5" customHeight="1">
      <c r="B207" s="123"/>
      <c r="C207" s="153" t="s">
        <v>246</v>
      </c>
      <c r="D207" s="153" t="s">
        <v>150</v>
      </c>
      <c r="E207" s="154" t="s">
        <v>247</v>
      </c>
      <c r="F207" s="241" t="s">
        <v>248</v>
      </c>
      <c r="G207" s="242"/>
      <c r="H207" s="242"/>
      <c r="I207" s="242"/>
      <c r="J207" s="155" t="s">
        <v>166</v>
      </c>
      <c r="K207" s="156">
        <v>13.952</v>
      </c>
      <c r="L207" s="243">
        <v>0</v>
      </c>
      <c r="M207" s="242"/>
      <c r="N207" s="244">
        <f>ROUND(L207*K207,2)</f>
        <v>0</v>
      </c>
      <c r="O207" s="242"/>
      <c r="P207" s="242"/>
      <c r="Q207" s="242"/>
      <c r="R207" s="125"/>
      <c r="T207" s="157" t="s">
        <v>21</v>
      </c>
      <c r="U207" s="41" t="s">
        <v>49</v>
      </c>
      <c r="V207" s="33"/>
      <c r="W207" s="158">
        <f>V207*K207</f>
        <v>0</v>
      </c>
      <c r="X207" s="158">
        <v>0</v>
      </c>
      <c r="Y207" s="158">
        <f>X207*K207</f>
        <v>0</v>
      </c>
      <c r="Z207" s="158">
        <v>0</v>
      </c>
      <c r="AA207" s="159">
        <f>Z207*K207</f>
        <v>0</v>
      </c>
      <c r="AR207" s="15" t="s">
        <v>154</v>
      </c>
      <c r="AT207" s="15" t="s">
        <v>150</v>
      </c>
      <c r="AU207" s="15" t="s">
        <v>102</v>
      </c>
      <c r="AY207" s="15" t="s">
        <v>149</v>
      </c>
      <c r="BE207" s="98">
        <f>IF(U207="základní",N207,0)</f>
        <v>0</v>
      </c>
      <c r="BF207" s="98">
        <f>IF(U207="snížená",N207,0)</f>
        <v>0</v>
      </c>
      <c r="BG207" s="98">
        <f>IF(U207="zákl. přenesená",N207,0)</f>
        <v>0</v>
      </c>
      <c r="BH207" s="98">
        <f>IF(U207="sníž. přenesená",N207,0)</f>
        <v>0</v>
      </c>
      <c r="BI207" s="98">
        <f>IF(U207="nulová",N207,0)</f>
        <v>0</v>
      </c>
      <c r="BJ207" s="15" t="s">
        <v>23</v>
      </c>
      <c r="BK207" s="98">
        <f>ROUND(L207*K207,2)</f>
        <v>0</v>
      </c>
      <c r="BL207" s="15" t="s">
        <v>154</v>
      </c>
      <c r="BM207" s="15" t="s">
        <v>249</v>
      </c>
    </row>
    <row r="208" spans="2:51" s="10" customFormat="1" ht="22.5" customHeight="1">
      <c r="B208" s="160"/>
      <c r="C208" s="161"/>
      <c r="D208" s="161"/>
      <c r="E208" s="162" t="s">
        <v>21</v>
      </c>
      <c r="F208" s="245" t="s">
        <v>250</v>
      </c>
      <c r="G208" s="246"/>
      <c r="H208" s="246"/>
      <c r="I208" s="246"/>
      <c r="J208" s="161"/>
      <c r="K208" s="163">
        <v>13.952</v>
      </c>
      <c r="L208" s="161"/>
      <c r="M208" s="161"/>
      <c r="N208" s="161"/>
      <c r="O208" s="161"/>
      <c r="P208" s="161"/>
      <c r="Q208" s="161"/>
      <c r="R208" s="164"/>
      <c r="T208" s="165"/>
      <c r="U208" s="161"/>
      <c r="V208" s="161"/>
      <c r="W208" s="161"/>
      <c r="X208" s="161"/>
      <c r="Y208" s="161"/>
      <c r="Z208" s="161"/>
      <c r="AA208" s="166"/>
      <c r="AT208" s="167" t="s">
        <v>157</v>
      </c>
      <c r="AU208" s="167" t="s">
        <v>102</v>
      </c>
      <c r="AV208" s="10" t="s">
        <v>102</v>
      </c>
      <c r="AW208" s="10" t="s">
        <v>42</v>
      </c>
      <c r="AX208" s="10" t="s">
        <v>84</v>
      </c>
      <c r="AY208" s="167" t="s">
        <v>149</v>
      </c>
    </row>
    <row r="209" spans="2:51" s="11" customFormat="1" ht="22.5" customHeight="1">
      <c r="B209" s="168"/>
      <c r="C209" s="169"/>
      <c r="D209" s="169"/>
      <c r="E209" s="170" t="s">
        <v>21</v>
      </c>
      <c r="F209" s="247" t="s">
        <v>158</v>
      </c>
      <c r="G209" s="248"/>
      <c r="H209" s="248"/>
      <c r="I209" s="248"/>
      <c r="J209" s="169"/>
      <c r="K209" s="171">
        <v>13.952</v>
      </c>
      <c r="L209" s="169"/>
      <c r="M209" s="169"/>
      <c r="N209" s="169"/>
      <c r="O209" s="169"/>
      <c r="P209" s="169"/>
      <c r="Q209" s="169"/>
      <c r="R209" s="172"/>
      <c r="T209" s="173"/>
      <c r="U209" s="169"/>
      <c r="V209" s="169"/>
      <c r="W209" s="169"/>
      <c r="X209" s="169"/>
      <c r="Y209" s="169"/>
      <c r="Z209" s="169"/>
      <c r="AA209" s="174"/>
      <c r="AT209" s="175" t="s">
        <v>157</v>
      </c>
      <c r="AU209" s="175" t="s">
        <v>102</v>
      </c>
      <c r="AV209" s="11" t="s">
        <v>154</v>
      </c>
      <c r="AW209" s="11" t="s">
        <v>42</v>
      </c>
      <c r="AX209" s="11" t="s">
        <v>23</v>
      </c>
      <c r="AY209" s="175" t="s">
        <v>149</v>
      </c>
    </row>
    <row r="210" spans="2:65" s="1" customFormat="1" ht="44.25" customHeight="1">
      <c r="B210" s="123"/>
      <c r="C210" s="153" t="s">
        <v>251</v>
      </c>
      <c r="D210" s="153" t="s">
        <v>150</v>
      </c>
      <c r="E210" s="154" t="s">
        <v>252</v>
      </c>
      <c r="F210" s="241" t="s">
        <v>253</v>
      </c>
      <c r="G210" s="242"/>
      <c r="H210" s="242"/>
      <c r="I210" s="242"/>
      <c r="J210" s="155" t="s">
        <v>153</v>
      </c>
      <c r="K210" s="156">
        <v>146.664</v>
      </c>
      <c r="L210" s="243">
        <v>0</v>
      </c>
      <c r="M210" s="242"/>
      <c r="N210" s="244">
        <f>ROUND(L210*K210,2)</f>
        <v>0</v>
      </c>
      <c r="O210" s="242"/>
      <c r="P210" s="242"/>
      <c r="Q210" s="242"/>
      <c r="R210" s="125"/>
      <c r="T210" s="157" t="s">
        <v>21</v>
      </c>
      <c r="U210" s="41" t="s">
        <v>49</v>
      </c>
      <c r="V210" s="33"/>
      <c r="W210" s="158">
        <f>V210*K210</f>
        <v>0</v>
      </c>
      <c r="X210" s="158">
        <v>0</v>
      </c>
      <c r="Y210" s="158">
        <f>X210*K210</f>
        <v>0</v>
      </c>
      <c r="Z210" s="158">
        <v>0</v>
      </c>
      <c r="AA210" s="159">
        <f>Z210*K210</f>
        <v>0</v>
      </c>
      <c r="AR210" s="15" t="s">
        <v>154</v>
      </c>
      <c r="AT210" s="15" t="s">
        <v>150</v>
      </c>
      <c r="AU210" s="15" t="s">
        <v>102</v>
      </c>
      <c r="AY210" s="15" t="s">
        <v>149</v>
      </c>
      <c r="BE210" s="98">
        <f>IF(U210="základní",N210,0)</f>
        <v>0</v>
      </c>
      <c r="BF210" s="98">
        <f>IF(U210="snížená",N210,0)</f>
        <v>0</v>
      </c>
      <c r="BG210" s="98">
        <f>IF(U210="zákl. přenesená",N210,0)</f>
        <v>0</v>
      </c>
      <c r="BH210" s="98">
        <f>IF(U210="sníž. přenesená",N210,0)</f>
        <v>0</v>
      </c>
      <c r="BI210" s="98">
        <f>IF(U210="nulová",N210,0)</f>
        <v>0</v>
      </c>
      <c r="BJ210" s="15" t="s">
        <v>23</v>
      </c>
      <c r="BK210" s="98">
        <f>ROUND(L210*K210,2)</f>
        <v>0</v>
      </c>
      <c r="BL210" s="15" t="s">
        <v>154</v>
      </c>
      <c r="BM210" s="15" t="s">
        <v>254</v>
      </c>
    </row>
    <row r="211" spans="2:51" s="10" customFormat="1" ht="22.5" customHeight="1">
      <c r="B211" s="160"/>
      <c r="C211" s="161"/>
      <c r="D211" s="161"/>
      <c r="E211" s="162" t="s">
        <v>21</v>
      </c>
      <c r="F211" s="245" t="s">
        <v>255</v>
      </c>
      <c r="G211" s="246"/>
      <c r="H211" s="246"/>
      <c r="I211" s="246"/>
      <c r="J211" s="161"/>
      <c r="K211" s="163">
        <v>146.664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157</v>
      </c>
      <c r="AU211" s="167" t="s">
        <v>102</v>
      </c>
      <c r="AV211" s="10" t="s">
        <v>102</v>
      </c>
      <c r="AW211" s="10" t="s">
        <v>42</v>
      </c>
      <c r="AX211" s="10" t="s">
        <v>84</v>
      </c>
      <c r="AY211" s="167" t="s">
        <v>149</v>
      </c>
    </row>
    <row r="212" spans="2:51" s="11" customFormat="1" ht="22.5" customHeight="1">
      <c r="B212" s="168"/>
      <c r="C212" s="169"/>
      <c r="D212" s="169"/>
      <c r="E212" s="170" t="s">
        <v>21</v>
      </c>
      <c r="F212" s="247" t="s">
        <v>158</v>
      </c>
      <c r="G212" s="248"/>
      <c r="H212" s="248"/>
      <c r="I212" s="248"/>
      <c r="J212" s="169"/>
      <c r="K212" s="171">
        <v>146.664</v>
      </c>
      <c r="L212" s="169"/>
      <c r="M212" s="169"/>
      <c r="N212" s="169"/>
      <c r="O212" s="169"/>
      <c r="P212" s="169"/>
      <c r="Q212" s="169"/>
      <c r="R212" s="172"/>
      <c r="T212" s="173"/>
      <c r="U212" s="169"/>
      <c r="V212" s="169"/>
      <c r="W212" s="169"/>
      <c r="X212" s="169"/>
      <c r="Y212" s="169"/>
      <c r="Z212" s="169"/>
      <c r="AA212" s="174"/>
      <c r="AT212" s="175" t="s">
        <v>157</v>
      </c>
      <c r="AU212" s="175" t="s">
        <v>102</v>
      </c>
      <c r="AV212" s="11" t="s">
        <v>154</v>
      </c>
      <c r="AW212" s="11" t="s">
        <v>42</v>
      </c>
      <c r="AX212" s="11" t="s">
        <v>23</v>
      </c>
      <c r="AY212" s="175" t="s">
        <v>149</v>
      </c>
    </row>
    <row r="213" spans="2:65" s="1" customFormat="1" ht="22.5" customHeight="1">
      <c r="B213" s="123"/>
      <c r="C213" s="176" t="s">
        <v>256</v>
      </c>
      <c r="D213" s="176" t="s">
        <v>209</v>
      </c>
      <c r="E213" s="177" t="s">
        <v>257</v>
      </c>
      <c r="F213" s="250" t="s">
        <v>258</v>
      </c>
      <c r="G213" s="251"/>
      <c r="H213" s="251"/>
      <c r="I213" s="251"/>
      <c r="J213" s="178" t="s">
        <v>153</v>
      </c>
      <c r="K213" s="179">
        <v>146.664</v>
      </c>
      <c r="L213" s="252">
        <v>0</v>
      </c>
      <c r="M213" s="251"/>
      <c r="N213" s="253">
        <f>ROUND(L213*K213,2)</f>
        <v>0</v>
      </c>
      <c r="O213" s="242"/>
      <c r="P213" s="242"/>
      <c r="Q213" s="242"/>
      <c r="R213" s="125"/>
      <c r="T213" s="157" t="s">
        <v>21</v>
      </c>
      <c r="U213" s="41" t="s">
        <v>49</v>
      </c>
      <c r="V213" s="33"/>
      <c r="W213" s="158">
        <f>V213*K213</f>
        <v>0</v>
      </c>
      <c r="X213" s="158">
        <v>0</v>
      </c>
      <c r="Y213" s="158">
        <f>X213*K213</f>
        <v>0</v>
      </c>
      <c r="Z213" s="158">
        <v>0</v>
      </c>
      <c r="AA213" s="159">
        <f>Z213*K213</f>
        <v>0</v>
      </c>
      <c r="AR213" s="15" t="s">
        <v>187</v>
      </c>
      <c r="AT213" s="15" t="s">
        <v>209</v>
      </c>
      <c r="AU213" s="15" t="s">
        <v>102</v>
      </c>
      <c r="AY213" s="15" t="s">
        <v>149</v>
      </c>
      <c r="BE213" s="98">
        <f>IF(U213="základní",N213,0)</f>
        <v>0</v>
      </c>
      <c r="BF213" s="98">
        <f>IF(U213="snížená",N213,0)</f>
        <v>0</v>
      </c>
      <c r="BG213" s="98">
        <f>IF(U213="zákl. přenesená",N213,0)</f>
        <v>0</v>
      </c>
      <c r="BH213" s="98">
        <f>IF(U213="sníž. přenesená",N213,0)</f>
        <v>0</v>
      </c>
      <c r="BI213" s="98">
        <f>IF(U213="nulová",N213,0)</f>
        <v>0</v>
      </c>
      <c r="BJ213" s="15" t="s">
        <v>23</v>
      </c>
      <c r="BK213" s="98">
        <f>ROUND(L213*K213,2)</f>
        <v>0</v>
      </c>
      <c r="BL213" s="15" t="s">
        <v>154</v>
      </c>
      <c r="BM213" s="15" t="s">
        <v>259</v>
      </c>
    </row>
    <row r="214" spans="2:65" s="1" customFormat="1" ht="22.5" customHeight="1">
      <c r="B214" s="123"/>
      <c r="C214" s="153" t="s">
        <v>8</v>
      </c>
      <c r="D214" s="153" t="s">
        <v>150</v>
      </c>
      <c r="E214" s="154" t="s">
        <v>260</v>
      </c>
      <c r="F214" s="241" t="s">
        <v>261</v>
      </c>
      <c r="G214" s="242"/>
      <c r="H214" s="242"/>
      <c r="I214" s="242"/>
      <c r="J214" s="155" t="s">
        <v>262</v>
      </c>
      <c r="K214" s="156">
        <v>39</v>
      </c>
      <c r="L214" s="243">
        <v>0</v>
      </c>
      <c r="M214" s="242"/>
      <c r="N214" s="244">
        <f>ROUND(L214*K214,2)</f>
        <v>0</v>
      </c>
      <c r="O214" s="242"/>
      <c r="P214" s="242"/>
      <c r="Q214" s="242"/>
      <c r="R214" s="125"/>
      <c r="T214" s="157" t="s">
        <v>21</v>
      </c>
      <c r="U214" s="41" t="s">
        <v>49</v>
      </c>
      <c r="V214" s="33"/>
      <c r="W214" s="158">
        <f>V214*K214</f>
        <v>0</v>
      </c>
      <c r="X214" s="158">
        <v>0</v>
      </c>
      <c r="Y214" s="158">
        <f>X214*K214</f>
        <v>0</v>
      </c>
      <c r="Z214" s="158">
        <v>0</v>
      </c>
      <c r="AA214" s="159">
        <f>Z214*K214</f>
        <v>0</v>
      </c>
      <c r="AR214" s="15" t="s">
        <v>154</v>
      </c>
      <c r="AT214" s="15" t="s">
        <v>150</v>
      </c>
      <c r="AU214" s="15" t="s">
        <v>102</v>
      </c>
      <c r="AY214" s="15" t="s">
        <v>149</v>
      </c>
      <c r="BE214" s="98">
        <f>IF(U214="základní",N214,0)</f>
        <v>0</v>
      </c>
      <c r="BF214" s="98">
        <f>IF(U214="snížená",N214,0)</f>
        <v>0</v>
      </c>
      <c r="BG214" s="98">
        <f>IF(U214="zákl. přenesená",N214,0)</f>
        <v>0</v>
      </c>
      <c r="BH214" s="98">
        <f>IF(U214="sníž. přenesená",N214,0)</f>
        <v>0</v>
      </c>
      <c r="BI214" s="98">
        <f>IF(U214="nulová",N214,0)</f>
        <v>0</v>
      </c>
      <c r="BJ214" s="15" t="s">
        <v>23</v>
      </c>
      <c r="BK214" s="98">
        <f>ROUND(L214*K214,2)</f>
        <v>0</v>
      </c>
      <c r="BL214" s="15" t="s">
        <v>154</v>
      </c>
      <c r="BM214" s="15" t="s">
        <v>263</v>
      </c>
    </row>
    <row r="215" spans="2:65" s="1" customFormat="1" ht="31.5" customHeight="1">
      <c r="B215" s="123"/>
      <c r="C215" s="153" t="s">
        <v>264</v>
      </c>
      <c r="D215" s="153" t="s">
        <v>150</v>
      </c>
      <c r="E215" s="154" t="s">
        <v>265</v>
      </c>
      <c r="F215" s="241" t="s">
        <v>266</v>
      </c>
      <c r="G215" s="242"/>
      <c r="H215" s="242"/>
      <c r="I215" s="242"/>
      <c r="J215" s="155" t="s">
        <v>267</v>
      </c>
      <c r="K215" s="156">
        <v>247.2</v>
      </c>
      <c r="L215" s="243">
        <v>0</v>
      </c>
      <c r="M215" s="242"/>
      <c r="N215" s="244">
        <f>ROUND(L215*K215,2)</f>
        <v>0</v>
      </c>
      <c r="O215" s="242"/>
      <c r="P215" s="242"/>
      <c r="Q215" s="242"/>
      <c r="R215" s="125"/>
      <c r="T215" s="157" t="s">
        <v>21</v>
      </c>
      <c r="U215" s="41" t="s">
        <v>49</v>
      </c>
      <c r="V215" s="33"/>
      <c r="W215" s="158">
        <f>V215*K215</f>
        <v>0</v>
      </c>
      <c r="X215" s="158">
        <v>0</v>
      </c>
      <c r="Y215" s="158">
        <f>X215*K215</f>
        <v>0</v>
      </c>
      <c r="Z215" s="158">
        <v>0</v>
      </c>
      <c r="AA215" s="159">
        <f>Z215*K215</f>
        <v>0</v>
      </c>
      <c r="AR215" s="15" t="s">
        <v>154</v>
      </c>
      <c r="AT215" s="15" t="s">
        <v>150</v>
      </c>
      <c r="AU215" s="15" t="s">
        <v>102</v>
      </c>
      <c r="AY215" s="15" t="s">
        <v>149</v>
      </c>
      <c r="BE215" s="98">
        <f>IF(U215="základní",N215,0)</f>
        <v>0</v>
      </c>
      <c r="BF215" s="98">
        <f>IF(U215="snížená",N215,0)</f>
        <v>0</v>
      </c>
      <c r="BG215" s="98">
        <f>IF(U215="zákl. přenesená",N215,0)</f>
        <v>0</v>
      </c>
      <c r="BH215" s="98">
        <f>IF(U215="sníž. přenesená",N215,0)</f>
        <v>0</v>
      </c>
      <c r="BI215" s="98">
        <f>IF(U215="nulová",N215,0)</f>
        <v>0</v>
      </c>
      <c r="BJ215" s="15" t="s">
        <v>23</v>
      </c>
      <c r="BK215" s="98">
        <f>ROUND(L215*K215,2)</f>
        <v>0</v>
      </c>
      <c r="BL215" s="15" t="s">
        <v>154</v>
      </c>
      <c r="BM215" s="15" t="s">
        <v>268</v>
      </c>
    </row>
    <row r="216" spans="2:51" s="10" customFormat="1" ht="22.5" customHeight="1">
      <c r="B216" s="160"/>
      <c r="C216" s="161"/>
      <c r="D216" s="161"/>
      <c r="E216" s="162" t="s">
        <v>21</v>
      </c>
      <c r="F216" s="245" t="s">
        <v>269</v>
      </c>
      <c r="G216" s="246"/>
      <c r="H216" s="246"/>
      <c r="I216" s="246"/>
      <c r="J216" s="161"/>
      <c r="K216" s="163">
        <v>165.2</v>
      </c>
      <c r="L216" s="161"/>
      <c r="M216" s="161"/>
      <c r="N216" s="161"/>
      <c r="O216" s="161"/>
      <c r="P216" s="161"/>
      <c r="Q216" s="161"/>
      <c r="R216" s="164"/>
      <c r="T216" s="165"/>
      <c r="U216" s="161"/>
      <c r="V216" s="161"/>
      <c r="W216" s="161"/>
      <c r="X216" s="161"/>
      <c r="Y216" s="161"/>
      <c r="Z216" s="161"/>
      <c r="AA216" s="166"/>
      <c r="AT216" s="167" t="s">
        <v>157</v>
      </c>
      <c r="AU216" s="167" t="s">
        <v>102</v>
      </c>
      <c r="AV216" s="10" t="s">
        <v>102</v>
      </c>
      <c r="AW216" s="10" t="s">
        <v>42</v>
      </c>
      <c r="AX216" s="10" t="s">
        <v>84</v>
      </c>
      <c r="AY216" s="167" t="s">
        <v>149</v>
      </c>
    </row>
    <row r="217" spans="2:51" s="10" customFormat="1" ht="22.5" customHeight="1">
      <c r="B217" s="160"/>
      <c r="C217" s="161"/>
      <c r="D217" s="161"/>
      <c r="E217" s="162" t="s">
        <v>21</v>
      </c>
      <c r="F217" s="249" t="s">
        <v>270</v>
      </c>
      <c r="G217" s="246"/>
      <c r="H217" s="246"/>
      <c r="I217" s="246"/>
      <c r="J217" s="161"/>
      <c r="K217" s="163">
        <v>82</v>
      </c>
      <c r="L217" s="161"/>
      <c r="M217" s="161"/>
      <c r="N217" s="161"/>
      <c r="O217" s="161"/>
      <c r="P217" s="161"/>
      <c r="Q217" s="161"/>
      <c r="R217" s="164"/>
      <c r="T217" s="165"/>
      <c r="U217" s="161"/>
      <c r="V217" s="161"/>
      <c r="W217" s="161"/>
      <c r="X217" s="161"/>
      <c r="Y217" s="161"/>
      <c r="Z217" s="161"/>
      <c r="AA217" s="166"/>
      <c r="AT217" s="167" t="s">
        <v>157</v>
      </c>
      <c r="AU217" s="167" t="s">
        <v>102</v>
      </c>
      <c r="AV217" s="10" t="s">
        <v>102</v>
      </c>
      <c r="AW217" s="10" t="s">
        <v>42</v>
      </c>
      <c r="AX217" s="10" t="s">
        <v>84</v>
      </c>
      <c r="AY217" s="167" t="s">
        <v>149</v>
      </c>
    </row>
    <row r="218" spans="2:51" s="11" customFormat="1" ht="22.5" customHeight="1">
      <c r="B218" s="168"/>
      <c r="C218" s="169"/>
      <c r="D218" s="169"/>
      <c r="E218" s="170" t="s">
        <v>21</v>
      </c>
      <c r="F218" s="247" t="s">
        <v>158</v>
      </c>
      <c r="G218" s="248"/>
      <c r="H218" s="248"/>
      <c r="I218" s="248"/>
      <c r="J218" s="169"/>
      <c r="K218" s="171">
        <v>247.2</v>
      </c>
      <c r="L218" s="169"/>
      <c r="M218" s="169"/>
      <c r="N218" s="169"/>
      <c r="O218" s="169"/>
      <c r="P218" s="169"/>
      <c r="Q218" s="169"/>
      <c r="R218" s="172"/>
      <c r="T218" s="173"/>
      <c r="U218" s="169"/>
      <c r="V218" s="169"/>
      <c r="W218" s="169"/>
      <c r="X218" s="169"/>
      <c r="Y218" s="169"/>
      <c r="Z218" s="169"/>
      <c r="AA218" s="174"/>
      <c r="AT218" s="175" t="s">
        <v>157</v>
      </c>
      <c r="AU218" s="175" t="s">
        <v>102</v>
      </c>
      <c r="AV218" s="11" t="s">
        <v>154</v>
      </c>
      <c r="AW218" s="11" t="s">
        <v>42</v>
      </c>
      <c r="AX218" s="11" t="s">
        <v>23</v>
      </c>
      <c r="AY218" s="175" t="s">
        <v>149</v>
      </c>
    </row>
    <row r="219" spans="2:63" s="9" customFormat="1" ht="29.25" customHeight="1">
      <c r="B219" s="142"/>
      <c r="C219" s="143"/>
      <c r="D219" s="152" t="s">
        <v>115</v>
      </c>
      <c r="E219" s="152"/>
      <c r="F219" s="152"/>
      <c r="G219" s="152"/>
      <c r="H219" s="152"/>
      <c r="I219" s="152"/>
      <c r="J219" s="152"/>
      <c r="K219" s="152"/>
      <c r="L219" s="152"/>
      <c r="M219" s="152"/>
      <c r="N219" s="257">
        <f>BK219</f>
        <v>0</v>
      </c>
      <c r="O219" s="258"/>
      <c r="P219" s="258"/>
      <c r="Q219" s="258"/>
      <c r="R219" s="145"/>
      <c r="T219" s="146"/>
      <c r="U219" s="143"/>
      <c r="V219" s="143"/>
      <c r="W219" s="147">
        <f>SUM(W220:W244)</f>
        <v>0</v>
      </c>
      <c r="X219" s="143"/>
      <c r="Y219" s="147">
        <f>SUM(Y220:Y244)</f>
        <v>0</v>
      </c>
      <c r="Z219" s="143"/>
      <c r="AA219" s="148">
        <f>SUM(AA220:AA244)</f>
        <v>0</v>
      </c>
      <c r="AR219" s="149" t="s">
        <v>23</v>
      </c>
      <c r="AT219" s="150" t="s">
        <v>83</v>
      </c>
      <c r="AU219" s="150" t="s">
        <v>23</v>
      </c>
      <c r="AY219" s="149" t="s">
        <v>149</v>
      </c>
      <c r="BK219" s="151">
        <f>SUM(BK220:BK244)</f>
        <v>0</v>
      </c>
    </row>
    <row r="220" spans="2:65" s="1" customFormat="1" ht="22.5" customHeight="1">
      <c r="B220" s="123"/>
      <c r="C220" s="153" t="s">
        <v>271</v>
      </c>
      <c r="D220" s="153" t="s">
        <v>150</v>
      </c>
      <c r="E220" s="154" t="s">
        <v>272</v>
      </c>
      <c r="F220" s="241" t="s">
        <v>273</v>
      </c>
      <c r="G220" s="242"/>
      <c r="H220" s="242"/>
      <c r="I220" s="242"/>
      <c r="J220" s="155" t="s">
        <v>166</v>
      </c>
      <c r="K220" s="156">
        <v>42.098</v>
      </c>
      <c r="L220" s="243">
        <v>0</v>
      </c>
      <c r="M220" s="242"/>
      <c r="N220" s="244">
        <f>ROUND(L220*K220,2)</f>
        <v>0</v>
      </c>
      <c r="O220" s="242"/>
      <c r="P220" s="242"/>
      <c r="Q220" s="242"/>
      <c r="R220" s="125"/>
      <c r="T220" s="157" t="s">
        <v>21</v>
      </c>
      <c r="U220" s="41" t="s">
        <v>49</v>
      </c>
      <c r="V220" s="33"/>
      <c r="W220" s="158">
        <f>V220*K220</f>
        <v>0</v>
      </c>
      <c r="X220" s="158">
        <v>0</v>
      </c>
      <c r="Y220" s="158">
        <f>X220*K220</f>
        <v>0</v>
      </c>
      <c r="Z220" s="158">
        <v>0</v>
      </c>
      <c r="AA220" s="159">
        <f>Z220*K220</f>
        <v>0</v>
      </c>
      <c r="AR220" s="15" t="s">
        <v>154</v>
      </c>
      <c r="AT220" s="15" t="s">
        <v>150</v>
      </c>
      <c r="AU220" s="15" t="s">
        <v>102</v>
      </c>
      <c r="AY220" s="15" t="s">
        <v>149</v>
      </c>
      <c r="BE220" s="98">
        <f>IF(U220="základní",N220,0)</f>
        <v>0</v>
      </c>
      <c r="BF220" s="98">
        <f>IF(U220="snížená",N220,0)</f>
        <v>0</v>
      </c>
      <c r="BG220" s="98">
        <f>IF(U220="zákl. přenesená",N220,0)</f>
        <v>0</v>
      </c>
      <c r="BH220" s="98">
        <f>IF(U220="sníž. přenesená",N220,0)</f>
        <v>0</v>
      </c>
      <c r="BI220" s="98">
        <f>IF(U220="nulová",N220,0)</f>
        <v>0</v>
      </c>
      <c r="BJ220" s="15" t="s">
        <v>23</v>
      </c>
      <c r="BK220" s="98">
        <f>ROUND(L220*K220,2)</f>
        <v>0</v>
      </c>
      <c r="BL220" s="15" t="s">
        <v>154</v>
      </c>
      <c r="BM220" s="15" t="s">
        <v>274</v>
      </c>
    </row>
    <row r="221" spans="2:51" s="10" customFormat="1" ht="22.5" customHeight="1">
      <c r="B221" s="160"/>
      <c r="C221" s="161"/>
      <c r="D221" s="161"/>
      <c r="E221" s="162" t="s">
        <v>21</v>
      </c>
      <c r="F221" s="245" t="s">
        <v>275</v>
      </c>
      <c r="G221" s="246"/>
      <c r="H221" s="246"/>
      <c r="I221" s="246"/>
      <c r="J221" s="161"/>
      <c r="K221" s="163">
        <v>42.098</v>
      </c>
      <c r="L221" s="161"/>
      <c r="M221" s="161"/>
      <c r="N221" s="161"/>
      <c r="O221" s="161"/>
      <c r="P221" s="161"/>
      <c r="Q221" s="161"/>
      <c r="R221" s="164"/>
      <c r="T221" s="165"/>
      <c r="U221" s="161"/>
      <c r="V221" s="161"/>
      <c r="W221" s="161"/>
      <c r="X221" s="161"/>
      <c r="Y221" s="161"/>
      <c r="Z221" s="161"/>
      <c r="AA221" s="166"/>
      <c r="AT221" s="167" t="s">
        <v>157</v>
      </c>
      <c r="AU221" s="167" t="s">
        <v>102</v>
      </c>
      <c r="AV221" s="10" t="s">
        <v>102</v>
      </c>
      <c r="AW221" s="10" t="s">
        <v>42</v>
      </c>
      <c r="AX221" s="10" t="s">
        <v>84</v>
      </c>
      <c r="AY221" s="167" t="s">
        <v>149</v>
      </c>
    </row>
    <row r="222" spans="2:51" s="11" customFormat="1" ht="22.5" customHeight="1">
      <c r="B222" s="168"/>
      <c r="C222" s="169"/>
      <c r="D222" s="169"/>
      <c r="E222" s="170" t="s">
        <v>21</v>
      </c>
      <c r="F222" s="247" t="s">
        <v>158</v>
      </c>
      <c r="G222" s="248"/>
      <c r="H222" s="248"/>
      <c r="I222" s="248"/>
      <c r="J222" s="169"/>
      <c r="K222" s="171">
        <v>42.098</v>
      </c>
      <c r="L222" s="169"/>
      <c r="M222" s="169"/>
      <c r="N222" s="169"/>
      <c r="O222" s="169"/>
      <c r="P222" s="169"/>
      <c r="Q222" s="169"/>
      <c r="R222" s="172"/>
      <c r="T222" s="173"/>
      <c r="U222" s="169"/>
      <c r="V222" s="169"/>
      <c r="W222" s="169"/>
      <c r="X222" s="169"/>
      <c r="Y222" s="169"/>
      <c r="Z222" s="169"/>
      <c r="AA222" s="174"/>
      <c r="AT222" s="175" t="s">
        <v>157</v>
      </c>
      <c r="AU222" s="175" t="s">
        <v>102</v>
      </c>
      <c r="AV222" s="11" t="s">
        <v>154</v>
      </c>
      <c r="AW222" s="11" t="s">
        <v>42</v>
      </c>
      <c r="AX222" s="11" t="s">
        <v>23</v>
      </c>
      <c r="AY222" s="175" t="s">
        <v>149</v>
      </c>
    </row>
    <row r="223" spans="2:65" s="1" customFormat="1" ht="31.5" customHeight="1">
      <c r="B223" s="123"/>
      <c r="C223" s="153" t="s">
        <v>276</v>
      </c>
      <c r="D223" s="153" t="s">
        <v>150</v>
      </c>
      <c r="E223" s="154" t="s">
        <v>277</v>
      </c>
      <c r="F223" s="241" t="s">
        <v>278</v>
      </c>
      <c r="G223" s="242"/>
      <c r="H223" s="242"/>
      <c r="I223" s="242"/>
      <c r="J223" s="155" t="s">
        <v>166</v>
      </c>
      <c r="K223" s="156">
        <v>162.96</v>
      </c>
      <c r="L223" s="243">
        <v>0</v>
      </c>
      <c r="M223" s="242"/>
      <c r="N223" s="244">
        <f>ROUND(L223*K223,2)</f>
        <v>0</v>
      </c>
      <c r="O223" s="242"/>
      <c r="P223" s="242"/>
      <c r="Q223" s="242"/>
      <c r="R223" s="125"/>
      <c r="T223" s="157" t="s">
        <v>21</v>
      </c>
      <c r="U223" s="41" t="s">
        <v>49</v>
      </c>
      <c r="V223" s="33"/>
      <c r="W223" s="158">
        <f>V223*K223</f>
        <v>0</v>
      </c>
      <c r="X223" s="158">
        <v>0</v>
      </c>
      <c r="Y223" s="158">
        <f>X223*K223</f>
        <v>0</v>
      </c>
      <c r="Z223" s="158">
        <v>0</v>
      </c>
      <c r="AA223" s="159">
        <f>Z223*K223</f>
        <v>0</v>
      </c>
      <c r="AR223" s="15" t="s">
        <v>154</v>
      </c>
      <c r="AT223" s="15" t="s">
        <v>150</v>
      </c>
      <c r="AU223" s="15" t="s">
        <v>102</v>
      </c>
      <c r="AY223" s="15" t="s">
        <v>149</v>
      </c>
      <c r="BE223" s="98">
        <f>IF(U223="základní",N223,0)</f>
        <v>0</v>
      </c>
      <c r="BF223" s="98">
        <f>IF(U223="snížená",N223,0)</f>
        <v>0</v>
      </c>
      <c r="BG223" s="98">
        <f>IF(U223="zákl. přenesená",N223,0)</f>
        <v>0</v>
      </c>
      <c r="BH223" s="98">
        <f>IF(U223="sníž. přenesená",N223,0)</f>
        <v>0</v>
      </c>
      <c r="BI223" s="98">
        <f>IF(U223="nulová",N223,0)</f>
        <v>0</v>
      </c>
      <c r="BJ223" s="15" t="s">
        <v>23</v>
      </c>
      <c r="BK223" s="98">
        <f>ROUND(L223*K223,2)</f>
        <v>0</v>
      </c>
      <c r="BL223" s="15" t="s">
        <v>154</v>
      </c>
      <c r="BM223" s="15" t="s">
        <v>279</v>
      </c>
    </row>
    <row r="224" spans="2:51" s="10" customFormat="1" ht="31.5" customHeight="1">
      <c r="B224" s="160"/>
      <c r="C224" s="161"/>
      <c r="D224" s="161"/>
      <c r="E224" s="162" t="s">
        <v>21</v>
      </c>
      <c r="F224" s="245" t="s">
        <v>280</v>
      </c>
      <c r="G224" s="246"/>
      <c r="H224" s="246"/>
      <c r="I224" s="246"/>
      <c r="J224" s="161"/>
      <c r="K224" s="163">
        <v>116.931</v>
      </c>
      <c r="L224" s="161"/>
      <c r="M224" s="161"/>
      <c r="N224" s="161"/>
      <c r="O224" s="161"/>
      <c r="P224" s="161"/>
      <c r="Q224" s="161"/>
      <c r="R224" s="164"/>
      <c r="T224" s="165"/>
      <c r="U224" s="161"/>
      <c r="V224" s="161"/>
      <c r="W224" s="161"/>
      <c r="X224" s="161"/>
      <c r="Y224" s="161"/>
      <c r="Z224" s="161"/>
      <c r="AA224" s="166"/>
      <c r="AT224" s="167" t="s">
        <v>157</v>
      </c>
      <c r="AU224" s="167" t="s">
        <v>102</v>
      </c>
      <c r="AV224" s="10" t="s">
        <v>102</v>
      </c>
      <c r="AW224" s="10" t="s">
        <v>42</v>
      </c>
      <c r="AX224" s="10" t="s">
        <v>84</v>
      </c>
      <c r="AY224" s="167" t="s">
        <v>149</v>
      </c>
    </row>
    <row r="225" spans="2:51" s="10" customFormat="1" ht="31.5" customHeight="1">
      <c r="B225" s="160"/>
      <c r="C225" s="161"/>
      <c r="D225" s="161"/>
      <c r="E225" s="162" t="s">
        <v>21</v>
      </c>
      <c r="F225" s="249" t="s">
        <v>281</v>
      </c>
      <c r="G225" s="246"/>
      <c r="H225" s="246"/>
      <c r="I225" s="246"/>
      <c r="J225" s="161"/>
      <c r="K225" s="163">
        <v>46.029</v>
      </c>
      <c r="L225" s="161"/>
      <c r="M225" s="161"/>
      <c r="N225" s="161"/>
      <c r="O225" s="161"/>
      <c r="P225" s="161"/>
      <c r="Q225" s="161"/>
      <c r="R225" s="164"/>
      <c r="T225" s="165"/>
      <c r="U225" s="161"/>
      <c r="V225" s="161"/>
      <c r="W225" s="161"/>
      <c r="X225" s="161"/>
      <c r="Y225" s="161"/>
      <c r="Z225" s="161"/>
      <c r="AA225" s="166"/>
      <c r="AT225" s="167" t="s">
        <v>157</v>
      </c>
      <c r="AU225" s="167" t="s">
        <v>102</v>
      </c>
      <c r="AV225" s="10" t="s">
        <v>102</v>
      </c>
      <c r="AW225" s="10" t="s">
        <v>42</v>
      </c>
      <c r="AX225" s="10" t="s">
        <v>84</v>
      </c>
      <c r="AY225" s="167" t="s">
        <v>149</v>
      </c>
    </row>
    <row r="226" spans="2:51" s="11" customFormat="1" ht="22.5" customHeight="1">
      <c r="B226" s="168"/>
      <c r="C226" s="169"/>
      <c r="D226" s="169"/>
      <c r="E226" s="170" t="s">
        <v>21</v>
      </c>
      <c r="F226" s="247" t="s">
        <v>158</v>
      </c>
      <c r="G226" s="248"/>
      <c r="H226" s="248"/>
      <c r="I226" s="248"/>
      <c r="J226" s="169"/>
      <c r="K226" s="171">
        <v>162.96</v>
      </c>
      <c r="L226" s="169"/>
      <c r="M226" s="169"/>
      <c r="N226" s="169"/>
      <c r="O226" s="169"/>
      <c r="P226" s="169"/>
      <c r="Q226" s="169"/>
      <c r="R226" s="172"/>
      <c r="T226" s="173"/>
      <c r="U226" s="169"/>
      <c r="V226" s="169"/>
      <c r="W226" s="169"/>
      <c r="X226" s="169"/>
      <c r="Y226" s="169"/>
      <c r="Z226" s="169"/>
      <c r="AA226" s="174"/>
      <c r="AT226" s="175" t="s">
        <v>157</v>
      </c>
      <c r="AU226" s="175" t="s">
        <v>102</v>
      </c>
      <c r="AV226" s="11" t="s">
        <v>154</v>
      </c>
      <c r="AW226" s="11" t="s">
        <v>42</v>
      </c>
      <c r="AX226" s="11" t="s">
        <v>23</v>
      </c>
      <c r="AY226" s="175" t="s">
        <v>149</v>
      </c>
    </row>
    <row r="227" spans="2:65" s="1" customFormat="1" ht="31.5" customHeight="1">
      <c r="B227" s="123"/>
      <c r="C227" s="153" t="s">
        <v>282</v>
      </c>
      <c r="D227" s="153" t="s">
        <v>150</v>
      </c>
      <c r="E227" s="154" t="s">
        <v>283</v>
      </c>
      <c r="F227" s="241" t="s">
        <v>284</v>
      </c>
      <c r="G227" s="242"/>
      <c r="H227" s="242"/>
      <c r="I227" s="242"/>
      <c r="J227" s="155" t="s">
        <v>153</v>
      </c>
      <c r="K227" s="156">
        <v>480.344</v>
      </c>
      <c r="L227" s="243">
        <v>0</v>
      </c>
      <c r="M227" s="242"/>
      <c r="N227" s="244">
        <f>ROUND(L227*K227,2)</f>
        <v>0</v>
      </c>
      <c r="O227" s="242"/>
      <c r="P227" s="242"/>
      <c r="Q227" s="242"/>
      <c r="R227" s="125"/>
      <c r="T227" s="157" t="s">
        <v>21</v>
      </c>
      <c r="U227" s="41" t="s">
        <v>49</v>
      </c>
      <c r="V227" s="33"/>
      <c r="W227" s="158">
        <f>V227*K227</f>
        <v>0</v>
      </c>
      <c r="X227" s="158">
        <v>0</v>
      </c>
      <c r="Y227" s="158">
        <f>X227*K227</f>
        <v>0</v>
      </c>
      <c r="Z227" s="158">
        <v>0</v>
      </c>
      <c r="AA227" s="159">
        <f>Z227*K227</f>
        <v>0</v>
      </c>
      <c r="AR227" s="15" t="s">
        <v>154</v>
      </c>
      <c r="AT227" s="15" t="s">
        <v>150</v>
      </c>
      <c r="AU227" s="15" t="s">
        <v>102</v>
      </c>
      <c r="AY227" s="15" t="s">
        <v>149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5" t="s">
        <v>23</v>
      </c>
      <c r="BK227" s="98">
        <f>ROUND(L227*K227,2)</f>
        <v>0</v>
      </c>
      <c r="BL227" s="15" t="s">
        <v>154</v>
      </c>
      <c r="BM227" s="15" t="s">
        <v>285</v>
      </c>
    </row>
    <row r="228" spans="2:51" s="10" customFormat="1" ht="22.5" customHeight="1">
      <c r="B228" s="160"/>
      <c r="C228" s="161"/>
      <c r="D228" s="161"/>
      <c r="E228" s="162" t="s">
        <v>21</v>
      </c>
      <c r="F228" s="245" t="s">
        <v>286</v>
      </c>
      <c r="G228" s="246"/>
      <c r="H228" s="246"/>
      <c r="I228" s="246"/>
      <c r="J228" s="161"/>
      <c r="K228" s="163">
        <v>426.024</v>
      </c>
      <c r="L228" s="161"/>
      <c r="M228" s="161"/>
      <c r="N228" s="161"/>
      <c r="O228" s="161"/>
      <c r="P228" s="161"/>
      <c r="Q228" s="161"/>
      <c r="R228" s="164"/>
      <c r="T228" s="165"/>
      <c r="U228" s="161"/>
      <c r="V228" s="161"/>
      <c r="W228" s="161"/>
      <c r="X228" s="161"/>
      <c r="Y228" s="161"/>
      <c r="Z228" s="161"/>
      <c r="AA228" s="166"/>
      <c r="AT228" s="167" t="s">
        <v>157</v>
      </c>
      <c r="AU228" s="167" t="s">
        <v>102</v>
      </c>
      <c r="AV228" s="10" t="s">
        <v>102</v>
      </c>
      <c r="AW228" s="10" t="s">
        <v>42</v>
      </c>
      <c r="AX228" s="10" t="s">
        <v>84</v>
      </c>
      <c r="AY228" s="167" t="s">
        <v>149</v>
      </c>
    </row>
    <row r="229" spans="2:51" s="10" customFormat="1" ht="22.5" customHeight="1">
      <c r="B229" s="160"/>
      <c r="C229" s="161"/>
      <c r="D229" s="161"/>
      <c r="E229" s="162" t="s">
        <v>21</v>
      </c>
      <c r="F229" s="249" t="s">
        <v>287</v>
      </c>
      <c r="G229" s="246"/>
      <c r="H229" s="246"/>
      <c r="I229" s="246"/>
      <c r="J229" s="161"/>
      <c r="K229" s="163">
        <v>54.32</v>
      </c>
      <c r="L229" s="161"/>
      <c r="M229" s="161"/>
      <c r="N229" s="161"/>
      <c r="O229" s="161"/>
      <c r="P229" s="161"/>
      <c r="Q229" s="161"/>
      <c r="R229" s="164"/>
      <c r="T229" s="165"/>
      <c r="U229" s="161"/>
      <c r="V229" s="161"/>
      <c r="W229" s="161"/>
      <c r="X229" s="161"/>
      <c r="Y229" s="161"/>
      <c r="Z229" s="161"/>
      <c r="AA229" s="166"/>
      <c r="AT229" s="167" t="s">
        <v>157</v>
      </c>
      <c r="AU229" s="167" t="s">
        <v>102</v>
      </c>
      <c r="AV229" s="10" t="s">
        <v>102</v>
      </c>
      <c r="AW229" s="10" t="s">
        <v>42</v>
      </c>
      <c r="AX229" s="10" t="s">
        <v>84</v>
      </c>
      <c r="AY229" s="167" t="s">
        <v>149</v>
      </c>
    </row>
    <row r="230" spans="2:51" s="11" customFormat="1" ht="22.5" customHeight="1">
      <c r="B230" s="168"/>
      <c r="C230" s="169"/>
      <c r="D230" s="169"/>
      <c r="E230" s="170" t="s">
        <v>21</v>
      </c>
      <c r="F230" s="247" t="s">
        <v>158</v>
      </c>
      <c r="G230" s="248"/>
      <c r="H230" s="248"/>
      <c r="I230" s="248"/>
      <c r="J230" s="169"/>
      <c r="K230" s="171">
        <v>480.344</v>
      </c>
      <c r="L230" s="169"/>
      <c r="M230" s="169"/>
      <c r="N230" s="169"/>
      <c r="O230" s="169"/>
      <c r="P230" s="169"/>
      <c r="Q230" s="169"/>
      <c r="R230" s="172"/>
      <c r="T230" s="173"/>
      <c r="U230" s="169"/>
      <c r="V230" s="169"/>
      <c r="W230" s="169"/>
      <c r="X230" s="169"/>
      <c r="Y230" s="169"/>
      <c r="Z230" s="169"/>
      <c r="AA230" s="174"/>
      <c r="AT230" s="175" t="s">
        <v>157</v>
      </c>
      <c r="AU230" s="175" t="s">
        <v>102</v>
      </c>
      <c r="AV230" s="11" t="s">
        <v>154</v>
      </c>
      <c r="AW230" s="11" t="s">
        <v>42</v>
      </c>
      <c r="AX230" s="11" t="s">
        <v>23</v>
      </c>
      <c r="AY230" s="175" t="s">
        <v>149</v>
      </c>
    </row>
    <row r="231" spans="2:65" s="1" customFormat="1" ht="31.5" customHeight="1">
      <c r="B231" s="123"/>
      <c r="C231" s="153" t="s">
        <v>288</v>
      </c>
      <c r="D231" s="153" t="s">
        <v>150</v>
      </c>
      <c r="E231" s="154" t="s">
        <v>289</v>
      </c>
      <c r="F231" s="241" t="s">
        <v>290</v>
      </c>
      <c r="G231" s="242"/>
      <c r="H231" s="242"/>
      <c r="I231" s="242"/>
      <c r="J231" s="155" t="s">
        <v>153</v>
      </c>
      <c r="K231" s="156">
        <v>480.344</v>
      </c>
      <c r="L231" s="243">
        <v>0</v>
      </c>
      <c r="M231" s="242"/>
      <c r="N231" s="244">
        <f>ROUND(L231*K231,2)</f>
        <v>0</v>
      </c>
      <c r="O231" s="242"/>
      <c r="P231" s="242"/>
      <c r="Q231" s="242"/>
      <c r="R231" s="125"/>
      <c r="T231" s="157" t="s">
        <v>21</v>
      </c>
      <c r="U231" s="41" t="s">
        <v>49</v>
      </c>
      <c r="V231" s="33"/>
      <c r="W231" s="158">
        <f>V231*K231</f>
        <v>0</v>
      </c>
      <c r="X231" s="158">
        <v>0</v>
      </c>
      <c r="Y231" s="158">
        <f>X231*K231</f>
        <v>0</v>
      </c>
      <c r="Z231" s="158">
        <v>0</v>
      </c>
      <c r="AA231" s="159">
        <f>Z231*K231</f>
        <v>0</v>
      </c>
      <c r="AR231" s="15" t="s">
        <v>154</v>
      </c>
      <c r="AT231" s="15" t="s">
        <v>150</v>
      </c>
      <c r="AU231" s="15" t="s">
        <v>102</v>
      </c>
      <c r="AY231" s="15" t="s">
        <v>149</v>
      </c>
      <c r="BE231" s="98">
        <f>IF(U231="základní",N231,0)</f>
        <v>0</v>
      </c>
      <c r="BF231" s="98">
        <f>IF(U231="snížená",N231,0)</f>
        <v>0</v>
      </c>
      <c r="BG231" s="98">
        <f>IF(U231="zákl. přenesená",N231,0)</f>
        <v>0</v>
      </c>
      <c r="BH231" s="98">
        <f>IF(U231="sníž. přenesená",N231,0)</f>
        <v>0</v>
      </c>
      <c r="BI231" s="98">
        <f>IF(U231="nulová",N231,0)</f>
        <v>0</v>
      </c>
      <c r="BJ231" s="15" t="s">
        <v>23</v>
      </c>
      <c r="BK231" s="98">
        <f>ROUND(L231*K231,2)</f>
        <v>0</v>
      </c>
      <c r="BL231" s="15" t="s">
        <v>154</v>
      </c>
      <c r="BM231" s="15" t="s">
        <v>291</v>
      </c>
    </row>
    <row r="232" spans="2:51" s="10" customFormat="1" ht="22.5" customHeight="1">
      <c r="B232" s="160"/>
      <c r="C232" s="161"/>
      <c r="D232" s="161"/>
      <c r="E232" s="162" t="s">
        <v>21</v>
      </c>
      <c r="F232" s="245" t="s">
        <v>286</v>
      </c>
      <c r="G232" s="246"/>
      <c r="H232" s="246"/>
      <c r="I232" s="246"/>
      <c r="J232" s="161"/>
      <c r="K232" s="163">
        <v>426.024</v>
      </c>
      <c r="L232" s="161"/>
      <c r="M232" s="161"/>
      <c r="N232" s="161"/>
      <c r="O232" s="161"/>
      <c r="P232" s="161"/>
      <c r="Q232" s="161"/>
      <c r="R232" s="164"/>
      <c r="T232" s="165"/>
      <c r="U232" s="161"/>
      <c r="V232" s="161"/>
      <c r="W232" s="161"/>
      <c r="X232" s="161"/>
      <c r="Y232" s="161"/>
      <c r="Z232" s="161"/>
      <c r="AA232" s="166"/>
      <c r="AT232" s="167" t="s">
        <v>157</v>
      </c>
      <c r="AU232" s="167" t="s">
        <v>102</v>
      </c>
      <c r="AV232" s="10" t="s">
        <v>102</v>
      </c>
      <c r="AW232" s="10" t="s">
        <v>42</v>
      </c>
      <c r="AX232" s="10" t="s">
        <v>84</v>
      </c>
      <c r="AY232" s="167" t="s">
        <v>149</v>
      </c>
    </row>
    <row r="233" spans="2:51" s="10" customFormat="1" ht="22.5" customHeight="1">
      <c r="B233" s="160"/>
      <c r="C233" s="161"/>
      <c r="D233" s="161"/>
      <c r="E233" s="162" t="s">
        <v>21</v>
      </c>
      <c r="F233" s="249" t="s">
        <v>287</v>
      </c>
      <c r="G233" s="246"/>
      <c r="H233" s="246"/>
      <c r="I233" s="246"/>
      <c r="J233" s="161"/>
      <c r="K233" s="163">
        <v>54.32</v>
      </c>
      <c r="L233" s="161"/>
      <c r="M233" s="161"/>
      <c r="N233" s="161"/>
      <c r="O233" s="161"/>
      <c r="P233" s="161"/>
      <c r="Q233" s="161"/>
      <c r="R233" s="164"/>
      <c r="T233" s="165"/>
      <c r="U233" s="161"/>
      <c r="V233" s="161"/>
      <c r="W233" s="161"/>
      <c r="X233" s="161"/>
      <c r="Y233" s="161"/>
      <c r="Z233" s="161"/>
      <c r="AA233" s="166"/>
      <c r="AT233" s="167" t="s">
        <v>157</v>
      </c>
      <c r="AU233" s="167" t="s">
        <v>102</v>
      </c>
      <c r="AV233" s="10" t="s">
        <v>102</v>
      </c>
      <c r="AW233" s="10" t="s">
        <v>42</v>
      </c>
      <c r="AX233" s="10" t="s">
        <v>84</v>
      </c>
      <c r="AY233" s="167" t="s">
        <v>149</v>
      </c>
    </row>
    <row r="234" spans="2:51" s="11" customFormat="1" ht="22.5" customHeight="1">
      <c r="B234" s="168"/>
      <c r="C234" s="169"/>
      <c r="D234" s="169"/>
      <c r="E234" s="170" t="s">
        <v>21</v>
      </c>
      <c r="F234" s="247" t="s">
        <v>158</v>
      </c>
      <c r="G234" s="248"/>
      <c r="H234" s="248"/>
      <c r="I234" s="248"/>
      <c r="J234" s="169"/>
      <c r="K234" s="171">
        <v>480.344</v>
      </c>
      <c r="L234" s="169"/>
      <c r="M234" s="169"/>
      <c r="N234" s="169"/>
      <c r="O234" s="169"/>
      <c r="P234" s="169"/>
      <c r="Q234" s="169"/>
      <c r="R234" s="172"/>
      <c r="T234" s="173"/>
      <c r="U234" s="169"/>
      <c r="V234" s="169"/>
      <c r="W234" s="169"/>
      <c r="X234" s="169"/>
      <c r="Y234" s="169"/>
      <c r="Z234" s="169"/>
      <c r="AA234" s="174"/>
      <c r="AT234" s="175" t="s">
        <v>157</v>
      </c>
      <c r="AU234" s="175" t="s">
        <v>102</v>
      </c>
      <c r="AV234" s="11" t="s">
        <v>154</v>
      </c>
      <c r="AW234" s="11" t="s">
        <v>42</v>
      </c>
      <c r="AX234" s="11" t="s">
        <v>23</v>
      </c>
      <c r="AY234" s="175" t="s">
        <v>149</v>
      </c>
    </row>
    <row r="235" spans="2:65" s="1" customFormat="1" ht="31.5" customHeight="1">
      <c r="B235" s="123"/>
      <c r="C235" s="153" t="s">
        <v>292</v>
      </c>
      <c r="D235" s="153" t="s">
        <v>150</v>
      </c>
      <c r="E235" s="154" t="s">
        <v>293</v>
      </c>
      <c r="F235" s="241" t="s">
        <v>294</v>
      </c>
      <c r="G235" s="242"/>
      <c r="H235" s="242"/>
      <c r="I235" s="242"/>
      <c r="J235" s="155" t="s">
        <v>212</v>
      </c>
      <c r="K235" s="156">
        <v>3.789</v>
      </c>
      <c r="L235" s="243">
        <v>0</v>
      </c>
      <c r="M235" s="242"/>
      <c r="N235" s="244">
        <f>ROUND(L235*K235,2)</f>
        <v>0</v>
      </c>
      <c r="O235" s="242"/>
      <c r="P235" s="242"/>
      <c r="Q235" s="242"/>
      <c r="R235" s="125"/>
      <c r="T235" s="157" t="s">
        <v>21</v>
      </c>
      <c r="U235" s="41" t="s">
        <v>49</v>
      </c>
      <c r="V235" s="33"/>
      <c r="W235" s="158">
        <f>V235*K235</f>
        <v>0</v>
      </c>
      <c r="X235" s="158">
        <v>0</v>
      </c>
      <c r="Y235" s="158">
        <f>X235*K235</f>
        <v>0</v>
      </c>
      <c r="Z235" s="158">
        <v>0</v>
      </c>
      <c r="AA235" s="159">
        <f>Z235*K235</f>
        <v>0</v>
      </c>
      <c r="AR235" s="15" t="s">
        <v>154</v>
      </c>
      <c r="AT235" s="15" t="s">
        <v>150</v>
      </c>
      <c r="AU235" s="15" t="s">
        <v>102</v>
      </c>
      <c r="AY235" s="15" t="s">
        <v>149</v>
      </c>
      <c r="BE235" s="98">
        <f>IF(U235="základní",N235,0)</f>
        <v>0</v>
      </c>
      <c r="BF235" s="98">
        <f>IF(U235="snížená",N235,0)</f>
        <v>0</v>
      </c>
      <c r="BG235" s="98">
        <f>IF(U235="zákl. přenesená",N235,0)</f>
        <v>0</v>
      </c>
      <c r="BH235" s="98">
        <f>IF(U235="sníž. přenesená",N235,0)</f>
        <v>0</v>
      </c>
      <c r="BI235" s="98">
        <f>IF(U235="nulová",N235,0)</f>
        <v>0</v>
      </c>
      <c r="BJ235" s="15" t="s">
        <v>23</v>
      </c>
      <c r="BK235" s="98">
        <f>ROUND(L235*K235,2)</f>
        <v>0</v>
      </c>
      <c r="BL235" s="15" t="s">
        <v>154</v>
      </c>
      <c r="BM235" s="15" t="s">
        <v>295</v>
      </c>
    </row>
    <row r="236" spans="2:51" s="10" customFormat="1" ht="22.5" customHeight="1">
      <c r="B236" s="160"/>
      <c r="C236" s="161"/>
      <c r="D236" s="161"/>
      <c r="E236" s="162" t="s">
        <v>21</v>
      </c>
      <c r="F236" s="245" t="s">
        <v>296</v>
      </c>
      <c r="G236" s="246"/>
      <c r="H236" s="246"/>
      <c r="I236" s="246"/>
      <c r="J236" s="161"/>
      <c r="K236" s="163">
        <v>3.789</v>
      </c>
      <c r="L236" s="161"/>
      <c r="M236" s="161"/>
      <c r="N236" s="161"/>
      <c r="O236" s="161"/>
      <c r="P236" s="161"/>
      <c r="Q236" s="161"/>
      <c r="R236" s="164"/>
      <c r="T236" s="165"/>
      <c r="U236" s="161"/>
      <c r="V236" s="161"/>
      <c r="W236" s="161"/>
      <c r="X236" s="161"/>
      <c r="Y236" s="161"/>
      <c r="Z236" s="161"/>
      <c r="AA236" s="166"/>
      <c r="AT236" s="167" t="s">
        <v>157</v>
      </c>
      <c r="AU236" s="167" t="s">
        <v>102</v>
      </c>
      <c r="AV236" s="10" t="s">
        <v>102</v>
      </c>
      <c r="AW236" s="10" t="s">
        <v>42</v>
      </c>
      <c r="AX236" s="10" t="s">
        <v>84</v>
      </c>
      <c r="AY236" s="167" t="s">
        <v>149</v>
      </c>
    </row>
    <row r="237" spans="2:51" s="11" customFormat="1" ht="22.5" customHeight="1">
      <c r="B237" s="168"/>
      <c r="C237" s="169"/>
      <c r="D237" s="169"/>
      <c r="E237" s="170" t="s">
        <v>21</v>
      </c>
      <c r="F237" s="247" t="s">
        <v>158</v>
      </c>
      <c r="G237" s="248"/>
      <c r="H237" s="248"/>
      <c r="I237" s="248"/>
      <c r="J237" s="169"/>
      <c r="K237" s="171">
        <v>3.789</v>
      </c>
      <c r="L237" s="169"/>
      <c r="M237" s="169"/>
      <c r="N237" s="169"/>
      <c r="O237" s="169"/>
      <c r="P237" s="169"/>
      <c r="Q237" s="169"/>
      <c r="R237" s="172"/>
      <c r="T237" s="173"/>
      <c r="U237" s="169"/>
      <c r="V237" s="169"/>
      <c r="W237" s="169"/>
      <c r="X237" s="169"/>
      <c r="Y237" s="169"/>
      <c r="Z237" s="169"/>
      <c r="AA237" s="174"/>
      <c r="AT237" s="175" t="s">
        <v>157</v>
      </c>
      <c r="AU237" s="175" t="s">
        <v>102</v>
      </c>
      <c r="AV237" s="11" t="s">
        <v>154</v>
      </c>
      <c r="AW237" s="11" t="s">
        <v>42</v>
      </c>
      <c r="AX237" s="11" t="s">
        <v>23</v>
      </c>
      <c r="AY237" s="175" t="s">
        <v>149</v>
      </c>
    </row>
    <row r="238" spans="2:65" s="1" customFormat="1" ht="31.5" customHeight="1">
      <c r="B238" s="123"/>
      <c r="C238" s="153" t="s">
        <v>297</v>
      </c>
      <c r="D238" s="153" t="s">
        <v>150</v>
      </c>
      <c r="E238" s="154" t="s">
        <v>298</v>
      </c>
      <c r="F238" s="241" t="s">
        <v>299</v>
      </c>
      <c r="G238" s="242"/>
      <c r="H238" s="242"/>
      <c r="I238" s="242"/>
      <c r="J238" s="155" t="s">
        <v>212</v>
      </c>
      <c r="K238" s="156">
        <v>14.666</v>
      </c>
      <c r="L238" s="243">
        <v>0</v>
      </c>
      <c r="M238" s="242"/>
      <c r="N238" s="244">
        <f>ROUND(L238*K238,2)</f>
        <v>0</v>
      </c>
      <c r="O238" s="242"/>
      <c r="P238" s="242"/>
      <c r="Q238" s="242"/>
      <c r="R238" s="125"/>
      <c r="T238" s="157" t="s">
        <v>21</v>
      </c>
      <c r="U238" s="41" t="s">
        <v>49</v>
      </c>
      <c r="V238" s="33"/>
      <c r="W238" s="158">
        <f>V238*K238</f>
        <v>0</v>
      </c>
      <c r="X238" s="158">
        <v>0</v>
      </c>
      <c r="Y238" s="158">
        <f>X238*K238</f>
        <v>0</v>
      </c>
      <c r="Z238" s="158">
        <v>0</v>
      </c>
      <c r="AA238" s="159">
        <f>Z238*K238</f>
        <v>0</v>
      </c>
      <c r="AR238" s="15" t="s">
        <v>154</v>
      </c>
      <c r="AT238" s="15" t="s">
        <v>150</v>
      </c>
      <c r="AU238" s="15" t="s">
        <v>102</v>
      </c>
      <c r="AY238" s="15" t="s">
        <v>149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5" t="s">
        <v>23</v>
      </c>
      <c r="BK238" s="98">
        <f>ROUND(L238*K238,2)</f>
        <v>0</v>
      </c>
      <c r="BL238" s="15" t="s">
        <v>154</v>
      </c>
      <c r="BM238" s="15" t="s">
        <v>300</v>
      </c>
    </row>
    <row r="239" spans="2:51" s="10" customFormat="1" ht="22.5" customHeight="1">
      <c r="B239" s="160"/>
      <c r="C239" s="161"/>
      <c r="D239" s="161"/>
      <c r="E239" s="162" t="s">
        <v>21</v>
      </c>
      <c r="F239" s="245" t="s">
        <v>301</v>
      </c>
      <c r="G239" s="246"/>
      <c r="H239" s="246"/>
      <c r="I239" s="246"/>
      <c r="J239" s="161"/>
      <c r="K239" s="163">
        <v>14.666</v>
      </c>
      <c r="L239" s="161"/>
      <c r="M239" s="161"/>
      <c r="N239" s="161"/>
      <c r="O239" s="161"/>
      <c r="P239" s="161"/>
      <c r="Q239" s="161"/>
      <c r="R239" s="164"/>
      <c r="T239" s="165"/>
      <c r="U239" s="161"/>
      <c r="V239" s="161"/>
      <c r="W239" s="161"/>
      <c r="X239" s="161"/>
      <c r="Y239" s="161"/>
      <c r="Z239" s="161"/>
      <c r="AA239" s="166"/>
      <c r="AT239" s="167" t="s">
        <v>157</v>
      </c>
      <c r="AU239" s="167" t="s">
        <v>102</v>
      </c>
      <c r="AV239" s="10" t="s">
        <v>102</v>
      </c>
      <c r="AW239" s="10" t="s">
        <v>42</v>
      </c>
      <c r="AX239" s="10" t="s">
        <v>84</v>
      </c>
      <c r="AY239" s="167" t="s">
        <v>149</v>
      </c>
    </row>
    <row r="240" spans="2:51" s="11" customFormat="1" ht="22.5" customHeight="1">
      <c r="B240" s="168"/>
      <c r="C240" s="169"/>
      <c r="D240" s="169"/>
      <c r="E240" s="170" t="s">
        <v>21</v>
      </c>
      <c r="F240" s="247" t="s">
        <v>158</v>
      </c>
      <c r="G240" s="248"/>
      <c r="H240" s="248"/>
      <c r="I240" s="248"/>
      <c r="J240" s="169"/>
      <c r="K240" s="171">
        <v>14.666</v>
      </c>
      <c r="L240" s="169"/>
      <c r="M240" s="169"/>
      <c r="N240" s="169"/>
      <c r="O240" s="169"/>
      <c r="P240" s="169"/>
      <c r="Q240" s="169"/>
      <c r="R240" s="172"/>
      <c r="T240" s="173"/>
      <c r="U240" s="169"/>
      <c r="V240" s="169"/>
      <c r="W240" s="169"/>
      <c r="X240" s="169"/>
      <c r="Y240" s="169"/>
      <c r="Z240" s="169"/>
      <c r="AA240" s="174"/>
      <c r="AT240" s="175" t="s">
        <v>157</v>
      </c>
      <c r="AU240" s="175" t="s">
        <v>102</v>
      </c>
      <c r="AV240" s="11" t="s">
        <v>154</v>
      </c>
      <c r="AW240" s="11" t="s">
        <v>42</v>
      </c>
      <c r="AX240" s="11" t="s">
        <v>23</v>
      </c>
      <c r="AY240" s="175" t="s">
        <v>149</v>
      </c>
    </row>
    <row r="241" spans="2:65" s="1" customFormat="1" ht="31.5" customHeight="1">
      <c r="B241" s="123"/>
      <c r="C241" s="153" t="s">
        <v>302</v>
      </c>
      <c r="D241" s="153" t="s">
        <v>150</v>
      </c>
      <c r="E241" s="154" t="s">
        <v>303</v>
      </c>
      <c r="F241" s="241" t="s">
        <v>304</v>
      </c>
      <c r="G241" s="242"/>
      <c r="H241" s="242"/>
      <c r="I241" s="242"/>
      <c r="J241" s="155" t="s">
        <v>267</v>
      </c>
      <c r="K241" s="156">
        <v>77.6</v>
      </c>
      <c r="L241" s="243">
        <v>0</v>
      </c>
      <c r="M241" s="242"/>
      <c r="N241" s="244">
        <f>ROUND(L241*K241,2)</f>
        <v>0</v>
      </c>
      <c r="O241" s="242"/>
      <c r="P241" s="242"/>
      <c r="Q241" s="242"/>
      <c r="R241" s="125"/>
      <c r="T241" s="157" t="s">
        <v>21</v>
      </c>
      <c r="U241" s="41" t="s">
        <v>49</v>
      </c>
      <c r="V241" s="33"/>
      <c r="W241" s="158">
        <f>V241*K241</f>
        <v>0</v>
      </c>
      <c r="X241" s="158">
        <v>0</v>
      </c>
      <c r="Y241" s="158">
        <f>X241*K241</f>
        <v>0</v>
      </c>
      <c r="Z241" s="158">
        <v>0</v>
      </c>
      <c r="AA241" s="159">
        <f>Z241*K241</f>
        <v>0</v>
      </c>
      <c r="AR241" s="15" t="s">
        <v>154</v>
      </c>
      <c r="AT241" s="15" t="s">
        <v>150</v>
      </c>
      <c r="AU241" s="15" t="s">
        <v>102</v>
      </c>
      <c r="AY241" s="15" t="s">
        <v>149</v>
      </c>
      <c r="BE241" s="98">
        <f>IF(U241="základní",N241,0)</f>
        <v>0</v>
      </c>
      <c r="BF241" s="98">
        <f>IF(U241="snížená",N241,0)</f>
        <v>0</v>
      </c>
      <c r="BG241" s="98">
        <f>IF(U241="zákl. přenesená",N241,0)</f>
        <v>0</v>
      </c>
      <c r="BH241" s="98">
        <f>IF(U241="sníž. přenesená",N241,0)</f>
        <v>0</v>
      </c>
      <c r="BI241" s="98">
        <f>IF(U241="nulová",N241,0)</f>
        <v>0</v>
      </c>
      <c r="BJ241" s="15" t="s">
        <v>23</v>
      </c>
      <c r="BK241" s="98">
        <f>ROUND(L241*K241,2)</f>
        <v>0</v>
      </c>
      <c r="BL241" s="15" t="s">
        <v>154</v>
      </c>
      <c r="BM241" s="15" t="s">
        <v>305</v>
      </c>
    </row>
    <row r="242" spans="2:65" s="1" customFormat="1" ht="22.5" customHeight="1">
      <c r="B242" s="123"/>
      <c r="C242" s="176" t="s">
        <v>306</v>
      </c>
      <c r="D242" s="176" t="s">
        <v>209</v>
      </c>
      <c r="E242" s="177" t="s">
        <v>307</v>
      </c>
      <c r="F242" s="250" t="s">
        <v>308</v>
      </c>
      <c r="G242" s="251"/>
      <c r="H242" s="251"/>
      <c r="I242" s="251"/>
      <c r="J242" s="178" t="s">
        <v>262</v>
      </c>
      <c r="K242" s="179">
        <v>40</v>
      </c>
      <c r="L242" s="252">
        <v>0</v>
      </c>
      <c r="M242" s="251"/>
      <c r="N242" s="253">
        <f>ROUND(L242*K242,2)</f>
        <v>0</v>
      </c>
      <c r="O242" s="242"/>
      <c r="P242" s="242"/>
      <c r="Q242" s="242"/>
      <c r="R242" s="125"/>
      <c r="T242" s="157" t="s">
        <v>21</v>
      </c>
      <c r="U242" s="41" t="s">
        <v>49</v>
      </c>
      <c r="V242" s="33"/>
      <c r="W242" s="158">
        <f>V242*K242</f>
        <v>0</v>
      </c>
      <c r="X242" s="158">
        <v>0</v>
      </c>
      <c r="Y242" s="158">
        <f>X242*K242</f>
        <v>0</v>
      </c>
      <c r="Z242" s="158">
        <v>0</v>
      </c>
      <c r="AA242" s="159">
        <f>Z242*K242</f>
        <v>0</v>
      </c>
      <c r="AR242" s="15" t="s">
        <v>187</v>
      </c>
      <c r="AT242" s="15" t="s">
        <v>209</v>
      </c>
      <c r="AU242" s="15" t="s">
        <v>102</v>
      </c>
      <c r="AY242" s="15" t="s">
        <v>149</v>
      </c>
      <c r="BE242" s="98">
        <f>IF(U242="základní",N242,0)</f>
        <v>0</v>
      </c>
      <c r="BF242" s="98">
        <f>IF(U242="snížená",N242,0)</f>
        <v>0</v>
      </c>
      <c r="BG242" s="98">
        <f>IF(U242="zákl. přenesená",N242,0)</f>
        <v>0</v>
      </c>
      <c r="BH242" s="98">
        <f>IF(U242="sníž. přenesená",N242,0)</f>
        <v>0</v>
      </c>
      <c r="BI242" s="98">
        <f>IF(U242="nulová",N242,0)</f>
        <v>0</v>
      </c>
      <c r="BJ242" s="15" t="s">
        <v>23</v>
      </c>
      <c r="BK242" s="98">
        <f>ROUND(L242*K242,2)</f>
        <v>0</v>
      </c>
      <c r="BL242" s="15" t="s">
        <v>154</v>
      </c>
      <c r="BM242" s="15" t="s">
        <v>309</v>
      </c>
    </row>
    <row r="243" spans="2:51" s="10" customFormat="1" ht="31.5" customHeight="1">
      <c r="B243" s="160"/>
      <c r="C243" s="161"/>
      <c r="D243" s="161"/>
      <c r="E243" s="162" t="s">
        <v>21</v>
      </c>
      <c r="F243" s="245" t="s">
        <v>310</v>
      </c>
      <c r="G243" s="246"/>
      <c r="H243" s="246"/>
      <c r="I243" s="246"/>
      <c r="J243" s="161"/>
      <c r="K243" s="163">
        <v>40</v>
      </c>
      <c r="L243" s="161"/>
      <c r="M243" s="161"/>
      <c r="N243" s="161"/>
      <c r="O243" s="161"/>
      <c r="P243" s="161"/>
      <c r="Q243" s="161"/>
      <c r="R243" s="164"/>
      <c r="T243" s="165"/>
      <c r="U243" s="161"/>
      <c r="V243" s="161"/>
      <c r="W243" s="161"/>
      <c r="X243" s="161"/>
      <c r="Y243" s="161"/>
      <c r="Z243" s="161"/>
      <c r="AA243" s="166"/>
      <c r="AT243" s="167" t="s">
        <v>157</v>
      </c>
      <c r="AU243" s="167" t="s">
        <v>102</v>
      </c>
      <c r="AV243" s="10" t="s">
        <v>102</v>
      </c>
      <c r="AW243" s="10" t="s">
        <v>42</v>
      </c>
      <c r="AX243" s="10" t="s">
        <v>84</v>
      </c>
      <c r="AY243" s="167" t="s">
        <v>149</v>
      </c>
    </row>
    <row r="244" spans="2:51" s="11" customFormat="1" ht="22.5" customHeight="1">
      <c r="B244" s="168"/>
      <c r="C244" s="169"/>
      <c r="D244" s="169"/>
      <c r="E244" s="170" t="s">
        <v>21</v>
      </c>
      <c r="F244" s="247" t="s">
        <v>158</v>
      </c>
      <c r="G244" s="248"/>
      <c r="H244" s="248"/>
      <c r="I244" s="248"/>
      <c r="J244" s="169"/>
      <c r="K244" s="171">
        <v>40</v>
      </c>
      <c r="L244" s="169"/>
      <c r="M244" s="169"/>
      <c r="N244" s="169"/>
      <c r="O244" s="169"/>
      <c r="P244" s="169"/>
      <c r="Q244" s="169"/>
      <c r="R244" s="172"/>
      <c r="T244" s="173"/>
      <c r="U244" s="169"/>
      <c r="V244" s="169"/>
      <c r="W244" s="169"/>
      <c r="X244" s="169"/>
      <c r="Y244" s="169"/>
      <c r="Z244" s="169"/>
      <c r="AA244" s="174"/>
      <c r="AT244" s="175" t="s">
        <v>157</v>
      </c>
      <c r="AU244" s="175" t="s">
        <v>102</v>
      </c>
      <c r="AV244" s="11" t="s">
        <v>154</v>
      </c>
      <c r="AW244" s="11" t="s">
        <v>42</v>
      </c>
      <c r="AX244" s="11" t="s">
        <v>23</v>
      </c>
      <c r="AY244" s="175" t="s">
        <v>149</v>
      </c>
    </row>
    <row r="245" spans="2:63" s="9" customFormat="1" ht="29.25" customHeight="1">
      <c r="B245" s="142"/>
      <c r="C245" s="143"/>
      <c r="D245" s="152" t="s">
        <v>116</v>
      </c>
      <c r="E245" s="152"/>
      <c r="F245" s="152"/>
      <c r="G245" s="152"/>
      <c r="H245" s="152"/>
      <c r="I245" s="152"/>
      <c r="J245" s="152"/>
      <c r="K245" s="152"/>
      <c r="L245" s="152"/>
      <c r="M245" s="152"/>
      <c r="N245" s="257">
        <f>BK245</f>
        <v>0</v>
      </c>
      <c r="O245" s="258"/>
      <c r="P245" s="258"/>
      <c r="Q245" s="258"/>
      <c r="R245" s="145"/>
      <c r="T245" s="146"/>
      <c r="U245" s="143"/>
      <c r="V245" s="143"/>
      <c r="W245" s="147">
        <f>SUM(W246:W254)</f>
        <v>0</v>
      </c>
      <c r="X245" s="143"/>
      <c r="Y245" s="147">
        <f>SUM(Y246:Y254)</f>
        <v>0</v>
      </c>
      <c r="Z245" s="143"/>
      <c r="AA245" s="148">
        <f>SUM(AA246:AA254)</f>
        <v>0</v>
      </c>
      <c r="AR245" s="149" t="s">
        <v>23</v>
      </c>
      <c r="AT245" s="150" t="s">
        <v>83</v>
      </c>
      <c r="AU245" s="150" t="s">
        <v>23</v>
      </c>
      <c r="AY245" s="149" t="s">
        <v>149</v>
      </c>
      <c r="BK245" s="151">
        <f>SUM(BK246:BK254)</f>
        <v>0</v>
      </c>
    </row>
    <row r="246" spans="2:65" s="1" customFormat="1" ht="31.5" customHeight="1">
      <c r="B246" s="123"/>
      <c r="C246" s="153" t="s">
        <v>311</v>
      </c>
      <c r="D246" s="153" t="s">
        <v>150</v>
      </c>
      <c r="E246" s="154" t="s">
        <v>312</v>
      </c>
      <c r="F246" s="241" t="s">
        <v>313</v>
      </c>
      <c r="G246" s="242"/>
      <c r="H246" s="242"/>
      <c r="I246" s="242"/>
      <c r="J246" s="155" t="s">
        <v>153</v>
      </c>
      <c r="K246" s="156">
        <v>135.8</v>
      </c>
      <c r="L246" s="243">
        <v>0</v>
      </c>
      <c r="M246" s="242"/>
      <c r="N246" s="244">
        <f>ROUND(L246*K246,2)</f>
        <v>0</v>
      </c>
      <c r="O246" s="242"/>
      <c r="P246" s="242"/>
      <c r="Q246" s="242"/>
      <c r="R246" s="125"/>
      <c r="T246" s="157" t="s">
        <v>21</v>
      </c>
      <c r="U246" s="41" t="s">
        <v>49</v>
      </c>
      <c r="V246" s="33"/>
      <c r="W246" s="158">
        <f>V246*K246</f>
        <v>0</v>
      </c>
      <c r="X246" s="158">
        <v>0</v>
      </c>
      <c r="Y246" s="158">
        <f>X246*K246</f>
        <v>0</v>
      </c>
      <c r="Z246" s="158">
        <v>0</v>
      </c>
      <c r="AA246" s="159">
        <f>Z246*K246</f>
        <v>0</v>
      </c>
      <c r="AR246" s="15" t="s">
        <v>154</v>
      </c>
      <c r="AT246" s="15" t="s">
        <v>150</v>
      </c>
      <c r="AU246" s="15" t="s">
        <v>102</v>
      </c>
      <c r="AY246" s="15" t="s">
        <v>149</v>
      </c>
      <c r="BE246" s="98">
        <f>IF(U246="základní",N246,0)</f>
        <v>0</v>
      </c>
      <c r="BF246" s="98">
        <f>IF(U246="snížená",N246,0)</f>
        <v>0</v>
      </c>
      <c r="BG246" s="98">
        <f>IF(U246="zákl. přenesená",N246,0)</f>
        <v>0</v>
      </c>
      <c r="BH246" s="98">
        <f>IF(U246="sníž. přenesená",N246,0)</f>
        <v>0</v>
      </c>
      <c r="BI246" s="98">
        <f>IF(U246="nulová",N246,0)</f>
        <v>0</v>
      </c>
      <c r="BJ246" s="15" t="s">
        <v>23</v>
      </c>
      <c r="BK246" s="98">
        <f>ROUND(L246*K246,2)</f>
        <v>0</v>
      </c>
      <c r="BL246" s="15" t="s">
        <v>154</v>
      </c>
      <c r="BM246" s="15" t="s">
        <v>314</v>
      </c>
    </row>
    <row r="247" spans="2:51" s="10" customFormat="1" ht="22.5" customHeight="1">
      <c r="B247" s="160"/>
      <c r="C247" s="161"/>
      <c r="D247" s="161"/>
      <c r="E247" s="162" t="s">
        <v>21</v>
      </c>
      <c r="F247" s="245" t="s">
        <v>315</v>
      </c>
      <c r="G247" s="246"/>
      <c r="H247" s="246"/>
      <c r="I247" s="246"/>
      <c r="J247" s="161"/>
      <c r="K247" s="163">
        <v>135.8</v>
      </c>
      <c r="L247" s="161"/>
      <c r="M247" s="161"/>
      <c r="N247" s="161"/>
      <c r="O247" s="161"/>
      <c r="P247" s="161"/>
      <c r="Q247" s="161"/>
      <c r="R247" s="164"/>
      <c r="T247" s="165"/>
      <c r="U247" s="161"/>
      <c r="V247" s="161"/>
      <c r="W247" s="161"/>
      <c r="X247" s="161"/>
      <c r="Y247" s="161"/>
      <c r="Z247" s="161"/>
      <c r="AA247" s="166"/>
      <c r="AT247" s="167" t="s">
        <v>157</v>
      </c>
      <c r="AU247" s="167" t="s">
        <v>102</v>
      </c>
      <c r="AV247" s="10" t="s">
        <v>102</v>
      </c>
      <c r="AW247" s="10" t="s">
        <v>42</v>
      </c>
      <c r="AX247" s="10" t="s">
        <v>84</v>
      </c>
      <c r="AY247" s="167" t="s">
        <v>149</v>
      </c>
    </row>
    <row r="248" spans="2:51" s="11" customFormat="1" ht="22.5" customHeight="1">
      <c r="B248" s="168"/>
      <c r="C248" s="169"/>
      <c r="D248" s="169"/>
      <c r="E248" s="170" t="s">
        <v>21</v>
      </c>
      <c r="F248" s="247" t="s">
        <v>158</v>
      </c>
      <c r="G248" s="248"/>
      <c r="H248" s="248"/>
      <c r="I248" s="248"/>
      <c r="J248" s="169"/>
      <c r="K248" s="171">
        <v>135.8</v>
      </c>
      <c r="L248" s="169"/>
      <c r="M248" s="169"/>
      <c r="N248" s="169"/>
      <c r="O248" s="169"/>
      <c r="P248" s="169"/>
      <c r="Q248" s="169"/>
      <c r="R248" s="172"/>
      <c r="T248" s="173"/>
      <c r="U248" s="169"/>
      <c r="V248" s="169"/>
      <c r="W248" s="169"/>
      <c r="X248" s="169"/>
      <c r="Y248" s="169"/>
      <c r="Z248" s="169"/>
      <c r="AA248" s="174"/>
      <c r="AT248" s="175" t="s">
        <v>157</v>
      </c>
      <c r="AU248" s="175" t="s">
        <v>102</v>
      </c>
      <c r="AV248" s="11" t="s">
        <v>154</v>
      </c>
      <c r="AW248" s="11" t="s">
        <v>42</v>
      </c>
      <c r="AX248" s="11" t="s">
        <v>23</v>
      </c>
      <c r="AY248" s="175" t="s">
        <v>149</v>
      </c>
    </row>
    <row r="249" spans="2:65" s="1" customFormat="1" ht="31.5" customHeight="1">
      <c r="B249" s="123"/>
      <c r="C249" s="153" t="s">
        <v>316</v>
      </c>
      <c r="D249" s="153" t="s">
        <v>150</v>
      </c>
      <c r="E249" s="154" t="s">
        <v>317</v>
      </c>
      <c r="F249" s="241" t="s">
        <v>318</v>
      </c>
      <c r="G249" s="242"/>
      <c r="H249" s="242"/>
      <c r="I249" s="242"/>
      <c r="J249" s="155" t="s">
        <v>166</v>
      </c>
      <c r="K249" s="156">
        <v>104.76</v>
      </c>
      <c r="L249" s="243">
        <v>0</v>
      </c>
      <c r="M249" s="242"/>
      <c r="N249" s="244">
        <f>ROUND(L249*K249,2)</f>
        <v>0</v>
      </c>
      <c r="O249" s="242"/>
      <c r="P249" s="242"/>
      <c r="Q249" s="242"/>
      <c r="R249" s="125"/>
      <c r="T249" s="157" t="s">
        <v>21</v>
      </c>
      <c r="U249" s="41" t="s">
        <v>49</v>
      </c>
      <c r="V249" s="33"/>
      <c r="W249" s="158">
        <f>V249*K249</f>
        <v>0</v>
      </c>
      <c r="X249" s="158">
        <v>0</v>
      </c>
      <c r="Y249" s="158">
        <f>X249*K249</f>
        <v>0</v>
      </c>
      <c r="Z249" s="158">
        <v>0</v>
      </c>
      <c r="AA249" s="159">
        <f>Z249*K249</f>
        <v>0</v>
      </c>
      <c r="AR249" s="15" t="s">
        <v>154</v>
      </c>
      <c r="AT249" s="15" t="s">
        <v>150</v>
      </c>
      <c r="AU249" s="15" t="s">
        <v>102</v>
      </c>
      <c r="AY249" s="15" t="s">
        <v>149</v>
      </c>
      <c r="BE249" s="98">
        <f>IF(U249="základní",N249,0)</f>
        <v>0</v>
      </c>
      <c r="BF249" s="98">
        <f>IF(U249="snížená",N249,0)</f>
        <v>0</v>
      </c>
      <c r="BG249" s="98">
        <f>IF(U249="zákl. přenesená",N249,0)</f>
        <v>0</v>
      </c>
      <c r="BH249" s="98">
        <f>IF(U249="sníž. přenesená",N249,0)</f>
        <v>0</v>
      </c>
      <c r="BI249" s="98">
        <f>IF(U249="nulová",N249,0)</f>
        <v>0</v>
      </c>
      <c r="BJ249" s="15" t="s">
        <v>23</v>
      </c>
      <c r="BK249" s="98">
        <f>ROUND(L249*K249,2)</f>
        <v>0</v>
      </c>
      <c r="BL249" s="15" t="s">
        <v>154</v>
      </c>
      <c r="BM249" s="15" t="s">
        <v>319</v>
      </c>
    </row>
    <row r="250" spans="2:51" s="10" customFormat="1" ht="22.5" customHeight="1">
      <c r="B250" s="160"/>
      <c r="C250" s="161"/>
      <c r="D250" s="161"/>
      <c r="E250" s="162" t="s">
        <v>21</v>
      </c>
      <c r="F250" s="245" t="s">
        <v>320</v>
      </c>
      <c r="G250" s="246"/>
      <c r="H250" s="246"/>
      <c r="I250" s="246"/>
      <c r="J250" s="161"/>
      <c r="K250" s="163">
        <v>104.76</v>
      </c>
      <c r="L250" s="161"/>
      <c r="M250" s="161"/>
      <c r="N250" s="161"/>
      <c r="O250" s="161"/>
      <c r="P250" s="161"/>
      <c r="Q250" s="161"/>
      <c r="R250" s="164"/>
      <c r="T250" s="165"/>
      <c r="U250" s="161"/>
      <c r="V250" s="161"/>
      <c r="W250" s="161"/>
      <c r="X250" s="161"/>
      <c r="Y250" s="161"/>
      <c r="Z250" s="161"/>
      <c r="AA250" s="166"/>
      <c r="AT250" s="167" t="s">
        <v>157</v>
      </c>
      <c r="AU250" s="167" t="s">
        <v>102</v>
      </c>
      <c r="AV250" s="10" t="s">
        <v>102</v>
      </c>
      <c r="AW250" s="10" t="s">
        <v>42</v>
      </c>
      <c r="AX250" s="10" t="s">
        <v>84</v>
      </c>
      <c r="AY250" s="167" t="s">
        <v>149</v>
      </c>
    </row>
    <row r="251" spans="2:51" s="11" customFormat="1" ht="22.5" customHeight="1">
      <c r="B251" s="168"/>
      <c r="C251" s="169"/>
      <c r="D251" s="169"/>
      <c r="E251" s="170" t="s">
        <v>21</v>
      </c>
      <c r="F251" s="247" t="s">
        <v>158</v>
      </c>
      <c r="G251" s="248"/>
      <c r="H251" s="248"/>
      <c r="I251" s="248"/>
      <c r="J251" s="169"/>
      <c r="K251" s="171">
        <v>104.76</v>
      </c>
      <c r="L251" s="169"/>
      <c r="M251" s="169"/>
      <c r="N251" s="169"/>
      <c r="O251" s="169"/>
      <c r="P251" s="169"/>
      <c r="Q251" s="169"/>
      <c r="R251" s="172"/>
      <c r="T251" s="173"/>
      <c r="U251" s="169"/>
      <c r="V251" s="169"/>
      <c r="W251" s="169"/>
      <c r="X251" s="169"/>
      <c r="Y251" s="169"/>
      <c r="Z251" s="169"/>
      <c r="AA251" s="174"/>
      <c r="AT251" s="175" t="s">
        <v>157</v>
      </c>
      <c r="AU251" s="175" t="s">
        <v>102</v>
      </c>
      <c r="AV251" s="11" t="s">
        <v>154</v>
      </c>
      <c r="AW251" s="11" t="s">
        <v>42</v>
      </c>
      <c r="AX251" s="11" t="s">
        <v>23</v>
      </c>
      <c r="AY251" s="175" t="s">
        <v>149</v>
      </c>
    </row>
    <row r="252" spans="2:65" s="1" customFormat="1" ht="31.5" customHeight="1">
      <c r="B252" s="123"/>
      <c r="C252" s="153" t="s">
        <v>321</v>
      </c>
      <c r="D252" s="153" t="s">
        <v>150</v>
      </c>
      <c r="E252" s="154" t="s">
        <v>322</v>
      </c>
      <c r="F252" s="241" t="s">
        <v>323</v>
      </c>
      <c r="G252" s="242"/>
      <c r="H252" s="242"/>
      <c r="I252" s="242"/>
      <c r="J252" s="155" t="s">
        <v>166</v>
      </c>
      <c r="K252" s="156">
        <v>32.01</v>
      </c>
      <c r="L252" s="243">
        <v>0</v>
      </c>
      <c r="M252" s="242"/>
      <c r="N252" s="244">
        <f>ROUND(L252*K252,2)</f>
        <v>0</v>
      </c>
      <c r="O252" s="242"/>
      <c r="P252" s="242"/>
      <c r="Q252" s="242"/>
      <c r="R252" s="125"/>
      <c r="T252" s="157" t="s">
        <v>21</v>
      </c>
      <c r="U252" s="41" t="s">
        <v>49</v>
      </c>
      <c r="V252" s="33"/>
      <c r="W252" s="158">
        <f>V252*K252</f>
        <v>0</v>
      </c>
      <c r="X252" s="158">
        <v>0</v>
      </c>
      <c r="Y252" s="158">
        <f>X252*K252</f>
        <v>0</v>
      </c>
      <c r="Z252" s="158">
        <v>0</v>
      </c>
      <c r="AA252" s="159">
        <f>Z252*K252</f>
        <v>0</v>
      </c>
      <c r="AR252" s="15" t="s">
        <v>154</v>
      </c>
      <c r="AT252" s="15" t="s">
        <v>150</v>
      </c>
      <c r="AU252" s="15" t="s">
        <v>102</v>
      </c>
      <c r="AY252" s="15" t="s">
        <v>149</v>
      </c>
      <c r="BE252" s="98">
        <f>IF(U252="základní",N252,0)</f>
        <v>0</v>
      </c>
      <c r="BF252" s="98">
        <f>IF(U252="snížená",N252,0)</f>
        <v>0</v>
      </c>
      <c r="BG252" s="98">
        <f>IF(U252="zákl. přenesená",N252,0)</f>
        <v>0</v>
      </c>
      <c r="BH252" s="98">
        <f>IF(U252="sníž. přenesená",N252,0)</f>
        <v>0</v>
      </c>
      <c r="BI252" s="98">
        <f>IF(U252="nulová",N252,0)</f>
        <v>0</v>
      </c>
      <c r="BJ252" s="15" t="s">
        <v>23</v>
      </c>
      <c r="BK252" s="98">
        <f>ROUND(L252*K252,2)</f>
        <v>0</v>
      </c>
      <c r="BL252" s="15" t="s">
        <v>154</v>
      </c>
      <c r="BM252" s="15" t="s">
        <v>324</v>
      </c>
    </row>
    <row r="253" spans="2:51" s="10" customFormat="1" ht="22.5" customHeight="1">
      <c r="B253" s="160"/>
      <c r="C253" s="161"/>
      <c r="D253" s="161"/>
      <c r="E253" s="162" t="s">
        <v>21</v>
      </c>
      <c r="F253" s="245" t="s">
        <v>325</v>
      </c>
      <c r="G253" s="246"/>
      <c r="H253" s="246"/>
      <c r="I253" s="246"/>
      <c r="J253" s="161"/>
      <c r="K253" s="163">
        <v>32.01</v>
      </c>
      <c r="L253" s="161"/>
      <c r="M253" s="161"/>
      <c r="N253" s="161"/>
      <c r="O253" s="161"/>
      <c r="P253" s="161"/>
      <c r="Q253" s="161"/>
      <c r="R253" s="164"/>
      <c r="T253" s="165"/>
      <c r="U253" s="161"/>
      <c r="V253" s="161"/>
      <c r="W253" s="161"/>
      <c r="X253" s="161"/>
      <c r="Y253" s="161"/>
      <c r="Z253" s="161"/>
      <c r="AA253" s="166"/>
      <c r="AT253" s="167" t="s">
        <v>157</v>
      </c>
      <c r="AU253" s="167" t="s">
        <v>102</v>
      </c>
      <c r="AV253" s="10" t="s">
        <v>102</v>
      </c>
      <c r="AW253" s="10" t="s">
        <v>42</v>
      </c>
      <c r="AX253" s="10" t="s">
        <v>84</v>
      </c>
      <c r="AY253" s="167" t="s">
        <v>149</v>
      </c>
    </row>
    <row r="254" spans="2:51" s="11" customFormat="1" ht="22.5" customHeight="1">
      <c r="B254" s="168"/>
      <c r="C254" s="169"/>
      <c r="D254" s="169"/>
      <c r="E254" s="170" t="s">
        <v>21</v>
      </c>
      <c r="F254" s="247" t="s">
        <v>158</v>
      </c>
      <c r="G254" s="248"/>
      <c r="H254" s="248"/>
      <c r="I254" s="248"/>
      <c r="J254" s="169"/>
      <c r="K254" s="171">
        <v>32.01</v>
      </c>
      <c r="L254" s="169"/>
      <c r="M254" s="169"/>
      <c r="N254" s="169"/>
      <c r="O254" s="169"/>
      <c r="P254" s="169"/>
      <c r="Q254" s="169"/>
      <c r="R254" s="172"/>
      <c r="T254" s="173"/>
      <c r="U254" s="169"/>
      <c r="V254" s="169"/>
      <c r="W254" s="169"/>
      <c r="X254" s="169"/>
      <c r="Y254" s="169"/>
      <c r="Z254" s="169"/>
      <c r="AA254" s="174"/>
      <c r="AT254" s="175" t="s">
        <v>157</v>
      </c>
      <c r="AU254" s="175" t="s">
        <v>102</v>
      </c>
      <c r="AV254" s="11" t="s">
        <v>154</v>
      </c>
      <c r="AW254" s="11" t="s">
        <v>42</v>
      </c>
      <c r="AX254" s="11" t="s">
        <v>23</v>
      </c>
      <c r="AY254" s="175" t="s">
        <v>149</v>
      </c>
    </row>
    <row r="255" spans="2:63" s="9" customFormat="1" ht="29.25" customHeight="1">
      <c r="B255" s="142"/>
      <c r="C255" s="143"/>
      <c r="D255" s="152" t="s">
        <v>117</v>
      </c>
      <c r="E255" s="152"/>
      <c r="F255" s="152"/>
      <c r="G255" s="152"/>
      <c r="H255" s="152"/>
      <c r="I255" s="152"/>
      <c r="J255" s="152"/>
      <c r="K255" s="152"/>
      <c r="L255" s="152"/>
      <c r="M255" s="152"/>
      <c r="N255" s="257">
        <f>BK255</f>
        <v>0</v>
      </c>
      <c r="O255" s="258"/>
      <c r="P255" s="258"/>
      <c r="Q255" s="258"/>
      <c r="R255" s="145"/>
      <c r="T255" s="146"/>
      <c r="U255" s="143"/>
      <c r="V255" s="143"/>
      <c r="W255" s="147">
        <f>SUM(W256:W280)</f>
        <v>0</v>
      </c>
      <c r="X255" s="143"/>
      <c r="Y255" s="147">
        <f>SUM(Y256:Y280)</f>
        <v>0</v>
      </c>
      <c r="Z255" s="143"/>
      <c r="AA255" s="148">
        <f>SUM(AA256:AA280)</f>
        <v>0</v>
      </c>
      <c r="AR255" s="149" t="s">
        <v>23</v>
      </c>
      <c r="AT255" s="150" t="s">
        <v>83</v>
      </c>
      <c r="AU255" s="150" t="s">
        <v>23</v>
      </c>
      <c r="AY255" s="149" t="s">
        <v>149</v>
      </c>
      <c r="BK255" s="151">
        <f>SUM(BK256:BK280)</f>
        <v>0</v>
      </c>
    </row>
    <row r="256" spans="2:65" s="1" customFormat="1" ht="22.5" customHeight="1">
      <c r="B256" s="123"/>
      <c r="C256" s="153" t="s">
        <v>326</v>
      </c>
      <c r="D256" s="153" t="s">
        <v>150</v>
      </c>
      <c r="E256" s="154" t="s">
        <v>327</v>
      </c>
      <c r="F256" s="241" t="s">
        <v>328</v>
      </c>
      <c r="G256" s="242"/>
      <c r="H256" s="242"/>
      <c r="I256" s="242"/>
      <c r="J256" s="155" t="s">
        <v>153</v>
      </c>
      <c r="K256" s="156">
        <v>81.48</v>
      </c>
      <c r="L256" s="243">
        <v>0</v>
      </c>
      <c r="M256" s="242"/>
      <c r="N256" s="244">
        <f>ROUND(L256*K256,2)</f>
        <v>0</v>
      </c>
      <c r="O256" s="242"/>
      <c r="P256" s="242"/>
      <c r="Q256" s="242"/>
      <c r="R256" s="125"/>
      <c r="T256" s="157" t="s">
        <v>21</v>
      </c>
      <c r="U256" s="41" t="s">
        <v>49</v>
      </c>
      <c r="V256" s="33"/>
      <c r="W256" s="158">
        <f>V256*K256</f>
        <v>0</v>
      </c>
      <c r="X256" s="158">
        <v>0</v>
      </c>
      <c r="Y256" s="158">
        <f>X256*K256</f>
        <v>0</v>
      </c>
      <c r="Z256" s="158">
        <v>0</v>
      </c>
      <c r="AA256" s="159">
        <f>Z256*K256</f>
        <v>0</v>
      </c>
      <c r="AR256" s="15" t="s">
        <v>154</v>
      </c>
      <c r="AT256" s="15" t="s">
        <v>150</v>
      </c>
      <c r="AU256" s="15" t="s">
        <v>102</v>
      </c>
      <c r="AY256" s="15" t="s">
        <v>149</v>
      </c>
      <c r="BE256" s="98">
        <f>IF(U256="základní",N256,0)</f>
        <v>0</v>
      </c>
      <c r="BF256" s="98">
        <f>IF(U256="snížená",N256,0)</f>
        <v>0</v>
      </c>
      <c r="BG256" s="98">
        <f>IF(U256="zákl. přenesená",N256,0)</f>
        <v>0</v>
      </c>
      <c r="BH256" s="98">
        <f>IF(U256="sníž. přenesená",N256,0)</f>
        <v>0</v>
      </c>
      <c r="BI256" s="98">
        <f>IF(U256="nulová",N256,0)</f>
        <v>0</v>
      </c>
      <c r="BJ256" s="15" t="s">
        <v>23</v>
      </c>
      <c r="BK256" s="98">
        <f>ROUND(L256*K256,2)</f>
        <v>0</v>
      </c>
      <c r="BL256" s="15" t="s">
        <v>154</v>
      </c>
      <c r="BM256" s="15" t="s">
        <v>329</v>
      </c>
    </row>
    <row r="257" spans="2:51" s="10" customFormat="1" ht="22.5" customHeight="1">
      <c r="B257" s="160"/>
      <c r="C257" s="161"/>
      <c r="D257" s="161"/>
      <c r="E257" s="162" t="s">
        <v>21</v>
      </c>
      <c r="F257" s="245" t="s">
        <v>330</v>
      </c>
      <c r="G257" s="246"/>
      <c r="H257" s="246"/>
      <c r="I257" s="246"/>
      <c r="J257" s="161"/>
      <c r="K257" s="163">
        <v>81.48</v>
      </c>
      <c r="L257" s="161"/>
      <c r="M257" s="161"/>
      <c r="N257" s="161"/>
      <c r="O257" s="161"/>
      <c r="P257" s="161"/>
      <c r="Q257" s="161"/>
      <c r="R257" s="164"/>
      <c r="T257" s="165"/>
      <c r="U257" s="161"/>
      <c r="V257" s="161"/>
      <c r="W257" s="161"/>
      <c r="X257" s="161"/>
      <c r="Y257" s="161"/>
      <c r="Z257" s="161"/>
      <c r="AA257" s="166"/>
      <c r="AT257" s="167" t="s">
        <v>157</v>
      </c>
      <c r="AU257" s="167" t="s">
        <v>102</v>
      </c>
      <c r="AV257" s="10" t="s">
        <v>102</v>
      </c>
      <c r="AW257" s="10" t="s">
        <v>42</v>
      </c>
      <c r="AX257" s="10" t="s">
        <v>84</v>
      </c>
      <c r="AY257" s="167" t="s">
        <v>149</v>
      </c>
    </row>
    <row r="258" spans="2:51" s="11" customFormat="1" ht="22.5" customHeight="1">
      <c r="B258" s="168"/>
      <c r="C258" s="169"/>
      <c r="D258" s="169"/>
      <c r="E258" s="170" t="s">
        <v>21</v>
      </c>
      <c r="F258" s="247" t="s">
        <v>158</v>
      </c>
      <c r="G258" s="248"/>
      <c r="H258" s="248"/>
      <c r="I258" s="248"/>
      <c r="J258" s="169"/>
      <c r="K258" s="171">
        <v>81.48</v>
      </c>
      <c r="L258" s="169"/>
      <c r="M258" s="169"/>
      <c r="N258" s="169"/>
      <c r="O258" s="169"/>
      <c r="P258" s="169"/>
      <c r="Q258" s="169"/>
      <c r="R258" s="172"/>
      <c r="T258" s="173"/>
      <c r="U258" s="169"/>
      <c r="V258" s="169"/>
      <c r="W258" s="169"/>
      <c r="X258" s="169"/>
      <c r="Y258" s="169"/>
      <c r="Z258" s="169"/>
      <c r="AA258" s="174"/>
      <c r="AT258" s="175" t="s">
        <v>157</v>
      </c>
      <c r="AU258" s="175" t="s">
        <v>102</v>
      </c>
      <c r="AV258" s="11" t="s">
        <v>154</v>
      </c>
      <c r="AW258" s="11" t="s">
        <v>42</v>
      </c>
      <c r="AX258" s="11" t="s">
        <v>23</v>
      </c>
      <c r="AY258" s="175" t="s">
        <v>149</v>
      </c>
    </row>
    <row r="259" spans="2:65" s="1" customFormat="1" ht="22.5" customHeight="1">
      <c r="B259" s="123"/>
      <c r="C259" s="153" t="s">
        <v>331</v>
      </c>
      <c r="D259" s="153" t="s">
        <v>150</v>
      </c>
      <c r="E259" s="154" t="s">
        <v>332</v>
      </c>
      <c r="F259" s="241" t="s">
        <v>333</v>
      </c>
      <c r="G259" s="242"/>
      <c r="H259" s="242"/>
      <c r="I259" s="242"/>
      <c r="J259" s="155" t="s">
        <v>153</v>
      </c>
      <c r="K259" s="156">
        <v>493.08</v>
      </c>
      <c r="L259" s="243">
        <v>0</v>
      </c>
      <c r="M259" s="242"/>
      <c r="N259" s="244">
        <f>ROUND(L259*K259,2)</f>
        <v>0</v>
      </c>
      <c r="O259" s="242"/>
      <c r="P259" s="242"/>
      <c r="Q259" s="242"/>
      <c r="R259" s="125"/>
      <c r="T259" s="157" t="s">
        <v>21</v>
      </c>
      <c r="U259" s="41" t="s">
        <v>49</v>
      </c>
      <c r="V259" s="33"/>
      <c r="W259" s="158">
        <f>V259*K259</f>
        <v>0</v>
      </c>
      <c r="X259" s="158">
        <v>0</v>
      </c>
      <c r="Y259" s="158">
        <f>X259*K259</f>
        <v>0</v>
      </c>
      <c r="Z259" s="158">
        <v>0</v>
      </c>
      <c r="AA259" s="159">
        <f>Z259*K259</f>
        <v>0</v>
      </c>
      <c r="AR259" s="15" t="s">
        <v>154</v>
      </c>
      <c r="AT259" s="15" t="s">
        <v>150</v>
      </c>
      <c r="AU259" s="15" t="s">
        <v>102</v>
      </c>
      <c r="AY259" s="15" t="s">
        <v>149</v>
      </c>
      <c r="BE259" s="98">
        <f>IF(U259="základní",N259,0)</f>
        <v>0</v>
      </c>
      <c r="BF259" s="98">
        <f>IF(U259="snížená",N259,0)</f>
        <v>0</v>
      </c>
      <c r="BG259" s="98">
        <f>IF(U259="zákl. přenesená",N259,0)</f>
        <v>0</v>
      </c>
      <c r="BH259" s="98">
        <f>IF(U259="sníž. přenesená",N259,0)</f>
        <v>0</v>
      </c>
      <c r="BI259" s="98">
        <f>IF(U259="nulová",N259,0)</f>
        <v>0</v>
      </c>
      <c r="BJ259" s="15" t="s">
        <v>23</v>
      </c>
      <c r="BK259" s="98">
        <f>ROUND(L259*K259,2)</f>
        <v>0</v>
      </c>
      <c r="BL259" s="15" t="s">
        <v>154</v>
      </c>
      <c r="BM259" s="15" t="s">
        <v>334</v>
      </c>
    </row>
    <row r="260" spans="2:51" s="10" customFormat="1" ht="22.5" customHeight="1">
      <c r="B260" s="160"/>
      <c r="C260" s="161"/>
      <c r="D260" s="161"/>
      <c r="E260" s="162" t="s">
        <v>21</v>
      </c>
      <c r="F260" s="245" t="s">
        <v>156</v>
      </c>
      <c r="G260" s="246"/>
      <c r="H260" s="246"/>
      <c r="I260" s="246"/>
      <c r="J260" s="161"/>
      <c r="K260" s="163">
        <v>411.6</v>
      </c>
      <c r="L260" s="161"/>
      <c r="M260" s="161"/>
      <c r="N260" s="161"/>
      <c r="O260" s="161"/>
      <c r="P260" s="161"/>
      <c r="Q260" s="161"/>
      <c r="R260" s="164"/>
      <c r="T260" s="165"/>
      <c r="U260" s="161"/>
      <c r="V260" s="161"/>
      <c r="W260" s="161"/>
      <c r="X260" s="161"/>
      <c r="Y260" s="161"/>
      <c r="Z260" s="161"/>
      <c r="AA260" s="166"/>
      <c r="AT260" s="167" t="s">
        <v>157</v>
      </c>
      <c r="AU260" s="167" t="s">
        <v>102</v>
      </c>
      <c r="AV260" s="10" t="s">
        <v>102</v>
      </c>
      <c r="AW260" s="10" t="s">
        <v>42</v>
      </c>
      <c r="AX260" s="10" t="s">
        <v>84</v>
      </c>
      <c r="AY260" s="167" t="s">
        <v>149</v>
      </c>
    </row>
    <row r="261" spans="2:51" s="10" customFormat="1" ht="22.5" customHeight="1">
      <c r="B261" s="160"/>
      <c r="C261" s="161"/>
      <c r="D261" s="161"/>
      <c r="E261" s="162" t="s">
        <v>21</v>
      </c>
      <c r="F261" s="249" t="s">
        <v>330</v>
      </c>
      <c r="G261" s="246"/>
      <c r="H261" s="246"/>
      <c r="I261" s="246"/>
      <c r="J261" s="161"/>
      <c r="K261" s="163">
        <v>81.48</v>
      </c>
      <c r="L261" s="161"/>
      <c r="M261" s="161"/>
      <c r="N261" s="161"/>
      <c r="O261" s="161"/>
      <c r="P261" s="161"/>
      <c r="Q261" s="161"/>
      <c r="R261" s="164"/>
      <c r="T261" s="165"/>
      <c r="U261" s="161"/>
      <c r="V261" s="161"/>
      <c r="W261" s="161"/>
      <c r="X261" s="161"/>
      <c r="Y261" s="161"/>
      <c r="Z261" s="161"/>
      <c r="AA261" s="166"/>
      <c r="AT261" s="167" t="s">
        <v>157</v>
      </c>
      <c r="AU261" s="167" t="s">
        <v>102</v>
      </c>
      <c r="AV261" s="10" t="s">
        <v>102</v>
      </c>
      <c r="AW261" s="10" t="s">
        <v>42</v>
      </c>
      <c r="AX261" s="10" t="s">
        <v>84</v>
      </c>
      <c r="AY261" s="167" t="s">
        <v>149</v>
      </c>
    </row>
    <row r="262" spans="2:51" s="11" customFormat="1" ht="22.5" customHeight="1">
      <c r="B262" s="168"/>
      <c r="C262" s="169"/>
      <c r="D262" s="169"/>
      <c r="E262" s="170" t="s">
        <v>21</v>
      </c>
      <c r="F262" s="247" t="s">
        <v>158</v>
      </c>
      <c r="G262" s="248"/>
      <c r="H262" s="248"/>
      <c r="I262" s="248"/>
      <c r="J262" s="169"/>
      <c r="K262" s="171">
        <v>493.08</v>
      </c>
      <c r="L262" s="169"/>
      <c r="M262" s="169"/>
      <c r="N262" s="169"/>
      <c r="O262" s="169"/>
      <c r="P262" s="169"/>
      <c r="Q262" s="169"/>
      <c r="R262" s="172"/>
      <c r="T262" s="173"/>
      <c r="U262" s="169"/>
      <c r="V262" s="169"/>
      <c r="W262" s="169"/>
      <c r="X262" s="169"/>
      <c r="Y262" s="169"/>
      <c r="Z262" s="169"/>
      <c r="AA262" s="174"/>
      <c r="AT262" s="175" t="s">
        <v>157</v>
      </c>
      <c r="AU262" s="175" t="s">
        <v>102</v>
      </c>
      <c r="AV262" s="11" t="s">
        <v>154</v>
      </c>
      <c r="AW262" s="11" t="s">
        <v>42</v>
      </c>
      <c r="AX262" s="11" t="s">
        <v>23</v>
      </c>
      <c r="AY262" s="175" t="s">
        <v>149</v>
      </c>
    </row>
    <row r="263" spans="2:65" s="1" customFormat="1" ht="31.5" customHeight="1">
      <c r="B263" s="123"/>
      <c r="C263" s="153" t="s">
        <v>335</v>
      </c>
      <c r="D263" s="153" t="s">
        <v>150</v>
      </c>
      <c r="E263" s="154" t="s">
        <v>336</v>
      </c>
      <c r="F263" s="241" t="s">
        <v>337</v>
      </c>
      <c r="G263" s="242"/>
      <c r="H263" s="242"/>
      <c r="I263" s="242"/>
      <c r="J263" s="155" t="s">
        <v>153</v>
      </c>
      <c r="K263" s="156">
        <v>411.6</v>
      </c>
      <c r="L263" s="243">
        <v>0</v>
      </c>
      <c r="M263" s="242"/>
      <c r="N263" s="244">
        <f>ROUND(L263*K263,2)</f>
        <v>0</v>
      </c>
      <c r="O263" s="242"/>
      <c r="P263" s="242"/>
      <c r="Q263" s="242"/>
      <c r="R263" s="125"/>
      <c r="T263" s="157" t="s">
        <v>21</v>
      </c>
      <c r="U263" s="41" t="s">
        <v>49</v>
      </c>
      <c r="V263" s="33"/>
      <c r="W263" s="158">
        <f>V263*K263</f>
        <v>0</v>
      </c>
      <c r="X263" s="158">
        <v>0</v>
      </c>
      <c r="Y263" s="158">
        <f>X263*K263</f>
        <v>0</v>
      </c>
      <c r="Z263" s="158">
        <v>0</v>
      </c>
      <c r="AA263" s="159">
        <f>Z263*K263</f>
        <v>0</v>
      </c>
      <c r="AR263" s="15" t="s">
        <v>154</v>
      </c>
      <c r="AT263" s="15" t="s">
        <v>150</v>
      </c>
      <c r="AU263" s="15" t="s">
        <v>102</v>
      </c>
      <c r="AY263" s="15" t="s">
        <v>149</v>
      </c>
      <c r="BE263" s="98">
        <f>IF(U263="základní",N263,0)</f>
        <v>0</v>
      </c>
      <c r="BF263" s="98">
        <f>IF(U263="snížená",N263,0)</f>
        <v>0</v>
      </c>
      <c r="BG263" s="98">
        <f>IF(U263="zákl. přenesená",N263,0)</f>
        <v>0</v>
      </c>
      <c r="BH263" s="98">
        <f>IF(U263="sníž. přenesená",N263,0)</f>
        <v>0</v>
      </c>
      <c r="BI263" s="98">
        <f>IF(U263="nulová",N263,0)</f>
        <v>0</v>
      </c>
      <c r="BJ263" s="15" t="s">
        <v>23</v>
      </c>
      <c r="BK263" s="98">
        <f>ROUND(L263*K263,2)</f>
        <v>0</v>
      </c>
      <c r="BL263" s="15" t="s">
        <v>154</v>
      </c>
      <c r="BM263" s="15" t="s">
        <v>338</v>
      </c>
    </row>
    <row r="264" spans="2:51" s="10" customFormat="1" ht="22.5" customHeight="1">
      <c r="B264" s="160"/>
      <c r="C264" s="161"/>
      <c r="D264" s="161"/>
      <c r="E264" s="162" t="s">
        <v>21</v>
      </c>
      <c r="F264" s="245" t="s">
        <v>156</v>
      </c>
      <c r="G264" s="246"/>
      <c r="H264" s="246"/>
      <c r="I264" s="246"/>
      <c r="J264" s="161"/>
      <c r="K264" s="163">
        <v>411.6</v>
      </c>
      <c r="L264" s="161"/>
      <c r="M264" s="161"/>
      <c r="N264" s="161"/>
      <c r="O264" s="161"/>
      <c r="P264" s="161"/>
      <c r="Q264" s="161"/>
      <c r="R264" s="164"/>
      <c r="T264" s="165"/>
      <c r="U264" s="161"/>
      <c r="V264" s="161"/>
      <c r="W264" s="161"/>
      <c r="X264" s="161"/>
      <c r="Y264" s="161"/>
      <c r="Z264" s="161"/>
      <c r="AA264" s="166"/>
      <c r="AT264" s="167" t="s">
        <v>157</v>
      </c>
      <c r="AU264" s="167" t="s">
        <v>102</v>
      </c>
      <c r="AV264" s="10" t="s">
        <v>102</v>
      </c>
      <c r="AW264" s="10" t="s">
        <v>42</v>
      </c>
      <c r="AX264" s="10" t="s">
        <v>84</v>
      </c>
      <c r="AY264" s="167" t="s">
        <v>149</v>
      </c>
    </row>
    <row r="265" spans="2:51" s="11" customFormat="1" ht="22.5" customHeight="1">
      <c r="B265" s="168"/>
      <c r="C265" s="169"/>
      <c r="D265" s="169"/>
      <c r="E265" s="170" t="s">
        <v>21</v>
      </c>
      <c r="F265" s="247" t="s">
        <v>158</v>
      </c>
      <c r="G265" s="248"/>
      <c r="H265" s="248"/>
      <c r="I265" s="248"/>
      <c r="J265" s="169"/>
      <c r="K265" s="171">
        <v>411.6</v>
      </c>
      <c r="L265" s="169"/>
      <c r="M265" s="169"/>
      <c r="N265" s="169"/>
      <c r="O265" s="169"/>
      <c r="P265" s="169"/>
      <c r="Q265" s="169"/>
      <c r="R265" s="172"/>
      <c r="T265" s="173"/>
      <c r="U265" s="169"/>
      <c r="V265" s="169"/>
      <c r="W265" s="169"/>
      <c r="X265" s="169"/>
      <c r="Y265" s="169"/>
      <c r="Z265" s="169"/>
      <c r="AA265" s="174"/>
      <c r="AT265" s="175" t="s">
        <v>157</v>
      </c>
      <c r="AU265" s="175" t="s">
        <v>102</v>
      </c>
      <c r="AV265" s="11" t="s">
        <v>154</v>
      </c>
      <c r="AW265" s="11" t="s">
        <v>42</v>
      </c>
      <c r="AX265" s="11" t="s">
        <v>23</v>
      </c>
      <c r="AY265" s="175" t="s">
        <v>149</v>
      </c>
    </row>
    <row r="266" spans="2:65" s="1" customFormat="1" ht="31.5" customHeight="1">
      <c r="B266" s="123"/>
      <c r="C266" s="153" t="s">
        <v>339</v>
      </c>
      <c r="D266" s="153" t="s">
        <v>150</v>
      </c>
      <c r="E266" s="154" t="s">
        <v>340</v>
      </c>
      <c r="F266" s="241" t="s">
        <v>341</v>
      </c>
      <c r="G266" s="242"/>
      <c r="H266" s="242"/>
      <c r="I266" s="242"/>
      <c r="J266" s="155" t="s">
        <v>153</v>
      </c>
      <c r="K266" s="156">
        <v>411.6</v>
      </c>
      <c r="L266" s="243">
        <v>0</v>
      </c>
      <c r="M266" s="242"/>
      <c r="N266" s="244">
        <f>ROUND(L266*K266,2)</f>
        <v>0</v>
      </c>
      <c r="O266" s="242"/>
      <c r="P266" s="242"/>
      <c r="Q266" s="242"/>
      <c r="R266" s="125"/>
      <c r="T266" s="157" t="s">
        <v>21</v>
      </c>
      <c r="U266" s="41" t="s">
        <v>49</v>
      </c>
      <c r="V266" s="33"/>
      <c r="W266" s="158">
        <f>V266*K266</f>
        <v>0</v>
      </c>
      <c r="X266" s="158">
        <v>0</v>
      </c>
      <c r="Y266" s="158">
        <f>X266*K266</f>
        <v>0</v>
      </c>
      <c r="Z266" s="158">
        <v>0</v>
      </c>
      <c r="AA266" s="159">
        <f>Z266*K266</f>
        <v>0</v>
      </c>
      <c r="AR266" s="15" t="s">
        <v>154</v>
      </c>
      <c r="AT266" s="15" t="s">
        <v>150</v>
      </c>
      <c r="AU266" s="15" t="s">
        <v>102</v>
      </c>
      <c r="AY266" s="15" t="s">
        <v>149</v>
      </c>
      <c r="BE266" s="98">
        <f>IF(U266="základní",N266,0)</f>
        <v>0</v>
      </c>
      <c r="BF266" s="98">
        <f>IF(U266="snížená",N266,0)</f>
        <v>0</v>
      </c>
      <c r="BG266" s="98">
        <f>IF(U266="zákl. přenesená",N266,0)</f>
        <v>0</v>
      </c>
      <c r="BH266" s="98">
        <f>IF(U266="sníž. přenesená",N266,0)</f>
        <v>0</v>
      </c>
      <c r="BI266" s="98">
        <f>IF(U266="nulová",N266,0)</f>
        <v>0</v>
      </c>
      <c r="BJ266" s="15" t="s">
        <v>23</v>
      </c>
      <c r="BK266" s="98">
        <f>ROUND(L266*K266,2)</f>
        <v>0</v>
      </c>
      <c r="BL266" s="15" t="s">
        <v>154</v>
      </c>
      <c r="BM266" s="15" t="s">
        <v>342</v>
      </c>
    </row>
    <row r="267" spans="2:51" s="10" customFormat="1" ht="22.5" customHeight="1">
      <c r="B267" s="160"/>
      <c r="C267" s="161"/>
      <c r="D267" s="161"/>
      <c r="E267" s="162" t="s">
        <v>21</v>
      </c>
      <c r="F267" s="245" t="s">
        <v>156</v>
      </c>
      <c r="G267" s="246"/>
      <c r="H267" s="246"/>
      <c r="I267" s="246"/>
      <c r="J267" s="161"/>
      <c r="K267" s="163">
        <v>411.6</v>
      </c>
      <c r="L267" s="161"/>
      <c r="M267" s="161"/>
      <c r="N267" s="161"/>
      <c r="O267" s="161"/>
      <c r="P267" s="161"/>
      <c r="Q267" s="161"/>
      <c r="R267" s="164"/>
      <c r="T267" s="165"/>
      <c r="U267" s="161"/>
      <c r="V267" s="161"/>
      <c r="W267" s="161"/>
      <c r="X267" s="161"/>
      <c r="Y267" s="161"/>
      <c r="Z267" s="161"/>
      <c r="AA267" s="166"/>
      <c r="AT267" s="167" t="s">
        <v>157</v>
      </c>
      <c r="AU267" s="167" t="s">
        <v>102</v>
      </c>
      <c r="AV267" s="10" t="s">
        <v>102</v>
      </c>
      <c r="AW267" s="10" t="s">
        <v>42</v>
      </c>
      <c r="AX267" s="10" t="s">
        <v>84</v>
      </c>
      <c r="AY267" s="167" t="s">
        <v>149</v>
      </c>
    </row>
    <row r="268" spans="2:51" s="11" customFormat="1" ht="22.5" customHeight="1">
      <c r="B268" s="168"/>
      <c r="C268" s="169"/>
      <c r="D268" s="169"/>
      <c r="E268" s="170" t="s">
        <v>21</v>
      </c>
      <c r="F268" s="247" t="s">
        <v>158</v>
      </c>
      <c r="G268" s="248"/>
      <c r="H268" s="248"/>
      <c r="I268" s="248"/>
      <c r="J268" s="169"/>
      <c r="K268" s="171">
        <v>411.6</v>
      </c>
      <c r="L268" s="169"/>
      <c r="M268" s="169"/>
      <c r="N268" s="169"/>
      <c r="O268" s="169"/>
      <c r="P268" s="169"/>
      <c r="Q268" s="169"/>
      <c r="R268" s="172"/>
      <c r="T268" s="173"/>
      <c r="U268" s="169"/>
      <c r="V268" s="169"/>
      <c r="W268" s="169"/>
      <c r="X268" s="169"/>
      <c r="Y268" s="169"/>
      <c r="Z268" s="169"/>
      <c r="AA268" s="174"/>
      <c r="AT268" s="175" t="s">
        <v>157</v>
      </c>
      <c r="AU268" s="175" t="s">
        <v>102</v>
      </c>
      <c r="AV268" s="11" t="s">
        <v>154</v>
      </c>
      <c r="AW268" s="11" t="s">
        <v>42</v>
      </c>
      <c r="AX268" s="11" t="s">
        <v>23</v>
      </c>
      <c r="AY268" s="175" t="s">
        <v>149</v>
      </c>
    </row>
    <row r="269" spans="2:65" s="1" customFormat="1" ht="31.5" customHeight="1">
      <c r="B269" s="123"/>
      <c r="C269" s="153" t="s">
        <v>343</v>
      </c>
      <c r="D269" s="153" t="s">
        <v>150</v>
      </c>
      <c r="E269" s="154" t="s">
        <v>344</v>
      </c>
      <c r="F269" s="241" t="s">
        <v>345</v>
      </c>
      <c r="G269" s="242"/>
      <c r="H269" s="242"/>
      <c r="I269" s="242"/>
      <c r="J269" s="155" t="s">
        <v>153</v>
      </c>
      <c r="K269" s="156">
        <v>411.6</v>
      </c>
      <c r="L269" s="243">
        <v>0</v>
      </c>
      <c r="M269" s="242"/>
      <c r="N269" s="244">
        <f>ROUND(L269*K269,2)</f>
        <v>0</v>
      </c>
      <c r="O269" s="242"/>
      <c r="P269" s="242"/>
      <c r="Q269" s="242"/>
      <c r="R269" s="125"/>
      <c r="T269" s="157" t="s">
        <v>21</v>
      </c>
      <c r="U269" s="41" t="s">
        <v>49</v>
      </c>
      <c r="V269" s="33"/>
      <c r="W269" s="158">
        <f>V269*K269</f>
        <v>0</v>
      </c>
      <c r="X269" s="158">
        <v>0</v>
      </c>
      <c r="Y269" s="158">
        <f>X269*K269</f>
        <v>0</v>
      </c>
      <c r="Z269" s="158">
        <v>0</v>
      </c>
      <c r="AA269" s="159">
        <f>Z269*K269</f>
        <v>0</v>
      </c>
      <c r="AR269" s="15" t="s">
        <v>154</v>
      </c>
      <c r="AT269" s="15" t="s">
        <v>150</v>
      </c>
      <c r="AU269" s="15" t="s">
        <v>102</v>
      </c>
      <c r="AY269" s="15" t="s">
        <v>149</v>
      </c>
      <c r="BE269" s="98">
        <f>IF(U269="základní",N269,0)</f>
        <v>0</v>
      </c>
      <c r="BF269" s="98">
        <f>IF(U269="snížená",N269,0)</f>
        <v>0</v>
      </c>
      <c r="BG269" s="98">
        <f>IF(U269="zákl. přenesená",N269,0)</f>
        <v>0</v>
      </c>
      <c r="BH269" s="98">
        <f>IF(U269="sníž. přenesená",N269,0)</f>
        <v>0</v>
      </c>
      <c r="BI269" s="98">
        <f>IF(U269="nulová",N269,0)</f>
        <v>0</v>
      </c>
      <c r="BJ269" s="15" t="s">
        <v>23</v>
      </c>
      <c r="BK269" s="98">
        <f>ROUND(L269*K269,2)</f>
        <v>0</v>
      </c>
      <c r="BL269" s="15" t="s">
        <v>154</v>
      </c>
      <c r="BM269" s="15" t="s">
        <v>346</v>
      </c>
    </row>
    <row r="270" spans="2:51" s="10" customFormat="1" ht="22.5" customHeight="1">
      <c r="B270" s="160"/>
      <c r="C270" s="161"/>
      <c r="D270" s="161"/>
      <c r="E270" s="162" t="s">
        <v>21</v>
      </c>
      <c r="F270" s="245" t="s">
        <v>156</v>
      </c>
      <c r="G270" s="246"/>
      <c r="H270" s="246"/>
      <c r="I270" s="246"/>
      <c r="J270" s="161"/>
      <c r="K270" s="163">
        <v>411.6</v>
      </c>
      <c r="L270" s="161"/>
      <c r="M270" s="161"/>
      <c r="N270" s="161"/>
      <c r="O270" s="161"/>
      <c r="P270" s="161"/>
      <c r="Q270" s="161"/>
      <c r="R270" s="164"/>
      <c r="T270" s="165"/>
      <c r="U270" s="161"/>
      <c r="V270" s="161"/>
      <c r="W270" s="161"/>
      <c r="X270" s="161"/>
      <c r="Y270" s="161"/>
      <c r="Z270" s="161"/>
      <c r="AA270" s="166"/>
      <c r="AT270" s="167" t="s">
        <v>157</v>
      </c>
      <c r="AU270" s="167" t="s">
        <v>102</v>
      </c>
      <c r="AV270" s="10" t="s">
        <v>102</v>
      </c>
      <c r="AW270" s="10" t="s">
        <v>42</v>
      </c>
      <c r="AX270" s="10" t="s">
        <v>84</v>
      </c>
      <c r="AY270" s="167" t="s">
        <v>149</v>
      </c>
    </row>
    <row r="271" spans="2:51" s="11" customFormat="1" ht="22.5" customHeight="1">
      <c r="B271" s="168"/>
      <c r="C271" s="169"/>
      <c r="D271" s="169"/>
      <c r="E271" s="170" t="s">
        <v>21</v>
      </c>
      <c r="F271" s="247" t="s">
        <v>158</v>
      </c>
      <c r="G271" s="248"/>
      <c r="H271" s="248"/>
      <c r="I271" s="248"/>
      <c r="J271" s="169"/>
      <c r="K271" s="171">
        <v>411.6</v>
      </c>
      <c r="L271" s="169"/>
      <c r="M271" s="169"/>
      <c r="N271" s="169"/>
      <c r="O271" s="169"/>
      <c r="P271" s="169"/>
      <c r="Q271" s="169"/>
      <c r="R271" s="172"/>
      <c r="T271" s="173"/>
      <c r="U271" s="169"/>
      <c r="V271" s="169"/>
      <c r="W271" s="169"/>
      <c r="X271" s="169"/>
      <c r="Y271" s="169"/>
      <c r="Z271" s="169"/>
      <c r="AA271" s="174"/>
      <c r="AT271" s="175" t="s">
        <v>157</v>
      </c>
      <c r="AU271" s="175" t="s">
        <v>102</v>
      </c>
      <c r="AV271" s="11" t="s">
        <v>154</v>
      </c>
      <c r="AW271" s="11" t="s">
        <v>42</v>
      </c>
      <c r="AX271" s="11" t="s">
        <v>23</v>
      </c>
      <c r="AY271" s="175" t="s">
        <v>149</v>
      </c>
    </row>
    <row r="272" spans="2:65" s="1" customFormat="1" ht="31.5" customHeight="1">
      <c r="B272" s="123"/>
      <c r="C272" s="153" t="s">
        <v>347</v>
      </c>
      <c r="D272" s="153" t="s">
        <v>150</v>
      </c>
      <c r="E272" s="154" t="s">
        <v>348</v>
      </c>
      <c r="F272" s="241" t="s">
        <v>349</v>
      </c>
      <c r="G272" s="242"/>
      <c r="H272" s="242"/>
      <c r="I272" s="242"/>
      <c r="J272" s="155" t="s">
        <v>153</v>
      </c>
      <c r="K272" s="156">
        <v>835.2</v>
      </c>
      <c r="L272" s="243">
        <v>0</v>
      </c>
      <c r="M272" s="242"/>
      <c r="N272" s="244">
        <f>ROUND(L272*K272,2)</f>
        <v>0</v>
      </c>
      <c r="O272" s="242"/>
      <c r="P272" s="242"/>
      <c r="Q272" s="242"/>
      <c r="R272" s="125"/>
      <c r="T272" s="157" t="s">
        <v>21</v>
      </c>
      <c r="U272" s="41" t="s">
        <v>49</v>
      </c>
      <c r="V272" s="33"/>
      <c r="W272" s="158">
        <f>V272*K272</f>
        <v>0</v>
      </c>
      <c r="X272" s="158">
        <v>0</v>
      </c>
      <c r="Y272" s="158">
        <f>X272*K272</f>
        <v>0</v>
      </c>
      <c r="Z272" s="158">
        <v>0</v>
      </c>
      <c r="AA272" s="159">
        <f>Z272*K272</f>
        <v>0</v>
      </c>
      <c r="AR272" s="15" t="s">
        <v>154</v>
      </c>
      <c r="AT272" s="15" t="s">
        <v>150</v>
      </c>
      <c r="AU272" s="15" t="s">
        <v>102</v>
      </c>
      <c r="AY272" s="15" t="s">
        <v>149</v>
      </c>
      <c r="BE272" s="98">
        <f>IF(U272="základní",N272,0)</f>
        <v>0</v>
      </c>
      <c r="BF272" s="98">
        <f>IF(U272="snížená",N272,0)</f>
        <v>0</v>
      </c>
      <c r="BG272" s="98">
        <f>IF(U272="zákl. přenesená",N272,0)</f>
        <v>0</v>
      </c>
      <c r="BH272" s="98">
        <f>IF(U272="sníž. přenesená",N272,0)</f>
        <v>0</v>
      </c>
      <c r="BI272" s="98">
        <f>IF(U272="nulová",N272,0)</f>
        <v>0</v>
      </c>
      <c r="BJ272" s="15" t="s">
        <v>23</v>
      </c>
      <c r="BK272" s="98">
        <f>ROUND(L272*K272,2)</f>
        <v>0</v>
      </c>
      <c r="BL272" s="15" t="s">
        <v>154</v>
      </c>
      <c r="BM272" s="15" t="s">
        <v>350</v>
      </c>
    </row>
    <row r="273" spans="2:51" s="10" customFormat="1" ht="22.5" customHeight="1">
      <c r="B273" s="160"/>
      <c r="C273" s="161"/>
      <c r="D273" s="161"/>
      <c r="E273" s="162" t="s">
        <v>21</v>
      </c>
      <c r="F273" s="245" t="s">
        <v>351</v>
      </c>
      <c r="G273" s="246"/>
      <c r="H273" s="246"/>
      <c r="I273" s="246"/>
      <c r="J273" s="161"/>
      <c r="K273" s="163">
        <v>835.2</v>
      </c>
      <c r="L273" s="161"/>
      <c r="M273" s="161"/>
      <c r="N273" s="161"/>
      <c r="O273" s="161"/>
      <c r="P273" s="161"/>
      <c r="Q273" s="161"/>
      <c r="R273" s="164"/>
      <c r="T273" s="165"/>
      <c r="U273" s="161"/>
      <c r="V273" s="161"/>
      <c r="W273" s="161"/>
      <c r="X273" s="161"/>
      <c r="Y273" s="161"/>
      <c r="Z273" s="161"/>
      <c r="AA273" s="166"/>
      <c r="AT273" s="167" t="s">
        <v>157</v>
      </c>
      <c r="AU273" s="167" t="s">
        <v>102</v>
      </c>
      <c r="AV273" s="10" t="s">
        <v>102</v>
      </c>
      <c r="AW273" s="10" t="s">
        <v>42</v>
      </c>
      <c r="AX273" s="10" t="s">
        <v>84</v>
      </c>
      <c r="AY273" s="167" t="s">
        <v>149</v>
      </c>
    </row>
    <row r="274" spans="2:51" s="11" customFormat="1" ht="22.5" customHeight="1">
      <c r="B274" s="168"/>
      <c r="C274" s="169"/>
      <c r="D274" s="169"/>
      <c r="E274" s="170" t="s">
        <v>21</v>
      </c>
      <c r="F274" s="247" t="s">
        <v>158</v>
      </c>
      <c r="G274" s="248"/>
      <c r="H274" s="248"/>
      <c r="I274" s="248"/>
      <c r="J274" s="169"/>
      <c r="K274" s="171">
        <v>835.2</v>
      </c>
      <c r="L274" s="169"/>
      <c r="M274" s="169"/>
      <c r="N274" s="169"/>
      <c r="O274" s="169"/>
      <c r="P274" s="169"/>
      <c r="Q274" s="169"/>
      <c r="R274" s="172"/>
      <c r="T274" s="173"/>
      <c r="U274" s="169"/>
      <c r="V274" s="169"/>
      <c r="W274" s="169"/>
      <c r="X274" s="169"/>
      <c r="Y274" s="169"/>
      <c r="Z274" s="169"/>
      <c r="AA274" s="174"/>
      <c r="AT274" s="175" t="s">
        <v>157</v>
      </c>
      <c r="AU274" s="175" t="s">
        <v>102</v>
      </c>
      <c r="AV274" s="11" t="s">
        <v>154</v>
      </c>
      <c r="AW274" s="11" t="s">
        <v>42</v>
      </c>
      <c r="AX274" s="11" t="s">
        <v>23</v>
      </c>
      <c r="AY274" s="175" t="s">
        <v>149</v>
      </c>
    </row>
    <row r="275" spans="2:65" s="1" customFormat="1" ht="31.5" customHeight="1">
      <c r="B275" s="123"/>
      <c r="C275" s="153" t="s">
        <v>352</v>
      </c>
      <c r="D275" s="153" t="s">
        <v>150</v>
      </c>
      <c r="E275" s="154" t="s">
        <v>353</v>
      </c>
      <c r="F275" s="241" t="s">
        <v>354</v>
      </c>
      <c r="G275" s="242"/>
      <c r="H275" s="242"/>
      <c r="I275" s="242"/>
      <c r="J275" s="155" t="s">
        <v>153</v>
      </c>
      <c r="K275" s="156">
        <v>417.6</v>
      </c>
      <c r="L275" s="243">
        <v>0</v>
      </c>
      <c r="M275" s="242"/>
      <c r="N275" s="244">
        <f>ROUND(L275*K275,2)</f>
        <v>0</v>
      </c>
      <c r="O275" s="242"/>
      <c r="P275" s="242"/>
      <c r="Q275" s="242"/>
      <c r="R275" s="125"/>
      <c r="T275" s="157" t="s">
        <v>21</v>
      </c>
      <c r="U275" s="41" t="s">
        <v>49</v>
      </c>
      <c r="V275" s="33"/>
      <c r="W275" s="158">
        <f>V275*K275</f>
        <v>0</v>
      </c>
      <c r="X275" s="158">
        <v>0</v>
      </c>
      <c r="Y275" s="158">
        <f>X275*K275</f>
        <v>0</v>
      </c>
      <c r="Z275" s="158">
        <v>0</v>
      </c>
      <c r="AA275" s="159">
        <f>Z275*K275</f>
        <v>0</v>
      </c>
      <c r="AR275" s="15" t="s">
        <v>154</v>
      </c>
      <c r="AT275" s="15" t="s">
        <v>150</v>
      </c>
      <c r="AU275" s="15" t="s">
        <v>102</v>
      </c>
      <c r="AY275" s="15" t="s">
        <v>149</v>
      </c>
      <c r="BE275" s="98">
        <f>IF(U275="základní",N275,0)</f>
        <v>0</v>
      </c>
      <c r="BF275" s="98">
        <f>IF(U275="snížená",N275,0)</f>
        <v>0</v>
      </c>
      <c r="BG275" s="98">
        <f>IF(U275="zákl. přenesená",N275,0)</f>
        <v>0</v>
      </c>
      <c r="BH275" s="98">
        <f>IF(U275="sníž. přenesená",N275,0)</f>
        <v>0</v>
      </c>
      <c r="BI275" s="98">
        <f>IF(U275="nulová",N275,0)</f>
        <v>0</v>
      </c>
      <c r="BJ275" s="15" t="s">
        <v>23</v>
      </c>
      <c r="BK275" s="98">
        <f>ROUND(L275*K275,2)</f>
        <v>0</v>
      </c>
      <c r="BL275" s="15" t="s">
        <v>154</v>
      </c>
      <c r="BM275" s="15" t="s">
        <v>355</v>
      </c>
    </row>
    <row r="276" spans="2:51" s="10" customFormat="1" ht="22.5" customHeight="1">
      <c r="B276" s="160"/>
      <c r="C276" s="161"/>
      <c r="D276" s="161"/>
      <c r="E276" s="162" t="s">
        <v>21</v>
      </c>
      <c r="F276" s="245" t="s">
        <v>162</v>
      </c>
      <c r="G276" s="246"/>
      <c r="H276" s="246"/>
      <c r="I276" s="246"/>
      <c r="J276" s="161"/>
      <c r="K276" s="163">
        <v>417.6</v>
      </c>
      <c r="L276" s="161"/>
      <c r="M276" s="161"/>
      <c r="N276" s="161"/>
      <c r="O276" s="161"/>
      <c r="P276" s="161"/>
      <c r="Q276" s="161"/>
      <c r="R276" s="164"/>
      <c r="T276" s="165"/>
      <c r="U276" s="161"/>
      <c r="V276" s="161"/>
      <c r="W276" s="161"/>
      <c r="X276" s="161"/>
      <c r="Y276" s="161"/>
      <c r="Z276" s="161"/>
      <c r="AA276" s="166"/>
      <c r="AT276" s="167" t="s">
        <v>157</v>
      </c>
      <c r="AU276" s="167" t="s">
        <v>102</v>
      </c>
      <c r="AV276" s="10" t="s">
        <v>102</v>
      </c>
      <c r="AW276" s="10" t="s">
        <v>42</v>
      </c>
      <c r="AX276" s="10" t="s">
        <v>84</v>
      </c>
      <c r="AY276" s="167" t="s">
        <v>149</v>
      </c>
    </row>
    <row r="277" spans="2:51" s="11" customFormat="1" ht="22.5" customHeight="1">
      <c r="B277" s="168"/>
      <c r="C277" s="169"/>
      <c r="D277" s="169"/>
      <c r="E277" s="170" t="s">
        <v>21</v>
      </c>
      <c r="F277" s="247" t="s">
        <v>158</v>
      </c>
      <c r="G277" s="248"/>
      <c r="H277" s="248"/>
      <c r="I277" s="248"/>
      <c r="J277" s="169"/>
      <c r="K277" s="171">
        <v>417.6</v>
      </c>
      <c r="L277" s="169"/>
      <c r="M277" s="169"/>
      <c r="N277" s="169"/>
      <c r="O277" s="169"/>
      <c r="P277" s="169"/>
      <c r="Q277" s="169"/>
      <c r="R277" s="172"/>
      <c r="T277" s="173"/>
      <c r="U277" s="169"/>
      <c r="V277" s="169"/>
      <c r="W277" s="169"/>
      <c r="X277" s="169"/>
      <c r="Y277" s="169"/>
      <c r="Z277" s="169"/>
      <c r="AA277" s="174"/>
      <c r="AT277" s="175" t="s">
        <v>157</v>
      </c>
      <c r="AU277" s="175" t="s">
        <v>102</v>
      </c>
      <c r="AV277" s="11" t="s">
        <v>154</v>
      </c>
      <c r="AW277" s="11" t="s">
        <v>42</v>
      </c>
      <c r="AX277" s="11" t="s">
        <v>23</v>
      </c>
      <c r="AY277" s="175" t="s">
        <v>149</v>
      </c>
    </row>
    <row r="278" spans="2:65" s="1" customFormat="1" ht="31.5" customHeight="1">
      <c r="B278" s="123"/>
      <c r="C278" s="153" t="s">
        <v>356</v>
      </c>
      <c r="D278" s="153" t="s">
        <v>150</v>
      </c>
      <c r="E278" s="154" t="s">
        <v>357</v>
      </c>
      <c r="F278" s="241" t="s">
        <v>358</v>
      </c>
      <c r="G278" s="242"/>
      <c r="H278" s="242"/>
      <c r="I278" s="242"/>
      <c r="J278" s="155" t="s">
        <v>153</v>
      </c>
      <c r="K278" s="156">
        <v>417.6</v>
      </c>
      <c r="L278" s="243">
        <v>0</v>
      </c>
      <c r="M278" s="242"/>
      <c r="N278" s="244">
        <f>ROUND(L278*K278,2)</f>
        <v>0</v>
      </c>
      <c r="O278" s="242"/>
      <c r="P278" s="242"/>
      <c r="Q278" s="242"/>
      <c r="R278" s="125"/>
      <c r="T278" s="157" t="s">
        <v>21</v>
      </c>
      <c r="U278" s="41" t="s">
        <v>49</v>
      </c>
      <c r="V278" s="33"/>
      <c r="W278" s="158">
        <f>V278*K278</f>
        <v>0</v>
      </c>
      <c r="X278" s="158">
        <v>0</v>
      </c>
      <c r="Y278" s="158">
        <f>X278*K278</f>
        <v>0</v>
      </c>
      <c r="Z278" s="158">
        <v>0</v>
      </c>
      <c r="AA278" s="159">
        <f>Z278*K278</f>
        <v>0</v>
      </c>
      <c r="AR278" s="15" t="s">
        <v>154</v>
      </c>
      <c r="AT278" s="15" t="s">
        <v>150</v>
      </c>
      <c r="AU278" s="15" t="s">
        <v>102</v>
      </c>
      <c r="AY278" s="15" t="s">
        <v>149</v>
      </c>
      <c r="BE278" s="98">
        <f>IF(U278="základní",N278,0)</f>
        <v>0</v>
      </c>
      <c r="BF278" s="98">
        <f>IF(U278="snížená",N278,0)</f>
        <v>0</v>
      </c>
      <c r="BG278" s="98">
        <f>IF(U278="zákl. přenesená",N278,0)</f>
        <v>0</v>
      </c>
      <c r="BH278" s="98">
        <f>IF(U278="sníž. přenesená",N278,0)</f>
        <v>0</v>
      </c>
      <c r="BI278" s="98">
        <f>IF(U278="nulová",N278,0)</f>
        <v>0</v>
      </c>
      <c r="BJ278" s="15" t="s">
        <v>23</v>
      </c>
      <c r="BK278" s="98">
        <f>ROUND(L278*K278,2)</f>
        <v>0</v>
      </c>
      <c r="BL278" s="15" t="s">
        <v>154</v>
      </c>
      <c r="BM278" s="15" t="s">
        <v>359</v>
      </c>
    </row>
    <row r="279" spans="2:51" s="10" customFormat="1" ht="22.5" customHeight="1">
      <c r="B279" s="160"/>
      <c r="C279" s="161"/>
      <c r="D279" s="161"/>
      <c r="E279" s="162" t="s">
        <v>21</v>
      </c>
      <c r="F279" s="245" t="s">
        <v>162</v>
      </c>
      <c r="G279" s="246"/>
      <c r="H279" s="246"/>
      <c r="I279" s="246"/>
      <c r="J279" s="161"/>
      <c r="K279" s="163">
        <v>417.6</v>
      </c>
      <c r="L279" s="161"/>
      <c r="M279" s="161"/>
      <c r="N279" s="161"/>
      <c r="O279" s="161"/>
      <c r="P279" s="161"/>
      <c r="Q279" s="161"/>
      <c r="R279" s="164"/>
      <c r="T279" s="165"/>
      <c r="U279" s="161"/>
      <c r="V279" s="161"/>
      <c r="W279" s="161"/>
      <c r="X279" s="161"/>
      <c r="Y279" s="161"/>
      <c r="Z279" s="161"/>
      <c r="AA279" s="166"/>
      <c r="AT279" s="167" t="s">
        <v>157</v>
      </c>
      <c r="AU279" s="167" t="s">
        <v>102</v>
      </c>
      <c r="AV279" s="10" t="s">
        <v>102</v>
      </c>
      <c r="AW279" s="10" t="s">
        <v>42</v>
      </c>
      <c r="AX279" s="10" t="s">
        <v>84</v>
      </c>
      <c r="AY279" s="167" t="s">
        <v>149</v>
      </c>
    </row>
    <row r="280" spans="2:51" s="11" customFormat="1" ht="22.5" customHeight="1">
      <c r="B280" s="168"/>
      <c r="C280" s="169"/>
      <c r="D280" s="169"/>
      <c r="E280" s="170" t="s">
        <v>21</v>
      </c>
      <c r="F280" s="247" t="s">
        <v>158</v>
      </c>
      <c r="G280" s="248"/>
      <c r="H280" s="248"/>
      <c r="I280" s="248"/>
      <c r="J280" s="169"/>
      <c r="K280" s="171">
        <v>417.6</v>
      </c>
      <c r="L280" s="169"/>
      <c r="M280" s="169"/>
      <c r="N280" s="169"/>
      <c r="O280" s="169"/>
      <c r="P280" s="169"/>
      <c r="Q280" s="169"/>
      <c r="R280" s="172"/>
      <c r="T280" s="173"/>
      <c r="U280" s="169"/>
      <c r="V280" s="169"/>
      <c r="W280" s="169"/>
      <c r="X280" s="169"/>
      <c r="Y280" s="169"/>
      <c r="Z280" s="169"/>
      <c r="AA280" s="174"/>
      <c r="AT280" s="175" t="s">
        <v>157</v>
      </c>
      <c r="AU280" s="175" t="s">
        <v>102</v>
      </c>
      <c r="AV280" s="11" t="s">
        <v>154</v>
      </c>
      <c r="AW280" s="11" t="s">
        <v>42</v>
      </c>
      <c r="AX280" s="11" t="s">
        <v>23</v>
      </c>
      <c r="AY280" s="175" t="s">
        <v>149</v>
      </c>
    </row>
    <row r="281" spans="2:63" s="9" customFormat="1" ht="29.25" customHeight="1">
      <c r="B281" s="142"/>
      <c r="C281" s="143"/>
      <c r="D281" s="152" t="s">
        <v>118</v>
      </c>
      <c r="E281" s="152"/>
      <c r="F281" s="152"/>
      <c r="G281" s="152"/>
      <c r="H281" s="152"/>
      <c r="I281" s="152"/>
      <c r="J281" s="152"/>
      <c r="K281" s="152"/>
      <c r="L281" s="152"/>
      <c r="M281" s="152"/>
      <c r="N281" s="257">
        <f>BK281</f>
        <v>0</v>
      </c>
      <c r="O281" s="258"/>
      <c r="P281" s="258"/>
      <c r="Q281" s="258"/>
      <c r="R281" s="145"/>
      <c r="T281" s="146"/>
      <c r="U281" s="143"/>
      <c r="V281" s="143"/>
      <c r="W281" s="147">
        <f>SUM(W282:W287)</f>
        <v>0</v>
      </c>
      <c r="X281" s="143"/>
      <c r="Y281" s="147">
        <f>SUM(Y282:Y287)</f>
        <v>0</v>
      </c>
      <c r="Z281" s="143"/>
      <c r="AA281" s="148">
        <f>SUM(AA282:AA287)</f>
        <v>0</v>
      </c>
      <c r="AR281" s="149" t="s">
        <v>23</v>
      </c>
      <c r="AT281" s="150" t="s">
        <v>83</v>
      </c>
      <c r="AU281" s="150" t="s">
        <v>23</v>
      </c>
      <c r="AY281" s="149" t="s">
        <v>149</v>
      </c>
      <c r="BK281" s="151">
        <f>SUM(BK282:BK287)</f>
        <v>0</v>
      </c>
    </row>
    <row r="282" spans="2:65" s="1" customFormat="1" ht="31.5" customHeight="1">
      <c r="B282" s="123"/>
      <c r="C282" s="153" t="s">
        <v>360</v>
      </c>
      <c r="D282" s="153" t="s">
        <v>150</v>
      </c>
      <c r="E282" s="154" t="s">
        <v>361</v>
      </c>
      <c r="F282" s="241" t="s">
        <v>362</v>
      </c>
      <c r="G282" s="242"/>
      <c r="H282" s="242"/>
      <c r="I282" s="242"/>
      <c r="J282" s="155" t="s">
        <v>267</v>
      </c>
      <c r="K282" s="156">
        <v>81.6</v>
      </c>
      <c r="L282" s="243">
        <v>0</v>
      </c>
      <c r="M282" s="242"/>
      <c r="N282" s="244">
        <f>ROUND(L282*K282,2)</f>
        <v>0</v>
      </c>
      <c r="O282" s="242"/>
      <c r="P282" s="242"/>
      <c r="Q282" s="242"/>
      <c r="R282" s="125"/>
      <c r="T282" s="157" t="s">
        <v>21</v>
      </c>
      <c r="U282" s="41" t="s">
        <v>49</v>
      </c>
      <c r="V282" s="33"/>
      <c r="W282" s="158">
        <f>V282*K282</f>
        <v>0</v>
      </c>
      <c r="X282" s="158">
        <v>0</v>
      </c>
      <c r="Y282" s="158">
        <f>X282*K282</f>
        <v>0</v>
      </c>
      <c r="Z282" s="158">
        <v>0</v>
      </c>
      <c r="AA282" s="159">
        <f>Z282*K282</f>
        <v>0</v>
      </c>
      <c r="AR282" s="15" t="s">
        <v>154</v>
      </c>
      <c r="AT282" s="15" t="s">
        <v>150</v>
      </c>
      <c r="AU282" s="15" t="s">
        <v>102</v>
      </c>
      <c r="AY282" s="15" t="s">
        <v>149</v>
      </c>
      <c r="BE282" s="98">
        <f>IF(U282="základní",N282,0)</f>
        <v>0</v>
      </c>
      <c r="BF282" s="98">
        <f>IF(U282="snížená",N282,0)</f>
        <v>0</v>
      </c>
      <c r="BG282" s="98">
        <f>IF(U282="zákl. přenesená",N282,0)</f>
        <v>0</v>
      </c>
      <c r="BH282" s="98">
        <f>IF(U282="sníž. přenesená",N282,0)</f>
        <v>0</v>
      </c>
      <c r="BI282" s="98">
        <f>IF(U282="nulová",N282,0)</f>
        <v>0</v>
      </c>
      <c r="BJ282" s="15" t="s">
        <v>23</v>
      </c>
      <c r="BK282" s="98">
        <f>ROUND(L282*K282,2)</f>
        <v>0</v>
      </c>
      <c r="BL282" s="15" t="s">
        <v>154</v>
      </c>
      <c r="BM282" s="15" t="s">
        <v>363</v>
      </c>
    </row>
    <row r="283" spans="2:51" s="10" customFormat="1" ht="22.5" customHeight="1">
      <c r="B283" s="160"/>
      <c r="C283" s="161"/>
      <c r="D283" s="161"/>
      <c r="E283" s="162" t="s">
        <v>21</v>
      </c>
      <c r="F283" s="245" t="s">
        <v>364</v>
      </c>
      <c r="G283" s="246"/>
      <c r="H283" s="246"/>
      <c r="I283" s="246"/>
      <c r="J283" s="161"/>
      <c r="K283" s="163">
        <v>81.6</v>
      </c>
      <c r="L283" s="161"/>
      <c r="M283" s="161"/>
      <c r="N283" s="161"/>
      <c r="O283" s="161"/>
      <c r="P283" s="161"/>
      <c r="Q283" s="161"/>
      <c r="R283" s="164"/>
      <c r="T283" s="165"/>
      <c r="U283" s="161"/>
      <c r="V283" s="161"/>
      <c r="W283" s="161"/>
      <c r="X283" s="161"/>
      <c r="Y283" s="161"/>
      <c r="Z283" s="161"/>
      <c r="AA283" s="166"/>
      <c r="AT283" s="167" t="s">
        <v>157</v>
      </c>
      <c r="AU283" s="167" t="s">
        <v>102</v>
      </c>
      <c r="AV283" s="10" t="s">
        <v>102</v>
      </c>
      <c r="AW283" s="10" t="s">
        <v>42</v>
      </c>
      <c r="AX283" s="10" t="s">
        <v>84</v>
      </c>
      <c r="AY283" s="167" t="s">
        <v>149</v>
      </c>
    </row>
    <row r="284" spans="2:51" s="11" customFormat="1" ht="22.5" customHeight="1">
      <c r="B284" s="168"/>
      <c r="C284" s="169"/>
      <c r="D284" s="169"/>
      <c r="E284" s="170" t="s">
        <v>21</v>
      </c>
      <c r="F284" s="247" t="s">
        <v>158</v>
      </c>
      <c r="G284" s="248"/>
      <c r="H284" s="248"/>
      <c r="I284" s="248"/>
      <c r="J284" s="169"/>
      <c r="K284" s="171">
        <v>81.6</v>
      </c>
      <c r="L284" s="169"/>
      <c r="M284" s="169"/>
      <c r="N284" s="169"/>
      <c r="O284" s="169"/>
      <c r="P284" s="169"/>
      <c r="Q284" s="169"/>
      <c r="R284" s="172"/>
      <c r="T284" s="173"/>
      <c r="U284" s="169"/>
      <c r="V284" s="169"/>
      <c r="W284" s="169"/>
      <c r="X284" s="169"/>
      <c r="Y284" s="169"/>
      <c r="Z284" s="169"/>
      <c r="AA284" s="174"/>
      <c r="AT284" s="175" t="s">
        <v>157</v>
      </c>
      <c r="AU284" s="175" t="s">
        <v>102</v>
      </c>
      <c r="AV284" s="11" t="s">
        <v>154</v>
      </c>
      <c r="AW284" s="11" t="s">
        <v>42</v>
      </c>
      <c r="AX284" s="11" t="s">
        <v>23</v>
      </c>
      <c r="AY284" s="175" t="s">
        <v>149</v>
      </c>
    </row>
    <row r="285" spans="2:65" s="1" customFormat="1" ht="31.5" customHeight="1">
      <c r="B285" s="123"/>
      <c r="C285" s="153" t="s">
        <v>365</v>
      </c>
      <c r="D285" s="153" t="s">
        <v>150</v>
      </c>
      <c r="E285" s="154" t="s">
        <v>366</v>
      </c>
      <c r="F285" s="241" t="s">
        <v>367</v>
      </c>
      <c r="G285" s="242"/>
      <c r="H285" s="242"/>
      <c r="I285" s="242"/>
      <c r="J285" s="155" t="s">
        <v>267</v>
      </c>
      <c r="K285" s="156">
        <v>81.6</v>
      </c>
      <c r="L285" s="243">
        <v>0</v>
      </c>
      <c r="M285" s="242"/>
      <c r="N285" s="244">
        <f>ROUND(L285*K285,2)</f>
        <v>0</v>
      </c>
      <c r="O285" s="242"/>
      <c r="P285" s="242"/>
      <c r="Q285" s="242"/>
      <c r="R285" s="125"/>
      <c r="T285" s="157" t="s">
        <v>21</v>
      </c>
      <c r="U285" s="41" t="s">
        <v>49</v>
      </c>
      <c r="V285" s="33"/>
      <c r="W285" s="158">
        <f>V285*K285</f>
        <v>0</v>
      </c>
      <c r="X285" s="158">
        <v>0</v>
      </c>
      <c r="Y285" s="158">
        <f>X285*K285</f>
        <v>0</v>
      </c>
      <c r="Z285" s="158">
        <v>0</v>
      </c>
      <c r="AA285" s="159">
        <f>Z285*K285</f>
        <v>0</v>
      </c>
      <c r="AR285" s="15" t="s">
        <v>154</v>
      </c>
      <c r="AT285" s="15" t="s">
        <v>150</v>
      </c>
      <c r="AU285" s="15" t="s">
        <v>102</v>
      </c>
      <c r="AY285" s="15" t="s">
        <v>149</v>
      </c>
      <c r="BE285" s="98">
        <f>IF(U285="základní",N285,0)</f>
        <v>0</v>
      </c>
      <c r="BF285" s="98">
        <f>IF(U285="snížená",N285,0)</f>
        <v>0</v>
      </c>
      <c r="BG285" s="98">
        <f>IF(U285="zákl. přenesená",N285,0)</f>
        <v>0</v>
      </c>
      <c r="BH285" s="98">
        <f>IF(U285="sníž. přenesená",N285,0)</f>
        <v>0</v>
      </c>
      <c r="BI285" s="98">
        <f>IF(U285="nulová",N285,0)</f>
        <v>0</v>
      </c>
      <c r="BJ285" s="15" t="s">
        <v>23</v>
      </c>
      <c r="BK285" s="98">
        <f>ROUND(L285*K285,2)</f>
        <v>0</v>
      </c>
      <c r="BL285" s="15" t="s">
        <v>154</v>
      </c>
      <c r="BM285" s="15" t="s">
        <v>368</v>
      </c>
    </row>
    <row r="286" spans="2:51" s="10" customFormat="1" ht="22.5" customHeight="1">
      <c r="B286" s="160"/>
      <c r="C286" s="161"/>
      <c r="D286" s="161"/>
      <c r="E286" s="162" t="s">
        <v>21</v>
      </c>
      <c r="F286" s="245" t="s">
        <v>364</v>
      </c>
      <c r="G286" s="246"/>
      <c r="H286" s="246"/>
      <c r="I286" s="246"/>
      <c r="J286" s="161"/>
      <c r="K286" s="163">
        <v>81.6</v>
      </c>
      <c r="L286" s="161"/>
      <c r="M286" s="161"/>
      <c r="N286" s="161"/>
      <c r="O286" s="161"/>
      <c r="P286" s="161"/>
      <c r="Q286" s="161"/>
      <c r="R286" s="164"/>
      <c r="T286" s="165"/>
      <c r="U286" s="161"/>
      <c r="V286" s="161"/>
      <c r="W286" s="161"/>
      <c r="X286" s="161"/>
      <c r="Y286" s="161"/>
      <c r="Z286" s="161"/>
      <c r="AA286" s="166"/>
      <c r="AT286" s="167" t="s">
        <v>157</v>
      </c>
      <c r="AU286" s="167" t="s">
        <v>102</v>
      </c>
      <c r="AV286" s="10" t="s">
        <v>102</v>
      </c>
      <c r="AW286" s="10" t="s">
        <v>42</v>
      </c>
      <c r="AX286" s="10" t="s">
        <v>84</v>
      </c>
      <c r="AY286" s="167" t="s">
        <v>149</v>
      </c>
    </row>
    <row r="287" spans="2:51" s="11" customFormat="1" ht="22.5" customHeight="1">
      <c r="B287" s="168"/>
      <c r="C287" s="169"/>
      <c r="D287" s="169"/>
      <c r="E287" s="170" t="s">
        <v>21</v>
      </c>
      <c r="F287" s="247" t="s">
        <v>158</v>
      </c>
      <c r="G287" s="248"/>
      <c r="H287" s="248"/>
      <c r="I287" s="248"/>
      <c r="J287" s="169"/>
      <c r="K287" s="171">
        <v>81.6</v>
      </c>
      <c r="L287" s="169"/>
      <c r="M287" s="169"/>
      <c r="N287" s="169"/>
      <c r="O287" s="169"/>
      <c r="P287" s="169"/>
      <c r="Q287" s="169"/>
      <c r="R287" s="172"/>
      <c r="T287" s="173"/>
      <c r="U287" s="169"/>
      <c r="V287" s="169"/>
      <c r="W287" s="169"/>
      <c r="X287" s="169"/>
      <c r="Y287" s="169"/>
      <c r="Z287" s="169"/>
      <c r="AA287" s="174"/>
      <c r="AT287" s="175" t="s">
        <v>157</v>
      </c>
      <c r="AU287" s="175" t="s">
        <v>102</v>
      </c>
      <c r="AV287" s="11" t="s">
        <v>154</v>
      </c>
      <c r="AW287" s="11" t="s">
        <v>42</v>
      </c>
      <c r="AX287" s="11" t="s">
        <v>23</v>
      </c>
      <c r="AY287" s="175" t="s">
        <v>149</v>
      </c>
    </row>
    <row r="288" spans="2:63" s="9" customFormat="1" ht="29.25" customHeight="1">
      <c r="B288" s="142"/>
      <c r="C288" s="143"/>
      <c r="D288" s="152" t="s">
        <v>119</v>
      </c>
      <c r="E288" s="152"/>
      <c r="F288" s="152"/>
      <c r="G288" s="152"/>
      <c r="H288" s="152"/>
      <c r="I288" s="152"/>
      <c r="J288" s="152"/>
      <c r="K288" s="152"/>
      <c r="L288" s="152"/>
      <c r="M288" s="152"/>
      <c r="N288" s="257">
        <f>BK288</f>
        <v>0</v>
      </c>
      <c r="O288" s="258"/>
      <c r="P288" s="258"/>
      <c r="Q288" s="258"/>
      <c r="R288" s="145"/>
      <c r="T288" s="146"/>
      <c r="U288" s="143"/>
      <c r="V288" s="143"/>
      <c r="W288" s="147">
        <f>SUM(W289:W294)</f>
        <v>0</v>
      </c>
      <c r="X288" s="143"/>
      <c r="Y288" s="147">
        <f>SUM(Y289:Y294)</f>
        <v>0</v>
      </c>
      <c r="Z288" s="143"/>
      <c r="AA288" s="148">
        <f>SUM(AA289:AA294)</f>
        <v>0</v>
      </c>
      <c r="AR288" s="149" t="s">
        <v>23</v>
      </c>
      <c r="AT288" s="150" t="s">
        <v>83</v>
      </c>
      <c r="AU288" s="150" t="s">
        <v>23</v>
      </c>
      <c r="AY288" s="149" t="s">
        <v>149</v>
      </c>
      <c r="BK288" s="151">
        <f>SUM(BK289:BK294)</f>
        <v>0</v>
      </c>
    </row>
    <row r="289" spans="2:65" s="1" customFormat="1" ht="31.5" customHeight="1">
      <c r="B289" s="123"/>
      <c r="C289" s="153" t="s">
        <v>369</v>
      </c>
      <c r="D289" s="153" t="s">
        <v>150</v>
      </c>
      <c r="E289" s="154" t="s">
        <v>370</v>
      </c>
      <c r="F289" s="241" t="s">
        <v>371</v>
      </c>
      <c r="G289" s="242"/>
      <c r="H289" s="242"/>
      <c r="I289" s="242"/>
      <c r="J289" s="155" t="s">
        <v>212</v>
      </c>
      <c r="K289" s="156">
        <v>100.224</v>
      </c>
      <c r="L289" s="243">
        <v>0</v>
      </c>
      <c r="M289" s="242"/>
      <c r="N289" s="244">
        <f>ROUND(L289*K289,2)</f>
        <v>0</v>
      </c>
      <c r="O289" s="242"/>
      <c r="P289" s="242"/>
      <c r="Q289" s="242"/>
      <c r="R289" s="125"/>
      <c r="T289" s="157" t="s">
        <v>21</v>
      </c>
      <c r="U289" s="41" t="s">
        <v>49</v>
      </c>
      <c r="V289" s="33"/>
      <c r="W289" s="158">
        <f>V289*K289</f>
        <v>0</v>
      </c>
      <c r="X289" s="158">
        <v>0</v>
      </c>
      <c r="Y289" s="158">
        <f>X289*K289</f>
        <v>0</v>
      </c>
      <c r="Z289" s="158">
        <v>0</v>
      </c>
      <c r="AA289" s="159">
        <f>Z289*K289</f>
        <v>0</v>
      </c>
      <c r="AR289" s="15" t="s">
        <v>154</v>
      </c>
      <c r="AT289" s="15" t="s">
        <v>150</v>
      </c>
      <c r="AU289" s="15" t="s">
        <v>102</v>
      </c>
      <c r="AY289" s="15" t="s">
        <v>149</v>
      </c>
      <c r="BE289" s="98">
        <f>IF(U289="základní",N289,0)</f>
        <v>0</v>
      </c>
      <c r="BF289" s="98">
        <f>IF(U289="snížená",N289,0)</f>
        <v>0</v>
      </c>
      <c r="BG289" s="98">
        <f>IF(U289="zákl. přenesená",N289,0)</f>
        <v>0</v>
      </c>
      <c r="BH289" s="98">
        <f>IF(U289="sníž. přenesená",N289,0)</f>
        <v>0</v>
      </c>
      <c r="BI289" s="98">
        <f>IF(U289="nulová",N289,0)</f>
        <v>0</v>
      </c>
      <c r="BJ289" s="15" t="s">
        <v>23</v>
      </c>
      <c r="BK289" s="98">
        <f>ROUND(L289*K289,2)</f>
        <v>0</v>
      </c>
      <c r="BL289" s="15" t="s">
        <v>154</v>
      </c>
      <c r="BM289" s="15" t="s">
        <v>372</v>
      </c>
    </row>
    <row r="290" spans="2:51" s="10" customFormat="1" ht="22.5" customHeight="1">
      <c r="B290" s="160"/>
      <c r="C290" s="161"/>
      <c r="D290" s="161"/>
      <c r="E290" s="162" t="s">
        <v>21</v>
      </c>
      <c r="F290" s="245" t="s">
        <v>373</v>
      </c>
      <c r="G290" s="246"/>
      <c r="H290" s="246"/>
      <c r="I290" s="246"/>
      <c r="J290" s="161"/>
      <c r="K290" s="163">
        <v>100.224</v>
      </c>
      <c r="L290" s="161"/>
      <c r="M290" s="161"/>
      <c r="N290" s="161"/>
      <c r="O290" s="161"/>
      <c r="P290" s="161"/>
      <c r="Q290" s="161"/>
      <c r="R290" s="164"/>
      <c r="T290" s="165"/>
      <c r="U290" s="161"/>
      <c r="V290" s="161"/>
      <c r="W290" s="161"/>
      <c r="X290" s="161"/>
      <c r="Y290" s="161"/>
      <c r="Z290" s="161"/>
      <c r="AA290" s="166"/>
      <c r="AT290" s="167" t="s">
        <v>157</v>
      </c>
      <c r="AU290" s="167" t="s">
        <v>102</v>
      </c>
      <c r="AV290" s="10" t="s">
        <v>102</v>
      </c>
      <c r="AW290" s="10" t="s">
        <v>42</v>
      </c>
      <c r="AX290" s="10" t="s">
        <v>84</v>
      </c>
      <c r="AY290" s="167" t="s">
        <v>149</v>
      </c>
    </row>
    <row r="291" spans="2:51" s="11" customFormat="1" ht="22.5" customHeight="1">
      <c r="B291" s="168"/>
      <c r="C291" s="169"/>
      <c r="D291" s="169"/>
      <c r="E291" s="170" t="s">
        <v>21</v>
      </c>
      <c r="F291" s="247" t="s">
        <v>158</v>
      </c>
      <c r="G291" s="248"/>
      <c r="H291" s="248"/>
      <c r="I291" s="248"/>
      <c r="J291" s="169"/>
      <c r="K291" s="171">
        <v>100.224</v>
      </c>
      <c r="L291" s="169"/>
      <c r="M291" s="169"/>
      <c r="N291" s="169"/>
      <c r="O291" s="169"/>
      <c r="P291" s="169"/>
      <c r="Q291" s="169"/>
      <c r="R291" s="172"/>
      <c r="T291" s="173"/>
      <c r="U291" s="169"/>
      <c r="V291" s="169"/>
      <c r="W291" s="169"/>
      <c r="X291" s="169"/>
      <c r="Y291" s="169"/>
      <c r="Z291" s="169"/>
      <c r="AA291" s="174"/>
      <c r="AT291" s="175" t="s">
        <v>157</v>
      </c>
      <c r="AU291" s="175" t="s">
        <v>102</v>
      </c>
      <c r="AV291" s="11" t="s">
        <v>154</v>
      </c>
      <c r="AW291" s="11" t="s">
        <v>42</v>
      </c>
      <c r="AX291" s="11" t="s">
        <v>23</v>
      </c>
      <c r="AY291" s="175" t="s">
        <v>149</v>
      </c>
    </row>
    <row r="292" spans="2:65" s="1" customFormat="1" ht="31.5" customHeight="1">
      <c r="B292" s="123"/>
      <c r="C292" s="153" t="s">
        <v>374</v>
      </c>
      <c r="D292" s="153" t="s">
        <v>150</v>
      </c>
      <c r="E292" s="154" t="s">
        <v>375</v>
      </c>
      <c r="F292" s="241" t="s">
        <v>376</v>
      </c>
      <c r="G292" s="242"/>
      <c r="H292" s="242"/>
      <c r="I292" s="242"/>
      <c r="J292" s="155" t="s">
        <v>212</v>
      </c>
      <c r="K292" s="156">
        <v>271.656</v>
      </c>
      <c r="L292" s="243">
        <v>0</v>
      </c>
      <c r="M292" s="242"/>
      <c r="N292" s="244">
        <f>ROUND(L292*K292,2)</f>
        <v>0</v>
      </c>
      <c r="O292" s="242"/>
      <c r="P292" s="242"/>
      <c r="Q292" s="242"/>
      <c r="R292" s="125"/>
      <c r="T292" s="157" t="s">
        <v>21</v>
      </c>
      <c r="U292" s="41" t="s">
        <v>49</v>
      </c>
      <c r="V292" s="33"/>
      <c r="W292" s="158">
        <f>V292*K292</f>
        <v>0</v>
      </c>
      <c r="X292" s="158">
        <v>0</v>
      </c>
      <c r="Y292" s="158">
        <f>X292*K292</f>
        <v>0</v>
      </c>
      <c r="Z292" s="158">
        <v>0</v>
      </c>
      <c r="AA292" s="159">
        <f>Z292*K292</f>
        <v>0</v>
      </c>
      <c r="AR292" s="15" t="s">
        <v>154</v>
      </c>
      <c r="AT292" s="15" t="s">
        <v>150</v>
      </c>
      <c r="AU292" s="15" t="s">
        <v>102</v>
      </c>
      <c r="AY292" s="15" t="s">
        <v>149</v>
      </c>
      <c r="BE292" s="98">
        <f>IF(U292="základní",N292,0)</f>
        <v>0</v>
      </c>
      <c r="BF292" s="98">
        <f>IF(U292="snížená",N292,0)</f>
        <v>0</v>
      </c>
      <c r="BG292" s="98">
        <f>IF(U292="zákl. přenesená",N292,0)</f>
        <v>0</v>
      </c>
      <c r="BH292" s="98">
        <f>IF(U292="sníž. přenesená",N292,0)</f>
        <v>0</v>
      </c>
      <c r="BI292" s="98">
        <f>IF(U292="nulová",N292,0)</f>
        <v>0</v>
      </c>
      <c r="BJ292" s="15" t="s">
        <v>23</v>
      </c>
      <c r="BK292" s="98">
        <f>ROUND(L292*K292,2)</f>
        <v>0</v>
      </c>
      <c r="BL292" s="15" t="s">
        <v>154</v>
      </c>
      <c r="BM292" s="15" t="s">
        <v>377</v>
      </c>
    </row>
    <row r="293" spans="2:51" s="10" customFormat="1" ht="22.5" customHeight="1">
      <c r="B293" s="160"/>
      <c r="C293" s="161"/>
      <c r="D293" s="161"/>
      <c r="E293" s="162" t="s">
        <v>21</v>
      </c>
      <c r="F293" s="245" t="s">
        <v>378</v>
      </c>
      <c r="G293" s="246"/>
      <c r="H293" s="246"/>
      <c r="I293" s="246"/>
      <c r="J293" s="161"/>
      <c r="K293" s="163">
        <v>271.656</v>
      </c>
      <c r="L293" s="161"/>
      <c r="M293" s="161"/>
      <c r="N293" s="161"/>
      <c r="O293" s="161"/>
      <c r="P293" s="161"/>
      <c r="Q293" s="161"/>
      <c r="R293" s="164"/>
      <c r="T293" s="165"/>
      <c r="U293" s="161"/>
      <c r="V293" s="161"/>
      <c r="W293" s="161"/>
      <c r="X293" s="161"/>
      <c r="Y293" s="161"/>
      <c r="Z293" s="161"/>
      <c r="AA293" s="166"/>
      <c r="AT293" s="167" t="s">
        <v>157</v>
      </c>
      <c r="AU293" s="167" t="s">
        <v>102</v>
      </c>
      <c r="AV293" s="10" t="s">
        <v>102</v>
      </c>
      <c r="AW293" s="10" t="s">
        <v>42</v>
      </c>
      <c r="AX293" s="10" t="s">
        <v>84</v>
      </c>
      <c r="AY293" s="167" t="s">
        <v>149</v>
      </c>
    </row>
    <row r="294" spans="2:51" s="11" customFormat="1" ht="22.5" customHeight="1">
      <c r="B294" s="168"/>
      <c r="C294" s="169"/>
      <c r="D294" s="169"/>
      <c r="E294" s="170" t="s">
        <v>21</v>
      </c>
      <c r="F294" s="247" t="s">
        <v>158</v>
      </c>
      <c r="G294" s="248"/>
      <c r="H294" s="248"/>
      <c r="I294" s="248"/>
      <c r="J294" s="169"/>
      <c r="K294" s="171">
        <v>271.656</v>
      </c>
      <c r="L294" s="169"/>
      <c r="M294" s="169"/>
      <c r="N294" s="169"/>
      <c r="O294" s="169"/>
      <c r="P294" s="169"/>
      <c r="Q294" s="169"/>
      <c r="R294" s="172"/>
      <c r="T294" s="173"/>
      <c r="U294" s="169"/>
      <c r="V294" s="169"/>
      <c r="W294" s="169"/>
      <c r="X294" s="169"/>
      <c r="Y294" s="169"/>
      <c r="Z294" s="169"/>
      <c r="AA294" s="174"/>
      <c r="AT294" s="175" t="s">
        <v>157</v>
      </c>
      <c r="AU294" s="175" t="s">
        <v>102</v>
      </c>
      <c r="AV294" s="11" t="s">
        <v>154</v>
      </c>
      <c r="AW294" s="11" t="s">
        <v>42</v>
      </c>
      <c r="AX294" s="11" t="s">
        <v>23</v>
      </c>
      <c r="AY294" s="175" t="s">
        <v>149</v>
      </c>
    </row>
    <row r="295" spans="2:63" s="9" customFormat="1" ht="29.25" customHeight="1">
      <c r="B295" s="142"/>
      <c r="C295" s="143"/>
      <c r="D295" s="152" t="s">
        <v>120</v>
      </c>
      <c r="E295" s="152"/>
      <c r="F295" s="152"/>
      <c r="G295" s="152"/>
      <c r="H295" s="152"/>
      <c r="I295" s="152"/>
      <c r="J295" s="152"/>
      <c r="K295" s="152"/>
      <c r="L295" s="152"/>
      <c r="M295" s="152"/>
      <c r="N295" s="257">
        <f>BK295</f>
        <v>0</v>
      </c>
      <c r="O295" s="258"/>
      <c r="P295" s="258"/>
      <c r="Q295" s="258"/>
      <c r="R295" s="145"/>
      <c r="T295" s="146"/>
      <c r="U295" s="143"/>
      <c r="V295" s="143"/>
      <c r="W295" s="147">
        <f>W296</f>
        <v>0</v>
      </c>
      <c r="X295" s="143"/>
      <c r="Y295" s="147">
        <f>Y296</f>
        <v>0</v>
      </c>
      <c r="Z295" s="143"/>
      <c r="AA295" s="148">
        <f>AA296</f>
        <v>0</v>
      </c>
      <c r="AR295" s="149" t="s">
        <v>23</v>
      </c>
      <c r="AT295" s="150" t="s">
        <v>83</v>
      </c>
      <c r="AU295" s="150" t="s">
        <v>23</v>
      </c>
      <c r="AY295" s="149" t="s">
        <v>149</v>
      </c>
      <c r="BK295" s="151">
        <f>BK296</f>
        <v>0</v>
      </c>
    </row>
    <row r="296" spans="2:65" s="1" customFormat="1" ht="44.25" customHeight="1">
      <c r="B296" s="123"/>
      <c r="C296" s="153" t="s">
        <v>379</v>
      </c>
      <c r="D296" s="153" t="s">
        <v>150</v>
      </c>
      <c r="E296" s="154" t="s">
        <v>380</v>
      </c>
      <c r="F296" s="241" t="s">
        <v>381</v>
      </c>
      <c r="G296" s="242"/>
      <c r="H296" s="242"/>
      <c r="I296" s="242"/>
      <c r="J296" s="155" t="s">
        <v>212</v>
      </c>
      <c r="K296" s="156">
        <v>1059.843</v>
      </c>
      <c r="L296" s="243">
        <v>0</v>
      </c>
      <c r="M296" s="242"/>
      <c r="N296" s="244">
        <f>ROUND(L296*K296,2)</f>
        <v>0</v>
      </c>
      <c r="O296" s="242"/>
      <c r="P296" s="242"/>
      <c r="Q296" s="242"/>
      <c r="R296" s="125"/>
      <c r="T296" s="157" t="s">
        <v>21</v>
      </c>
      <c r="U296" s="41" t="s">
        <v>49</v>
      </c>
      <c r="V296" s="33"/>
      <c r="W296" s="158">
        <f>V296*K296</f>
        <v>0</v>
      </c>
      <c r="X296" s="158">
        <v>0</v>
      </c>
      <c r="Y296" s="158">
        <f>X296*K296</f>
        <v>0</v>
      </c>
      <c r="Z296" s="158">
        <v>0</v>
      </c>
      <c r="AA296" s="159">
        <f>Z296*K296</f>
        <v>0</v>
      </c>
      <c r="AR296" s="15" t="s">
        <v>154</v>
      </c>
      <c r="AT296" s="15" t="s">
        <v>150</v>
      </c>
      <c r="AU296" s="15" t="s">
        <v>102</v>
      </c>
      <c r="AY296" s="15" t="s">
        <v>149</v>
      </c>
      <c r="BE296" s="98">
        <f>IF(U296="základní",N296,0)</f>
        <v>0</v>
      </c>
      <c r="BF296" s="98">
        <f>IF(U296="snížená",N296,0)</f>
        <v>0</v>
      </c>
      <c r="BG296" s="98">
        <f>IF(U296="zákl. přenesená",N296,0)</f>
        <v>0</v>
      </c>
      <c r="BH296" s="98">
        <f>IF(U296="sníž. přenesená",N296,0)</f>
        <v>0</v>
      </c>
      <c r="BI296" s="98">
        <f>IF(U296="nulová",N296,0)</f>
        <v>0</v>
      </c>
      <c r="BJ296" s="15" t="s">
        <v>23</v>
      </c>
      <c r="BK296" s="98">
        <f>ROUND(L296*K296,2)</f>
        <v>0</v>
      </c>
      <c r="BL296" s="15" t="s">
        <v>154</v>
      </c>
      <c r="BM296" s="15" t="s">
        <v>382</v>
      </c>
    </row>
    <row r="297" spans="2:63" s="9" customFormat="1" ht="36.75" customHeight="1">
      <c r="B297" s="142"/>
      <c r="C297" s="143"/>
      <c r="D297" s="144" t="s">
        <v>121</v>
      </c>
      <c r="E297" s="144"/>
      <c r="F297" s="144"/>
      <c r="G297" s="144"/>
      <c r="H297" s="144"/>
      <c r="I297" s="144"/>
      <c r="J297" s="144"/>
      <c r="K297" s="144"/>
      <c r="L297" s="144"/>
      <c r="M297" s="144"/>
      <c r="N297" s="261">
        <f>BK297</f>
        <v>0</v>
      </c>
      <c r="O297" s="262"/>
      <c r="P297" s="262"/>
      <c r="Q297" s="262"/>
      <c r="R297" s="145"/>
      <c r="T297" s="146"/>
      <c r="U297" s="143"/>
      <c r="V297" s="143"/>
      <c r="W297" s="147">
        <f>W298+W306+W308+W312</f>
        <v>0</v>
      </c>
      <c r="X297" s="143"/>
      <c r="Y297" s="147">
        <f>Y298+Y306+Y308+Y312</f>
        <v>0</v>
      </c>
      <c r="Z297" s="143"/>
      <c r="AA297" s="148">
        <f>AA298+AA306+AA308+AA312</f>
        <v>0</v>
      </c>
      <c r="AR297" s="149" t="s">
        <v>173</v>
      </c>
      <c r="AT297" s="150" t="s">
        <v>83</v>
      </c>
      <c r="AU297" s="150" t="s">
        <v>84</v>
      </c>
      <c r="AY297" s="149" t="s">
        <v>149</v>
      </c>
      <c r="BK297" s="151">
        <f>BK298+BK306+BK308+BK312</f>
        <v>0</v>
      </c>
    </row>
    <row r="298" spans="2:63" s="9" customFormat="1" ht="19.5" customHeight="1">
      <c r="B298" s="142"/>
      <c r="C298" s="143"/>
      <c r="D298" s="152" t="s">
        <v>122</v>
      </c>
      <c r="E298" s="152"/>
      <c r="F298" s="152"/>
      <c r="G298" s="152"/>
      <c r="H298" s="152"/>
      <c r="I298" s="152"/>
      <c r="J298" s="152"/>
      <c r="K298" s="152"/>
      <c r="L298" s="152"/>
      <c r="M298" s="152"/>
      <c r="N298" s="257">
        <f>BK298</f>
        <v>0</v>
      </c>
      <c r="O298" s="258"/>
      <c r="P298" s="258"/>
      <c r="Q298" s="258"/>
      <c r="R298" s="145"/>
      <c r="T298" s="146"/>
      <c r="U298" s="143"/>
      <c r="V298" s="143"/>
      <c r="W298" s="147">
        <f>SUM(W299:W305)</f>
        <v>0</v>
      </c>
      <c r="X298" s="143"/>
      <c r="Y298" s="147">
        <f>SUM(Y299:Y305)</f>
        <v>0</v>
      </c>
      <c r="Z298" s="143"/>
      <c r="AA298" s="148">
        <f>SUM(AA299:AA305)</f>
        <v>0</v>
      </c>
      <c r="AR298" s="149" t="s">
        <v>173</v>
      </c>
      <c r="AT298" s="150" t="s">
        <v>83</v>
      </c>
      <c r="AU298" s="150" t="s">
        <v>23</v>
      </c>
      <c r="AY298" s="149" t="s">
        <v>149</v>
      </c>
      <c r="BK298" s="151">
        <f>SUM(BK299:BK305)</f>
        <v>0</v>
      </c>
    </row>
    <row r="299" spans="2:65" s="1" customFormat="1" ht="22.5" customHeight="1">
      <c r="B299" s="123"/>
      <c r="C299" s="153" t="s">
        <v>383</v>
      </c>
      <c r="D299" s="153" t="s">
        <v>150</v>
      </c>
      <c r="E299" s="154" t="s">
        <v>384</v>
      </c>
      <c r="F299" s="241" t="s">
        <v>385</v>
      </c>
      <c r="G299" s="242"/>
      <c r="H299" s="242"/>
      <c r="I299" s="242"/>
      <c r="J299" s="155" t="s">
        <v>386</v>
      </c>
      <c r="K299" s="156">
        <v>1</v>
      </c>
      <c r="L299" s="243">
        <v>0</v>
      </c>
      <c r="M299" s="242"/>
      <c r="N299" s="244">
        <f>ROUND(L299*K299,2)</f>
        <v>0</v>
      </c>
      <c r="O299" s="242"/>
      <c r="P299" s="242"/>
      <c r="Q299" s="242"/>
      <c r="R299" s="125"/>
      <c r="T299" s="157" t="s">
        <v>21</v>
      </c>
      <c r="U299" s="41" t="s">
        <v>49</v>
      </c>
      <c r="V299" s="33"/>
      <c r="W299" s="158">
        <f>V299*K299</f>
        <v>0</v>
      </c>
      <c r="X299" s="158">
        <v>0</v>
      </c>
      <c r="Y299" s="158">
        <f>X299*K299</f>
        <v>0</v>
      </c>
      <c r="Z299" s="158">
        <v>0</v>
      </c>
      <c r="AA299" s="159">
        <f>Z299*K299</f>
        <v>0</v>
      </c>
      <c r="AR299" s="15" t="s">
        <v>154</v>
      </c>
      <c r="AT299" s="15" t="s">
        <v>150</v>
      </c>
      <c r="AU299" s="15" t="s">
        <v>102</v>
      </c>
      <c r="AY299" s="15" t="s">
        <v>149</v>
      </c>
      <c r="BE299" s="98">
        <f>IF(U299="základní",N299,0)</f>
        <v>0</v>
      </c>
      <c r="BF299" s="98">
        <f>IF(U299="snížená",N299,0)</f>
        <v>0</v>
      </c>
      <c r="BG299" s="98">
        <f>IF(U299="zákl. přenesená",N299,0)</f>
        <v>0</v>
      </c>
      <c r="BH299" s="98">
        <f>IF(U299="sníž. přenesená",N299,0)</f>
        <v>0</v>
      </c>
      <c r="BI299" s="98">
        <f>IF(U299="nulová",N299,0)</f>
        <v>0</v>
      </c>
      <c r="BJ299" s="15" t="s">
        <v>23</v>
      </c>
      <c r="BK299" s="98">
        <f>ROUND(L299*K299,2)</f>
        <v>0</v>
      </c>
      <c r="BL299" s="15" t="s">
        <v>154</v>
      </c>
      <c r="BM299" s="15" t="s">
        <v>387</v>
      </c>
    </row>
    <row r="300" spans="2:65" s="1" customFormat="1" ht="22.5" customHeight="1">
      <c r="B300" s="123"/>
      <c r="C300" s="153" t="s">
        <v>388</v>
      </c>
      <c r="D300" s="153" t="s">
        <v>150</v>
      </c>
      <c r="E300" s="154" t="s">
        <v>389</v>
      </c>
      <c r="F300" s="241" t="s">
        <v>390</v>
      </c>
      <c r="G300" s="242"/>
      <c r="H300" s="242"/>
      <c r="I300" s="242"/>
      <c r="J300" s="155" t="s">
        <v>386</v>
      </c>
      <c r="K300" s="156">
        <v>1</v>
      </c>
      <c r="L300" s="243">
        <v>0</v>
      </c>
      <c r="M300" s="242"/>
      <c r="N300" s="244">
        <f>ROUND(L300*K300,2)</f>
        <v>0</v>
      </c>
      <c r="O300" s="242"/>
      <c r="P300" s="242"/>
      <c r="Q300" s="242"/>
      <c r="R300" s="125"/>
      <c r="T300" s="157" t="s">
        <v>21</v>
      </c>
      <c r="U300" s="41" t="s">
        <v>49</v>
      </c>
      <c r="V300" s="33"/>
      <c r="W300" s="158">
        <f>V300*K300</f>
        <v>0</v>
      </c>
      <c r="X300" s="158">
        <v>0</v>
      </c>
      <c r="Y300" s="158">
        <f>X300*K300</f>
        <v>0</v>
      </c>
      <c r="Z300" s="158">
        <v>0</v>
      </c>
      <c r="AA300" s="159">
        <f>Z300*K300</f>
        <v>0</v>
      </c>
      <c r="AR300" s="15" t="s">
        <v>154</v>
      </c>
      <c r="AT300" s="15" t="s">
        <v>150</v>
      </c>
      <c r="AU300" s="15" t="s">
        <v>102</v>
      </c>
      <c r="AY300" s="15" t="s">
        <v>149</v>
      </c>
      <c r="BE300" s="98">
        <f>IF(U300="základní",N300,0)</f>
        <v>0</v>
      </c>
      <c r="BF300" s="98">
        <f>IF(U300="snížená",N300,0)</f>
        <v>0</v>
      </c>
      <c r="BG300" s="98">
        <f>IF(U300="zákl. přenesená",N300,0)</f>
        <v>0</v>
      </c>
      <c r="BH300" s="98">
        <f>IF(U300="sníž. přenesená",N300,0)</f>
        <v>0</v>
      </c>
      <c r="BI300" s="98">
        <f>IF(U300="nulová",N300,0)</f>
        <v>0</v>
      </c>
      <c r="BJ300" s="15" t="s">
        <v>23</v>
      </c>
      <c r="BK300" s="98">
        <f>ROUND(L300*K300,2)</f>
        <v>0</v>
      </c>
      <c r="BL300" s="15" t="s">
        <v>154</v>
      </c>
      <c r="BM300" s="15" t="s">
        <v>391</v>
      </c>
    </row>
    <row r="301" spans="2:65" s="1" customFormat="1" ht="22.5" customHeight="1">
      <c r="B301" s="123"/>
      <c r="C301" s="153" t="s">
        <v>392</v>
      </c>
      <c r="D301" s="153" t="s">
        <v>150</v>
      </c>
      <c r="E301" s="154" t="s">
        <v>393</v>
      </c>
      <c r="F301" s="241" t="s">
        <v>394</v>
      </c>
      <c r="G301" s="242"/>
      <c r="H301" s="242"/>
      <c r="I301" s="242"/>
      <c r="J301" s="155" t="s">
        <v>386</v>
      </c>
      <c r="K301" s="156">
        <v>1</v>
      </c>
      <c r="L301" s="243">
        <v>0</v>
      </c>
      <c r="M301" s="242"/>
      <c r="N301" s="244">
        <f>ROUND(L301*K301,2)</f>
        <v>0</v>
      </c>
      <c r="O301" s="242"/>
      <c r="P301" s="242"/>
      <c r="Q301" s="242"/>
      <c r="R301" s="125"/>
      <c r="T301" s="157" t="s">
        <v>21</v>
      </c>
      <c r="U301" s="41" t="s">
        <v>49</v>
      </c>
      <c r="V301" s="33"/>
      <c r="W301" s="158">
        <f>V301*K301</f>
        <v>0</v>
      </c>
      <c r="X301" s="158">
        <v>0</v>
      </c>
      <c r="Y301" s="158">
        <f>X301*K301</f>
        <v>0</v>
      </c>
      <c r="Z301" s="158">
        <v>0</v>
      </c>
      <c r="AA301" s="159">
        <f>Z301*K301</f>
        <v>0</v>
      </c>
      <c r="AR301" s="15" t="s">
        <v>154</v>
      </c>
      <c r="AT301" s="15" t="s">
        <v>150</v>
      </c>
      <c r="AU301" s="15" t="s">
        <v>102</v>
      </c>
      <c r="AY301" s="15" t="s">
        <v>149</v>
      </c>
      <c r="BE301" s="98">
        <f>IF(U301="základní",N301,0)</f>
        <v>0</v>
      </c>
      <c r="BF301" s="98">
        <f>IF(U301="snížená",N301,0)</f>
        <v>0</v>
      </c>
      <c r="BG301" s="98">
        <f>IF(U301="zákl. přenesená",N301,0)</f>
        <v>0</v>
      </c>
      <c r="BH301" s="98">
        <f>IF(U301="sníž. přenesená",N301,0)</f>
        <v>0</v>
      </c>
      <c r="BI301" s="98">
        <f>IF(U301="nulová",N301,0)</f>
        <v>0</v>
      </c>
      <c r="BJ301" s="15" t="s">
        <v>23</v>
      </c>
      <c r="BK301" s="98">
        <f>ROUND(L301*K301,2)</f>
        <v>0</v>
      </c>
      <c r="BL301" s="15" t="s">
        <v>154</v>
      </c>
      <c r="BM301" s="15" t="s">
        <v>395</v>
      </c>
    </row>
    <row r="302" spans="2:65" s="1" customFormat="1" ht="22.5" customHeight="1">
      <c r="B302" s="123"/>
      <c r="C302" s="153" t="s">
        <v>396</v>
      </c>
      <c r="D302" s="153" t="s">
        <v>150</v>
      </c>
      <c r="E302" s="154" t="s">
        <v>397</v>
      </c>
      <c r="F302" s="241" t="s">
        <v>398</v>
      </c>
      <c r="G302" s="242"/>
      <c r="H302" s="242"/>
      <c r="I302" s="242"/>
      <c r="J302" s="155" t="s">
        <v>386</v>
      </c>
      <c r="K302" s="156">
        <v>1</v>
      </c>
      <c r="L302" s="243">
        <v>0</v>
      </c>
      <c r="M302" s="242"/>
      <c r="N302" s="244">
        <f>ROUND(L302*K302,2)</f>
        <v>0</v>
      </c>
      <c r="O302" s="242"/>
      <c r="P302" s="242"/>
      <c r="Q302" s="242"/>
      <c r="R302" s="125"/>
      <c r="T302" s="157" t="s">
        <v>21</v>
      </c>
      <c r="U302" s="41" t="s">
        <v>49</v>
      </c>
      <c r="V302" s="33"/>
      <c r="W302" s="158">
        <f>V302*K302</f>
        <v>0</v>
      </c>
      <c r="X302" s="158">
        <v>0</v>
      </c>
      <c r="Y302" s="158">
        <f>X302*K302</f>
        <v>0</v>
      </c>
      <c r="Z302" s="158">
        <v>0</v>
      </c>
      <c r="AA302" s="159">
        <f>Z302*K302</f>
        <v>0</v>
      </c>
      <c r="AR302" s="15" t="s">
        <v>154</v>
      </c>
      <c r="AT302" s="15" t="s">
        <v>150</v>
      </c>
      <c r="AU302" s="15" t="s">
        <v>102</v>
      </c>
      <c r="AY302" s="15" t="s">
        <v>149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5" t="s">
        <v>23</v>
      </c>
      <c r="BK302" s="98">
        <f>ROUND(L302*K302,2)</f>
        <v>0</v>
      </c>
      <c r="BL302" s="15" t="s">
        <v>154</v>
      </c>
      <c r="BM302" s="15" t="s">
        <v>399</v>
      </c>
    </row>
    <row r="303" spans="2:51" s="10" customFormat="1" ht="22.5" customHeight="1">
      <c r="B303" s="160"/>
      <c r="C303" s="161"/>
      <c r="D303" s="161"/>
      <c r="E303" s="162" t="s">
        <v>21</v>
      </c>
      <c r="F303" s="245" t="s">
        <v>400</v>
      </c>
      <c r="G303" s="246"/>
      <c r="H303" s="246"/>
      <c r="I303" s="246"/>
      <c r="J303" s="161"/>
      <c r="K303" s="163">
        <v>1</v>
      </c>
      <c r="L303" s="161"/>
      <c r="M303" s="161"/>
      <c r="N303" s="161"/>
      <c r="O303" s="161"/>
      <c r="P303" s="161"/>
      <c r="Q303" s="161"/>
      <c r="R303" s="164"/>
      <c r="T303" s="165"/>
      <c r="U303" s="161"/>
      <c r="V303" s="161"/>
      <c r="W303" s="161"/>
      <c r="X303" s="161"/>
      <c r="Y303" s="161"/>
      <c r="Z303" s="161"/>
      <c r="AA303" s="166"/>
      <c r="AT303" s="167" t="s">
        <v>157</v>
      </c>
      <c r="AU303" s="167" t="s">
        <v>102</v>
      </c>
      <c r="AV303" s="10" t="s">
        <v>102</v>
      </c>
      <c r="AW303" s="10" t="s">
        <v>42</v>
      </c>
      <c r="AX303" s="10" t="s">
        <v>84</v>
      </c>
      <c r="AY303" s="167" t="s">
        <v>149</v>
      </c>
    </row>
    <row r="304" spans="2:51" s="11" customFormat="1" ht="22.5" customHeight="1">
      <c r="B304" s="168"/>
      <c r="C304" s="169"/>
      <c r="D304" s="169"/>
      <c r="E304" s="170" t="s">
        <v>21</v>
      </c>
      <c r="F304" s="247" t="s">
        <v>158</v>
      </c>
      <c r="G304" s="248"/>
      <c r="H304" s="248"/>
      <c r="I304" s="248"/>
      <c r="J304" s="169"/>
      <c r="K304" s="171">
        <v>1</v>
      </c>
      <c r="L304" s="169"/>
      <c r="M304" s="169"/>
      <c r="N304" s="169"/>
      <c r="O304" s="169"/>
      <c r="P304" s="169"/>
      <c r="Q304" s="169"/>
      <c r="R304" s="172"/>
      <c r="T304" s="173"/>
      <c r="U304" s="169"/>
      <c r="V304" s="169"/>
      <c r="W304" s="169"/>
      <c r="X304" s="169"/>
      <c r="Y304" s="169"/>
      <c r="Z304" s="169"/>
      <c r="AA304" s="174"/>
      <c r="AT304" s="175" t="s">
        <v>157</v>
      </c>
      <c r="AU304" s="175" t="s">
        <v>102</v>
      </c>
      <c r="AV304" s="11" t="s">
        <v>154</v>
      </c>
      <c r="AW304" s="11" t="s">
        <v>42</v>
      </c>
      <c r="AX304" s="11" t="s">
        <v>23</v>
      </c>
      <c r="AY304" s="175" t="s">
        <v>149</v>
      </c>
    </row>
    <row r="305" spans="2:65" s="1" customFormat="1" ht="22.5" customHeight="1">
      <c r="B305" s="123"/>
      <c r="C305" s="153" t="s">
        <v>401</v>
      </c>
      <c r="D305" s="153" t="s">
        <v>150</v>
      </c>
      <c r="E305" s="154" t="s">
        <v>402</v>
      </c>
      <c r="F305" s="241" t="s">
        <v>403</v>
      </c>
      <c r="G305" s="242"/>
      <c r="H305" s="242"/>
      <c r="I305" s="242"/>
      <c r="J305" s="155" t="s">
        <v>386</v>
      </c>
      <c r="K305" s="156">
        <v>1</v>
      </c>
      <c r="L305" s="243">
        <v>0</v>
      </c>
      <c r="M305" s="242"/>
      <c r="N305" s="244">
        <f>ROUND(L305*K305,2)</f>
        <v>0</v>
      </c>
      <c r="O305" s="242"/>
      <c r="P305" s="242"/>
      <c r="Q305" s="242"/>
      <c r="R305" s="125"/>
      <c r="T305" s="157" t="s">
        <v>21</v>
      </c>
      <c r="U305" s="41" t="s">
        <v>49</v>
      </c>
      <c r="V305" s="33"/>
      <c r="W305" s="158">
        <f>V305*K305</f>
        <v>0</v>
      </c>
      <c r="X305" s="158">
        <v>0</v>
      </c>
      <c r="Y305" s="158">
        <f>X305*K305</f>
        <v>0</v>
      </c>
      <c r="Z305" s="158">
        <v>0</v>
      </c>
      <c r="AA305" s="159">
        <f>Z305*K305</f>
        <v>0</v>
      </c>
      <c r="AR305" s="15" t="s">
        <v>154</v>
      </c>
      <c r="AT305" s="15" t="s">
        <v>150</v>
      </c>
      <c r="AU305" s="15" t="s">
        <v>102</v>
      </c>
      <c r="AY305" s="15" t="s">
        <v>149</v>
      </c>
      <c r="BE305" s="98">
        <f>IF(U305="základní",N305,0)</f>
        <v>0</v>
      </c>
      <c r="BF305" s="98">
        <f>IF(U305="snížená",N305,0)</f>
        <v>0</v>
      </c>
      <c r="BG305" s="98">
        <f>IF(U305="zákl. přenesená",N305,0)</f>
        <v>0</v>
      </c>
      <c r="BH305" s="98">
        <f>IF(U305="sníž. přenesená",N305,0)</f>
        <v>0</v>
      </c>
      <c r="BI305" s="98">
        <f>IF(U305="nulová",N305,0)</f>
        <v>0</v>
      </c>
      <c r="BJ305" s="15" t="s">
        <v>23</v>
      </c>
      <c r="BK305" s="98">
        <f>ROUND(L305*K305,2)</f>
        <v>0</v>
      </c>
      <c r="BL305" s="15" t="s">
        <v>154</v>
      </c>
      <c r="BM305" s="15" t="s">
        <v>404</v>
      </c>
    </row>
    <row r="306" spans="2:63" s="9" customFormat="1" ht="29.25" customHeight="1">
      <c r="B306" s="142"/>
      <c r="C306" s="143"/>
      <c r="D306" s="152" t="s">
        <v>123</v>
      </c>
      <c r="E306" s="152"/>
      <c r="F306" s="152"/>
      <c r="G306" s="152"/>
      <c r="H306" s="152"/>
      <c r="I306" s="152"/>
      <c r="J306" s="152"/>
      <c r="K306" s="152"/>
      <c r="L306" s="152"/>
      <c r="M306" s="152"/>
      <c r="N306" s="259">
        <f>BK306</f>
        <v>0</v>
      </c>
      <c r="O306" s="260"/>
      <c r="P306" s="260"/>
      <c r="Q306" s="260"/>
      <c r="R306" s="145"/>
      <c r="T306" s="146"/>
      <c r="U306" s="143"/>
      <c r="V306" s="143"/>
      <c r="W306" s="147">
        <f>W307</f>
        <v>0</v>
      </c>
      <c r="X306" s="143"/>
      <c r="Y306" s="147">
        <f>Y307</f>
        <v>0</v>
      </c>
      <c r="Z306" s="143"/>
      <c r="AA306" s="148">
        <f>AA307</f>
        <v>0</v>
      </c>
      <c r="AR306" s="149" t="s">
        <v>173</v>
      </c>
      <c r="AT306" s="150" t="s">
        <v>83</v>
      </c>
      <c r="AU306" s="150" t="s">
        <v>23</v>
      </c>
      <c r="AY306" s="149" t="s">
        <v>149</v>
      </c>
      <c r="BK306" s="151">
        <f>BK307</f>
        <v>0</v>
      </c>
    </row>
    <row r="307" spans="2:65" s="1" customFormat="1" ht="22.5" customHeight="1">
      <c r="B307" s="123"/>
      <c r="C307" s="153" t="s">
        <v>405</v>
      </c>
      <c r="D307" s="153" t="s">
        <v>150</v>
      </c>
      <c r="E307" s="154" t="s">
        <v>406</v>
      </c>
      <c r="F307" s="241" t="s">
        <v>127</v>
      </c>
      <c r="G307" s="242"/>
      <c r="H307" s="242"/>
      <c r="I307" s="242"/>
      <c r="J307" s="155" t="s">
        <v>386</v>
      </c>
      <c r="K307" s="156">
        <v>1</v>
      </c>
      <c r="L307" s="243">
        <v>0</v>
      </c>
      <c r="M307" s="242"/>
      <c r="N307" s="244">
        <f>ROUND(L307*K307,2)</f>
        <v>0</v>
      </c>
      <c r="O307" s="242"/>
      <c r="P307" s="242"/>
      <c r="Q307" s="242"/>
      <c r="R307" s="125"/>
      <c r="T307" s="157" t="s">
        <v>21</v>
      </c>
      <c r="U307" s="41" t="s">
        <v>49</v>
      </c>
      <c r="V307" s="33"/>
      <c r="W307" s="158">
        <f>V307*K307</f>
        <v>0</v>
      </c>
      <c r="X307" s="158">
        <v>0</v>
      </c>
      <c r="Y307" s="158">
        <f>X307*K307</f>
        <v>0</v>
      </c>
      <c r="Z307" s="158">
        <v>0</v>
      </c>
      <c r="AA307" s="159">
        <f>Z307*K307</f>
        <v>0</v>
      </c>
      <c r="AR307" s="15" t="s">
        <v>154</v>
      </c>
      <c r="AT307" s="15" t="s">
        <v>150</v>
      </c>
      <c r="AU307" s="15" t="s">
        <v>102</v>
      </c>
      <c r="AY307" s="15" t="s">
        <v>149</v>
      </c>
      <c r="BE307" s="98">
        <f>IF(U307="základní",N307,0)</f>
        <v>0</v>
      </c>
      <c r="BF307" s="98">
        <f>IF(U307="snížená",N307,0)</f>
        <v>0</v>
      </c>
      <c r="BG307" s="98">
        <f>IF(U307="zákl. přenesená",N307,0)</f>
        <v>0</v>
      </c>
      <c r="BH307" s="98">
        <f>IF(U307="sníž. přenesená",N307,0)</f>
        <v>0</v>
      </c>
      <c r="BI307" s="98">
        <f>IF(U307="nulová",N307,0)</f>
        <v>0</v>
      </c>
      <c r="BJ307" s="15" t="s">
        <v>23</v>
      </c>
      <c r="BK307" s="98">
        <f>ROUND(L307*K307,2)</f>
        <v>0</v>
      </c>
      <c r="BL307" s="15" t="s">
        <v>154</v>
      </c>
      <c r="BM307" s="15" t="s">
        <v>407</v>
      </c>
    </row>
    <row r="308" spans="2:63" s="9" customFormat="1" ht="29.25" customHeight="1">
      <c r="B308" s="142"/>
      <c r="C308" s="143"/>
      <c r="D308" s="152" t="s">
        <v>124</v>
      </c>
      <c r="E308" s="152"/>
      <c r="F308" s="152"/>
      <c r="G308" s="152"/>
      <c r="H308" s="152"/>
      <c r="I308" s="152"/>
      <c r="J308" s="152"/>
      <c r="K308" s="152"/>
      <c r="L308" s="152"/>
      <c r="M308" s="152"/>
      <c r="N308" s="259">
        <f>BK308</f>
        <v>0</v>
      </c>
      <c r="O308" s="260"/>
      <c r="P308" s="260"/>
      <c r="Q308" s="260"/>
      <c r="R308" s="145"/>
      <c r="T308" s="146"/>
      <c r="U308" s="143"/>
      <c r="V308" s="143"/>
      <c r="W308" s="147">
        <f>SUM(W309:W311)</f>
        <v>0</v>
      </c>
      <c r="X308" s="143"/>
      <c r="Y308" s="147">
        <f>SUM(Y309:Y311)</f>
        <v>0</v>
      </c>
      <c r="Z308" s="143"/>
      <c r="AA308" s="148">
        <f>SUM(AA309:AA311)</f>
        <v>0</v>
      </c>
      <c r="AR308" s="149" t="s">
        <v>173</v>
      </c>
      <c r="AT308" s="150" t="s">
        <v>83</v>
      </c>
      <c r="AU308" s="150" t="s">
        <v>23</v>
      </c>
      <c r="AY308" s="149" t="s">
        <v>149</v>
      </c>
      <c r="BK308" s="151">
        <f>SUM(BK309:BK311)</f>
        <v>0</v>
      </c>
    </row>
    <row r="309" spans="2:65" s="1" customFormat="1" ht="22.5" customHeight="1">
      <c r="B309" s="123"/>
      <c r="C309" s="153" t="s">
        <v>408</v>
      </c>
      <c r="D309" s="153" t="s">
        <v>150</v>
      </c>
      <c r="E309" s="154" t="s">
        <v>409</v>
      </c>
      <c r="F309" s="241" t="s">
        <v>131</v>
      </c>
      <c r="G309" s="242"/>
      <c r="H309" s="242"/>
      <c r="I309" s="242"/>
      <c r="J309" s="155" t="s">
        <v>386</v>
      </c>
      <c r="K309" s="156">
        <v>1</v>
      </c>
      <c r="L309" s="243">
        <v>0</v>
      </c>
      <c r="M309" s="242"/>
      <c r="N309" s="244">
        <f>ROUND(L309*K309,2)</f>
        <v>0</v>
      </c>
      <c r="O309" s="242"/>
      <c r="P309" s="242"/>
      <c r="Q309" s="242"/>
      <c r="R309" s="125"/>
      <c r="T309" s="157" t="s">
        <v>21</v>
      </c>
      <c r="U309" s="41" t="s">
        <v>49</v>
      </c>
      <c r="V309" s="33"/>
      <c r="W309" s="158">
        <f>V309*K309</f>
        <v>0</v>
      </c>
      <c r="X309" s="158">
        <v>0</v>
      </c>
      <c r="Y309" s="158">
        <f>X309*K309</f>
        <v>0</v>
      </c>
      <c r="Z309" s="158">
        <v>0</v>
      </c>
      <c r="AA309" s="159">
        <f>Z309*K309</f>
        <v>0</v>
      </c>
      <c r="AR309" s="15" t="s">
        <v>154</v>
      </c>
      <c r="AT309" s="15" t="s">
        <v>150</v>
      </c>
      <c r="AU309" s="15" t="s">
        <v>102</v>
      </c>
      <c r="AY309" s="15" t="s">
        <v>149</v>
      </c>
      <c r="BE309" s="98">
        <f>IF(U309="základní",N309,0)</f>
        <v>0</v>
      </c>
      <c r="BF309" s="98">
        <f>IF(U309="snížená",N309,0)</f>
        <v>0</v>
      </c>
      <c r="BG309" s="98">
        <f>IF(U309="zákl. přenesená",N309,0)</f>
        <v>0</v>
      </c>
      <c r="BH309" s="98">
        <f>IF(U309="sníž. přenesená",N309,0)</f>
        <v>0</v>
      </c>
      <c r="BI309" s="98">
        <f>IF(U309="nulová",N309,0)</f>
        <v>0</v>
      </c>
      <c r="BJ309" s="15" t="s">
        <v>23</v>
      </c>
      <c r="BK309" s="98">
        <f>ROUND(L309*K309,2)</f>
        <v>0</v>
      </c>
      <c r="BL309" s="15" t="s">
        <v>154</v>
      </c>
      <c r="BM309" s="15" t="s">
        <v>410</v>
      </c>
    </row>
    <row r="310" spans="2:51" s="10" customFormat="1" ht="31.5" customHeight="1">
      <c r="B310" s="160"/>
      <c r="C310" s="161"/>
      <c r="D310" s="161"/>
      <c r="E310" s="162" t="s">
        <v>21</v>
      </c>
      <c r="F310" s="245" t="s">
        <v>411</v>
      </c>
      <c r="G310" s="246"/>
      <c r="H310" s="246"/>
      <c r="I310" s="246"/>
      <c r="J310" s="161"/>
      <c r="K310" s="163">
        <v>1</v>
      </c>
      <c r="L310" s="161"/>
      <c r="M310" s="161"/>
      <c r="N310" s="161"/>
      <c r="O310" s="161"/>
      <c r="P310" s="161"/>
      <c r="Q310" s="161"/>
      <c r="R310" s="164"/>
      <c r="T310" s="165"/>
      <c r="U310" s="161"/>
      <c r="V310" s="161"/>
      <c r="W310" s="161"/>
      <c r="X310" s="161"/>
      <c r="Y310" s="161"/>
      <c r="Z310" s="161"/>
      <c r="AA310" s="166"/>
      <c r="AT310" s="167" t="s">
        <v>157</v>
      </c>
      <c r="AU310" s="167" t="s">
        <v>102</v>
      </c>
      <c r="AV310" s="10" t="s">
        <v>102</v>
      </c>
      <c r="AW310" s="10" t="s">
        <v>42</v>
      </c>
      <c r="AX310" s="10" t="s">
        <v>84</v>
      </c>
      <c r="AY310" s="167" t="s">
        <v>149</v>
      </c>
    </row>
    <row r="311" spans="2:51" s="11" customFormat="1" ht="22.5" customHeight="1">
      <c r="B311" s="168"/>
      <c r="C311" s="169"/>
      <c r="D311" s="169"/>
      <c r="E311" s="170" t="s">
        <v>21</v>
      </c>
      <c r="F311" s="247" t="s">
        <v>158</v>
      </c>
      <c r="G311" s="248"/>
      <c r="H311" s="248"/>
      <c r="I311" s="248"/>
      <c r="J311" s="169"/>
      <c r="K311" s="171">
        <v>1</v>
      </c>
      <c r="L311" s="169"/>
      <c r="M311" s="169"/>
      <c r="N311" s="169"/>
      <c r="O311" s="169"/>
      <c r="P311" s="169"/>
      <c r="Q311" s="169"/>
      <c r="R311" s="172"/>
      <c r="T311" s="173"/>
      <c r="U311" s="169"/>
      <c r="V311" s="169"/>
      <c r="W311" s="169"/>
      <c r="X311" s="169"/>
      <c r="Y311" s="169"/>
      <c r="Z311" s="169"/>
      <c r="AA311" s="174"/>
      <c r="AT311" s="175" t="s">
        <v>157</v>
      </c>
      <c r="AU311" s="175" t="s">
        <v>102</v>
      </c>
      <c r="AV311" s="11" t="s">
        <v>154</v>
      </c>
      <c r="AW311" s="11" t="s">
        <v>42</v>
      </c>
      <c r="AX311" s="11" t="s">
        <v>23</v>
      </c>
      <c r="AY311" s="175" t="s">
        <v>149</v>
      </c>
    </row>
    <row r="312" spans="2:63" s="9" customFormat="1" ht="29.25" customHeight="1">
      <c r="B312" s="142"/>
      <c r="C312" s="143"/>
      <c r="D312" s="152" t="s">
        <v>125</v>
      </c>
      <c r="E312" s="152"/>
      <c r="F312" s="152"/>
      <c r="G312" s="152"/>
      <c r="H312" s="152"/>
      <c r="I312" s="152"/>
      <c r="J312" s="152"/>
      <c r="K312" s="152"/>
      <c r="L312" s="152"/>
      <c r="M312" s="152"/>
      <c r="N312" s="257">
        <f>BK312</f>
        <v>0</v>
      </c>
      <c r="O312" s="258"/>
      <c r="P312" s="258"/>
      <c r="Q312" s="258"/>
      <c r="R312" s="145"/>
      <c r="T312" s="146"/>
      <c r="U312" s="143"/>
      <c r="V312" s="143"/>
      <c r="W312" s="147">
        <f>SUM(W313:W315)</f>
        <v>0</v>
      </c>
      <c r="X312" s="143"/>
      <c r="Y312" s="147">
        <f>SUM(Y313:Y315)</f>
        <v>0</v>
      </c>
      <c r="Z312" s="143"/>
      <c r="AA312" s="148">
        <f>SUM(AA313:AA315)</f>
        <v>0</v>
      </c>
      <c r="AR312" s="149" t="s">
        <v>173</v>
      </c>
      <c r="AT312" s="150" t="s">
        <v>83</v>
      </c>
      <c r="AU312" s="150" t="s">
        <v>23</v>
      </c>
      <c r="AY312" s="149" t="s">
        <v>149</v>
      </c>
      <c r="BK312" s="151">
        <f>SUM(BK313:BK315)</f>
        <v>0</v>
      </c>
    </row>
    <row r="313" spans="2:65" s="1" customFormat="1" ht="22.5" customHeight="1">
      <c r="B313" s="123"/>
      <c r="C313" s="153" t="s">
        <v>412</v>
      </c>
      <c r="D313" s="153" t="s">
        <v>150</v>
      </c>
      <c r="E313" s="154" t="s">
        <v>413</v>
      </c>
      <c r="F313" s="241" t="s">
        <v>95</v>
      </c>
      <c r="G313" s="242"/>
      <c r="H313" s="242"/>
      <c r="I313" s="242"/>
      <c r="J313" s="155" t="s">
        <v>386</v>
      </c>
      <c r="K313" s="156">
        <v>1</v>
      </c>
      <c r="L313" s="243">
        <v>0</v>
      </c>
      <c r="M313" s="242"/>
      <c r="N313" s="244">
        <f>ROUND(L313*K313,2)</f>
        <v>0</v>
      </c>
      <c r="O313" s="242"/>
      <c r="P313" s="242"/>
      <c r="Q313" s="242"/>
      <c r="R313" s="125"/>
      <c r="T313" s="157" t="s">
        <v>21</v>
      </c>
      <c r="U313" s="41" t="s">
        <v>49</v>
      </c>
      <c r="V313" s="33"/>
      <c r="W313" s="158">
        <f>V313*K313</f>
        <v>0</v>
      </c>
      <c r="X313" s="158">
        <v>0</v>
      </c>
      <c r="Y313" s="158">
        <f>X313*K313</f>
        <v>0</v>
      </c>
      <c r="Z313" s="158">
        <v>0</v>
      </c>
      <c r="AA313" s="159">
        <f>Z313*K313</f>
        <v>0</v>
      </c>
      <c r="AR313" s="15" t="s">
        <v>154</v>
      </c>
      <c r="AT313" s="15" t="s">
        <v>150</v>
      </c>
      <c r="AU313" s="15" t="s">
        <v>102</v>
      </c>
      <c r="AY313" s="15" t="s">
        <v>149</v>
      </c>
      <c r="BE313" s="98">
        <f>IF(U313="základní",N313,0)</f>
        <v>0</v>
      </c>
      <c r="BF313" s="98">
        <f>IF(U313="snížená",N313,0)</f>
        <v>0</v>
      </c>
      <c r="BG313" s="98">
        <f>IF(U313="zákl. přenesená",N313,0)</f>
        <v>0</v>
      </c>
      <c r="BH313" s="98">
        <f>IF(U313="sníž. přenesená",N313,0)</f>
        <v>0</v>
      </c>
      <c r="BI313" s="98">
        <f>IF(U313="nulová",N313,0)</f>
        <v>0</v>
      </c>
      <c r="BJ313" s="15" t="s">
        <v>23</v>
      </c>
      <c r="BK313" s="98">
        <f>ROUND(L313*K313,2)</f>
        <v>0</v>
      </c>
      <c r="BL313" s="15" t="s">
        <v>154</v>
      </c>
      <c r="BM313" s="15" t="s">
        <v>414</v>
      </c>
    </row>
    <row r="314" spans="2:51" s="10" customFormat="1" ht="31.5" customHeight="1">
      <c r="B314" s="160"/>
      <c r="C314" s="161"/>
      <c r="D314" s="161"/>
      <c r="E314" s="162" t="s">
        <v>21</v>
      </c>
      <c r="F314" s="245" t="s">
        <v>415</v>
      </c>
      <c r="G314" s="246"/>
      <c r="H314" s="246"/>
      <c r="I314" s="246"/>
      <c r="J314" s="161"/>
      <c r="K314" s="163">
        <v>1</v>
      </c>
      <c r="L314" s="161"/>
      <c r="M314" s="161"/>
      <c r="N314" s="161"/>
      <c r="O314" s="161"/>
      <c r="P314" s="161"/>
      <c r="Q314" s="161"/>
      <c r="R314" s="164"/>
      <c r="T314" s="165"/>
      <c r="U314" s="161"/>
      <c r="V314" s="161"/>
      <c r="W314" s="161"/>
      <c r="X314" s="161"/>
      <c r="Y314" s="161"/>
      <c r="Z314" s="161"/>
      <c r="AA314" s="166"/>
      <c r="AT314" s="167" t="s">
        <v>157</v>
      </c>
      <c r="AU314" s="167" t="s">
        <v>102</v>
      </c>
      <c r="AV314" s="10" t="s">
        <v>102</v>
      </c>
      <c r="AW314" s="10" t="s">
        <v>42</v>
      </c>
      <c r="AX314" s="10" t="s">
        <v>84</v>
      </c>
      <c r="AY314" s="167" t="s">
        <v>149</v>
      </c>
    </row>
    <row r="315" spans="2:51" s="11" customFormat="1" ht="22.5" customHeight="1">
      <c r="B315" s="168"/>
      <c r="C315" s="169"/>
      <c r="D315" s="169"/>
      <c r="E315" s="170" t="s">
        <v>21</v>
      </c>
      <c r="F315" s="247" t="s">
        <v>158</v>
      </c>
      <c r="G315" s="248"/>
      <c r="H315" s="248"/>
      <c r="I315" s="248"/>
      <c r="J315" s="169"/>
      <c r="K315" s="171">
        <v>1</v>
      </c>
      <c r="L315" s="169"/>
      <c r="M315" s="169"/>
      <c r="N315" s="169"/>
      <c r="O315" s="169"/>
      <c r="P315" s="169"/>
      <c r="Q315" s="169"/>
      <c r="R315" s="172"/>
      <c r="T315" s="173"/>
      <c r="U315" s="169"/>
      <c r="V315" s="169"/>
      <c r="W315" s="169"/>
      <c r="X315" s="169"/>
      <c r="Y315" s="169"/>
      <c r="Z315" s="169"/>
      <c r="AA315" s="174"/>
      <c r="AT315" s="175" t="s">
        <v>157</v>
      </c>
      <c r="AU315" s="175" t="s">
        <v>102</v>
      </c>
      <c r="AV315" s="11" t="s">
        <v>154</v>
      </c>
      <c r="AW315" s="11" t="s">
        <v>42</v>
      </c>
      <c r="AX315" s="11" t="s">
        <v>23</v>
      </c>
      <c r="AY315" s="175" t="s">
        <v>149</v>
      </c>
    </row>
    <row r="316" spans="2:63" s="1" customFormat="1" ht="49.5" customHeight="1">
      <c r="B316" s="32"/>
      <c r="C316" s="33"/>
      <c r="D316" s="144" t="s">
        <v>416</v>
      </c>
      <c r="E316" s="33"/>
      <c r="F316" s="33"/>
      <c r="G316" s="33"/>
      <c r="H316" s="33"/>
      <c r="I316" s="33"/>
      <c r="J316" s="33"/>
      <c r="K316" s="33"/>
      <c r="L316" s="33"/>
      <c r="M316" s="33"/>
      <c r="N316" s="256">
        <f>BK316</f>
        <v>0</v>
      </c>
      <c r="O316" s="232"/>
      <c r="P316" s="232"/>
      <c r="Q316" s="232"/>
      <c r="R316" s="34"/>
      <c r="T316" s="180"/>
      <c r="U316" s="53"/>
      <c r="V316" s="53"/>
      <c r="W316" s="53"/>
      <c r="X316" s="53"/>
      <c r="Y316" s="53"/>
      <c r="Z316" s="53"/>
      <c r="AA316" s="55"/>
      <c r="AT316" s="15" t="s">
        <v>83</v>
      </c>
      <c r="AU316" s="15" t="s">
        <v>84</v>
      </c>
      <c r="AY316" s="15" t="s">
        <v>417</v>
      </c>
      <c r="BK316" s="98">
        <v>0</v>
      </c>
    </row>
    <row r="317" spans="2:18" s="1" customFormat="1" ht="6.75" customHeight="1">
      <c r="B317" s="56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8"/>
    </row>
  </sheetData>
  <sheetProtection password="CC35" sheet="1" objects="1" scenarios="1" formatColumns="0" formatRows="0" sort="0" autoFilter="0"/>
  <mergeCells count="372">
    <mergeCell ref="N316:Q316"/>
    <mergeCell ref="H1:K1"/>
    <mergeCell ref="S2:AC2"/>
    <mergeCell ref="N295:Q295"/>
    <mergeCell ref="N297:Q297"/>
    <mergeCell ref="N298:Q298"/>
    <mergeCell ref="N306:Q306"/>
    <mergeCell ref="N308:Q308"/>
    <mergeCell ref="N312:Q312"/>
    <mergeCell ref="F315:I315"/>
    <mergeCell ref="N129:Q129"/>
    <mergeCell ref="N130:Q130"/>
    <mergeCell ref="N131:Q131"/>
    <mergeCell ref="N206:Q206"/>
    <mergeCell ref="N219:Q219"/>
    <mergeCell ref="N245:Q245"/>
    <mergeCell ref="N255:Q255"/>
    <mergeCell ref="N281:Q281"/>
    <mergeCell ref="N288:Q288"/>
    <mergeCell ref="F310:I310"/>
    <mergeCell ref="F311:I311"/>
    <mergeCell ref="F313:I313"/>
    <mergeCell ref="L313:M313"/>
    <mergeCell ref="N313:Q313"/>
    <mergeCell ref="F314:I314"/>
    <mergeCell ref="F307:I307"/>
    <mergeCell ref="L307:M307"/>
    <mergeCell ref="N307:Q307"/>
    <mergeCell ref="F309:I309"/>
    <mergeCell ref="L309:M309"/>
    <mergeCell ref="N309:Q309"/>
    <mergeCell ref="F302:I302"/>
    <mergeCell ref="L302:M302"/>
    <mergeCell ref="N302:Q302"/>
    <mergeCell ref="F303:I303"/>
    <mergeCell ref="F304:I304"/>
    <mergeCell ref="F305:I305"/>
    <mergeCell ref="L305:M305"/>
    <mergeCell ref="N305:Q305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9:I299"/>
    <mergeCell ref="L299:M299"/>
    <mergeCell ref="N299:Q299"/>
    <mergeCell ref="F291:I291"/>
    <mergeCell ref="F292:I292"/>
    <mergeCell ref="L292:M292"/>
    <mergeCell ref="N292:Q292"/>
    <mergeCell ref="F293:I293"/>
    <mergeCell ref="F294:I294"/>
    <mergeCell ref="F286:I286"/>
    <mergeCell ref="F287:I287"/>
    <mergeCell ref="F289:I289"/>
    <mergeCell ref="L289:M289"/>
    <mergeCell ref="N289:Q289"/>
    <mergeCell ref="F290:I290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77:I277"/>
    <mergeCell ref="F278:I278"/>
    <mergeCell ref="L278:M278"/>
    <mergeCell ref="N278:Q278"/>
    <mergeCell ref="F279:I279"/>
    <mergeCell ref="F280:I280"/>
    <mergeCell ref="F273:I273"/>
    <mergeCell ref="F274:I274"/>
    <mergeCell ref="F275:I275"/>
    <mergeCell ref="L275:M275"/>
    <mergeCell ref="N275:Q275"/>
    <mergeCell ref="F276:I276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65:I265"/>
    <mergeCell ref="F266:I266"/>
    <mergeCell ref="L266:M266"/>
    <mergeCell ref="N266:Q266"/>
    <mergeCell ref="F267:I267"/>
    <mergeCell ref="F268:I268"/>
    <mergeCell ref="F261:I261"/>
    <mergeCell ref="F262:I262"/>
    <mergeCell ref="F263:I263"/>
    <mergeCell ref="L263:M263"/>
    <mergeCell ref="N263:Q263"/>
    <mergeCell ref="F264:I264"/>
    <mergeCell ref="F257:I257"/>
    <mergeCell ref="F258:I258"/>
    <mergeCell ref="F259:I259"/>
    <mergeCell ref="L259:M259"/>
    <mergeCell ref="N259:Q259"/>
    <mergeCell ref="F260:I260"/>
    <mergeCell ref="F252:I252"/>
    <mergeCell ref="L252:M252"/>
    <mergeCell ref="N252:Q252"/>
    <mergeCell ref="F253:I253"/>
    <mergeCell ref="F254:I254"/>
    <mergeCell ref="F256:I256"/>
    <mergeCell ref="L256:M256"/>
    <mergeCell ref="N256:Q256"/>
    <mergeCell ref="F248:I248"/>
    <mergeCell ref="F249:I249"/>
    <mergeCell ref="L249:M249"/>
    <mergeCell ref="N249:Q249"/>
    <mergeCell ref="F250:I250"/>
    <mergeCell ref="F251:I251"/>
    <mergeCell ref="F243:I243"/>
    <mergeCell ref="F244:I244"/>
    <mergeCell ref="F246:I246"/>
    <mergeCell ref="L246:M246"/>
    <mergeCell ref="N246:Q246"/>
    <mergeCell ref="F247:I247"/>
    <mergeCell ref="F240:I240"/>
    <mergeCell ref="F241:I241"/>
    <mergeCell ref="L241:M241"/>
    <mergeCell ref="N241:Q241"/>
    <mergeCell ref="F242:I242"/>
    <mergeCell ref="L242:M242"/>
    <mergeCell ref="N242:Q242"/>
    <mergeCell ref="F236:I236"/>
    <mergeCell ref="F237:I237"/>
    <mergeCell ref="F238:I238"/>
    <mergeCell ref="L238:M238"/>
    <mergeCell ref="N238:Q238"/>
    <mergeCell ref="F239:I239"/>
    <mergeCell ref="F232:I232"/>
    <mergeCell ref="F233:I233"/>
    <mergeCell ref="F234:I234"/>
    <mergeCell ref="F235:I235"/>
    <mergeCell ref="L235:M235"/>
    <mergeCell ref="N235:Q235"/>
    <mergeCell ref="F228:I228"/>
    <mergeCell ref="F229:I229"/>
    <mergeCell ref="F230:I230"/>
    <mergeCell ref="F231:I231"/>
    <mergeCell ref="L231:M231"/>
    <mergeCell ref="N231:Q231"/>
    <mergeCell ref="F224:I224"/>
    <mergeCell ref="F225:I225"/>
    <mergeCell ref="F226:I226"/>
    <mergeCell ref="F227:I227"/>
    <mergeCell ref="L227:M227"/>
    <mergeCell ref="N227:Q227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15:I215"/>
    <mergeCell ref="L215:M215"/>
    <mergeCell ref="N215:Q215"/>
    <mergeCell ref="F216:I216"/>
    <mergeCell ref="F217:I217"/>
    <mergeCell ref="F218:I218"/>
    <mergeCell ref="F211:I211"/>
    <mergeCell ref="F212:I212"/>
    <mergeCell ref="F213:I213"/>
    <mergeCell ref="L213:M213"/>
    <mergeCell ref="N213:Q213"/>
    <mergeCell ref="F214:I214"/>
    <mergeCell ref="L214:M214"/>
    <mergeCell ref="N214:Q214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198:I198"/>
    <mergeCell ref="F199:I199"/>
    <mergeCell ref="L199:M199"/>
    <mergeCell ref="N199:Q199"/>
    <mergeCell ref="F200:I200"/>
    <mergeCell ref="F201:I201"/>
    <mergeCell ref="F192:I192"/>
    <mergeCell ref="F193:I193"/>
    <mergeCell ref="F194:I194"/>
    <mergeCell ref="F195:I195"/>
    <mergeCell ref="F196:I196"/>
    <mergeCell ref="F197:I197"/>
    <mergeCell ref="F188:I188"/>
    <mergeCell ref="F189:I189"/>
    <mergeCell ref="L189:M189"/>
    <mergeCell ref="N189:Q189"/>
    <mergeCell ref="F190:I190"/>
    <mergeCell ref="F191:I191"/>
    <mergeCell ref="F182:I182"/>
    <mergeCell ref="F183:I183"/>
    <mergeCell ref="F184:I184"/>
    <mergeCell ref="F185:I185"/>
    <mergeCell ref="F186:I186"/>
    <mergeCell ref="F187:I187"/>
    <mergeCell ref="F178:I178"/>
    <mergeCell ref="F179:I179"/>
    <mergeCell ref="L179:M179"/>
    <mergeCell ref="N179:Q179"/>
    <mergeCell ref="F180:I180"/>
    <mergeCell ref="F181:I181"/>
    <mergeCell ref="F174:I174"/>
    <mergeCell ref="F175:I175"/>
    <mergeCell ref="F176:I176"/>
    <mergeCell ref="L176:M176"/>
    <mergeCell ref="N176:Q176"/>
    <mergeCell ref="F177:I177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64:I164"/>
    <mergeCell ref="F165:I165"/>
    <mergeCell ref="F166:I166"/>
    <mergeCell ref="F167:I167"/>
    <mergeCell ref="F168:I168"/>
    <mergeCell ref="F169:I169"/>
    <mergeCell ref="F160:I160"/>
    <mergeCell ref="L160:M160"/>
    <mergeCell ref="N160:Q160"/>
    <mergeCell ref="F161:I161"/>
    <mergeCell ref="F162:I162"/>
    <mergeCell ref="F163:I163"/>
    <mergeCell ref="F156:I156"/>
    <mergeCell ref="F157:I157"/>
    <mergeCell ref="L157:M157"/>
    <mergeCell ref="N157:Q157"/>
    <mergeCell ref="F158:I158"/>
    <mergeCell ref="F159:I159"/>
    <mergeCell ref="F152:I152"/>
    <mergeCell ref="F153:I153"/>
    <mergeCell ref="F154:I154"/>
    <mergeCell ref="L154:M154"/>
    <mergeCell ref="N154:Q154"/>
    <mergeCell ref="F155:I155"/>
    <mergeCell ref="F148:I148"/>
    <mergeCell ref="F149:I149"/>
    <mergeCell ref="F150:I150"/>
    <mergeCell ref="L150:M150"/>
    <mergeCell ref="N150:Q150"/>
    <mergeCell ref="F151:I151"/>
    <mergeCell ref="F144:I144"/>
    <mergeCell ref="F145:I145"/>
    <mergeCell ref="F146:I146"/>
    <mergeCell ref="L146:M146"/>
    <mergeCell ref="N146:Q146"/>
    <mergeCell ref="F147:I147"/>
    <mergeCell ref="F140:I140"/>
    <mergeCell ref="F141:I141"/>
    <mergeCell ref="F142:I142"/>
    <mergeCell ref="L142:M142"/>
    <mergeCell ref="N142:Q142"/>
    <mergeCell ref="F143:I143"/>
    <mergeCell ref="F136:I136"/>
    <mergeCell ref="F137:I137"/>
    <mergeCell ref="F138:I138"/>
    <mergeCell ref="L138:M138"/>
    <mergeCell ref="N138:Q138"/>
    <mergeCell ref="F139:I139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1:P121"/>
    <mergeCell ref="M123:P123"/>
    <mergeCell ref="M125:Q125"/>
    <mergeCell ref="M126:Q126"/>
    <mergeCell ref="F128:I128"/>
    <mergeCell ref="L128:M128"/>
    <mergeCell ref="N128:Q128"/>
    <mergeCell ref="D109:H109"/>
    <mergeCell ref="N109:Q109"/>
    <mergeCell ref="N110:Q110"/>
    <mergeCell ref="L112:Q112"/>
    <mergeCell ref="C118:Q118"/>
    <mergeCell ref="F120:P120"/>
    <mergeCell ref="D106:H106"/>
    <mergeCell ref="N106:Q106"/>
    <mergeCell ref="D107:H107"/>
    <mergeCell ref="N107:Q107"/>
    <mergeCell ref="D108:H108"/>
    <mergeCell ref="N108:Q108"/>
    <mergeCell ref="N100:Q100"/>
    <mergeCell ref="N101:Q101"/>
    <mergeCell ref="N102:Q102"/>
    <mergeCell ref="N104:Q104"/>
    <mergeCell ref="D105:H105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TRUSTED_1\trusted_user</dc:creator>
  <cp:keywords/>
  <dc:description/>
  <cp:lastModifiedBy>trusted_user</cp:lastModifiedBy>
  <dcterms:created xsi:type="dcterms:W3CDTF">2018-09-12T09:48:45Z</dcterms:created>
  <dcterms:modified xsi:type="dcterms:W3CDTF">2018-09-12T09:48:50Z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