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16754B4-6AF9-4227-9432-1384993D8A78}" xr6:coauthVersionLast="38" xr6:coauthVersionMax="38" xr10:uidLastSave="{00000000-0000-0000-0000-000000000000}"/>
  <bookViews>
    <workbookView xWindow="0" yWindow="0" windowWidth="15300" windowHeight="14580" activeTab="1" xr2:uid="{00000000-000D-0000-FFFF-FFFF00000000}"/>
  </bookViews>
  <sheets>
    <sheet name="Rekapitulace stavby" sheetId="1" r:id="rId1"/>
    <sheet name="CN-DS-Slany-Zizice - Domo..." sheetId="2" r:id="rId2"/>
  </sheets>
  <definedNames>
    <definedName name="_xlnm.Print_Titles" localSheetId="1">'CN-DS-Slany-Zizice - Domo...'!$141:$141</definedName>
    <definedName name="_xlnm.Print_Titles" localSheetId="0">'Rekapitulace stavby'!$85:$85</definedName>
    <definedName name="_xlnm.Print_Area" localSheetId="1">'CN-DS-Slany-Zizice - Domo...'!$C$4:$Q$70,'CN-DS-Slany-Zizice - Domo...'!$C$76:$Q$126,'CN-DS-Slany-Zizice - Domo...'!$C$132:$Q$310</definedName>
    <definedName name="_xlnm.Print_Area" localSheetId="0">'Rekapitulace stavby'!$C$4:$AP$70,'Rekapitulace stavby'!$C$76:$AP$105</definedName>
  </definedNames>
  <calcPr calcId="181029"/>
</workbook>
</file>

<file path=xl/calcChain.xml><?xml version="1.0" encoding="utf-8"?>
<calcChain xmlns="http://schemas.openxmlformats.org/spreadsheetml/2006/main">
  <c r="N310" i="2" l="1"/>
  <c r="AY88" i="1"/>
  <c r="AX88" i="1"/>
  <c r="BI309" i="2"/>
  <c r="BH309" i="2"/>
  <c r="BG309" i="2"/>
  <c r="BF309" i="2"/>
  <c r="AA309" i="2"/>
  <c r="Y309" i="2"/>
  <c r="W309" i="2"/>
  <c r="BK309" i="2"/>
  <c r="N309" i="2"/>
  <c r="BE309" i="2" s="1"/>
  <c r="BI308" i="2"/>
  <c r="BH308" i="2"/>
  <c r="BG308" i="2"/>
  <c r="BF308" i="2"/>
  <c r="AA308" i="2"/>
  <c r="Y308" i="2"/>
  <c r="W308" i="2"/>
  <c r="BK308" i="2"/>
  <c r="N308" i="2"/>
  <c r="BE308" i="2" s="1"/>
  <c r="BI307" i="2"/>
  <c r="BH307" i="2"/>
  <c r="BG307" i="2"/>
  <c r="BF307" i="2"/>
  <c r="AA307" i="2"/>
  <c r="Y307" i="2"/>
  <c r="W307" i="2"/>
  <c r="BK307" i="2"/>
  <c r="N307" i="2"/>
  <c r="BE307" i="2" s="1"/>
  <c r="BI306" i="2"/>
  <c r="BH306" i="2"/>
  <c r="BG306" i="2"/>
  <c r="BF306" i="2"/>
  <c r="AA306" i="2"/>
  <c r="Y306" i="2"/>
  <c r="Y305" i="2" s="1"/>
  <c r="Y304" i="2" s="1"/>
  <c r="W306" i="2"/>
  <c r="BK306" i="2"/>
  <c r="N306" i="2"/>
  <c r="BE306" i="2" s="1"/>
  <c r="BI303" i="2"/>
  <c r="BH303" i="2"/>
  <c r="BG303" i="2"/>
  <c r="BF303" i="2"/>
  <c r="AA303" i="2"/>
  <c r="Y303" i="2"/>
  <c r="W303" i="2"/>
  <c r="BK303" i="2"/>
  <c r="N303" i="2"/>
  <c r="BE303" i="2" s="1"/>
  <c r="BI302" i="2"/>
  <c r="BH302" i="2"/>
  <c r="BG302" i="2"/>
  <c r="BF302" i="2"/>
  <c r="AA302" i="2"/>
  <c r="Y302" i="2"/>
  <c r="Y301" i="2" s="1"/>
  <c r="Y300" i="2" s="1"/>
  <c r="W302" i="2"/>
  <c r="W301" i="2" s="1"/>
  <c r="W300" i="2" s="1"/>
  <c r="BK302" i="2"/>
  <c r="BK301" i="2" s="1"/>
  <c r="N302" i="2"/>
  <c r="BE302" i="2" s="1"/>
  <c r="BI299" i="2"/>
  <c r="BH299" i="2"/>
  <c r="BG299" i="2"/>
  <c r="BF299" i="2"/>
  <c r="AA299" i="2"/>
  <c r="Y299" i="2"/>
  <c r="W299" i="2"/>
  <c r="BK299" i="2"/>
  <c r="N299" i="2"/>
  <c r="BE299" i="2" s="1"/>
  <c r="BI298" i="2"/>
  <c r="BH298" i="2"/>
  <c r="BG298" i="2"/>
  <c r="BF298" i="2"/>
  <c r="AA298" i="2"/>
  <c r="AA297" i="2" s="1"/>
  <c r="Y298" i="2"/>
  <c r="Y297" i="2" s="1"/>
  <c r="W298" i="2"/>
  <c r="BK298" i="2"/>
  <c r="BK297" i="2" s="1"/>
  <c r="N297" i="2" s="1"/>
  <c r="N298" i="2"/>
  <c r="BE298" i="2" s="1"/>
  <c r="N112" i="2"/>
  <c r="BI296" i="2"/>
  <c r="BH296" i="2"/>
  <c r="BG296" i="2"/>
  <c r="BF296" i="2"/>
  <c r="BE296" i="2"/>
  <c r="AA296" i="2"/>
  <c r="AA295" i="2" s="1"/>
  <c r="Y296" i="2"/>
  <c r="Y295" i="2" s="1"/>
  <c r="W296" i="2"/>
  <c r="W295" i="2" s="1"/>
  <c r="BK296" i="2"/>
  <c r="BK295" i="2" s="1"/>
  <c r="N295" i="2" s="1"/>
  <c r="N296" i="2"/>
  <c r="N111" i="2"/>
  <c r="BI293" i="2"/>
  <c r="BH293" i="2"/>
  <c r="BG293" i="2"/>
  <c r="BF293" i="2"/>
  <c r="AA293" i="2"/>
  <c r="Y293" i="2"/>
  <c r="W293" i="2"/>
  <c r="BK293" i="2"/>
  <c r="N293" i="2"/>
  <c r="BE293" i="2" s="1"/>
  <c r="BI292" i="2"/>
  <c r="BH292" i="2"/>
  <c r="BG292" i="2"/>
  <c r="BF292" i="2"/>
  <c r="AA292" i="2"/>
  <c r="Y292" i="2"/>
  <c r="W292" i="2"/>
  <c r="BK292" i="2"/>
  <c r="N292" i="2"/>
  <c r="BE292" i="2" s="1"/>
  <c r="BI291" i="2"/>
  <c r="BH291" i="2"/>
  <c r="BG291" i="2"/>
  <c r="BF291" i="2"/>
  <c r="AA291" i="2"/>
  <c r="Y291" i="2"/>
  <c r="Y290" i="2" s="1"/>
  <c r="W291" i="2"/>
  <c r="W290" i="2" s="1"/>
  <c r="BK291" i="2"/>
  <c r="N291" i="2"/>
  <c r="BE291" i="2" s="1"/>
  <c r="BI289" i="2"/>
  <c r="BH289" i="2"/>
  <c r="BG289" i="2"/>
  <c r="BF289" i="2"/>
  <c r="BE289" i="2"/>
  <c r="AA289" i="2"/>
  <c r="Y289" i="2"/>
  <c r="W289" i="2"/>
  <c r="BK289" i="2"/>
  <c r="N289" i="2"/>
  <c r="BI287" i="2"/>
  <c r="BH287" i="2"/>
  <c r="BG287" i="2"/>
  <c r="BF287" i="2"/>
  <c r="AA287" i="2"/>
  <c r="AA286" i="2" s="1"/>
  <c r="Y287" i="2"/>
  <c r="Y286" i="2" s="1"/>
  <c r="W287" i="2"/>
  <c r="BK287" i="2"/>
  <c r="N287" i="2"/>
  <c r="BE287" i="2" s="1"/>
  <c r="BI284" i="2"/>
  <c r="BH284" i="2"/>
  <c r="BG284" i="2"/>
  <c r="BF284" i="2"/>
  <c r="AA284" i="2"/>
  <c r="Y284" i="2"/>
  <c r="W284" i="2"/>
  <c r="BK284" i="2"/>
  <c r="N284" i="2"/>
  <c r="BE284" i="2" s="1"/>
  <c r="BI282" i="2"/>
  <c r="BH282" i="2"/>
  <c r="BG282" i="2"/>
  <c r="BF282" i="2"/>
  <c r="AA282" i="2"/>
  <c r="Y282" i="2"/>
  <c r="W282" i="2"/>
  <c r="BK282" i="2"/>
  <c r="N282" i="2"/>
  <c r="BE282" i="2" s="1"/>
  <c r="BI280" i="2"/>
  <c r="BH280" i="2"/>
  <c r="BG280" i="2"/>
  <c r="BF280" i="2"/>
  <c r="AA280" i="2"/>
  <c r="Y280" i="2"/>
  <c r="W280" i="2"/>
  <c r="BK280" i="2"/>
  <c r="N280" i="2"/>
  <c r="BE280" i="2" s="1"/>
  <c r="BI278" i="2"/>
  <c r="BH278" i="2"/>
  <c r="BG278" i="2"/>
  <c r="BF278" i="2"/>
  <c r="AA278" i="2"/>
  <c r="Y278" i="2"/>
  <c r="W278" i="2"/>
  <c r="BK278" i="2"/>
  <c r="N278" i="2"/>
  <c r="BE278" i="2" s="1"/>
  <c r="BI277" i="2"/>
  <c r="BH277" i="2"/>
  <c r="BG277" i="2"/>
  <c r="BF277" i="2"/>
  <c r="AA277" i="2"/>
  <c r="Y277" i="2"/>
  <c r="W277" i="2"/>
  <c r="BK277" i="2"/>
  <c r="BK276" i="2" s="1"/>
  <c r="N276" i="2" s="1"/>
  <c r="N108" i="2" s="1"/>
  <c r="N277" i="2"/>
  <c r="BE277" i="2" s="1"/>
  <c r="BI275" i="2"/>
  <c r="BH275" i="2"/>
  <c r="BG275" i="2"/>
  <c r="BF275" i="2"/>
  <c r="AA275" i="2"/>
  <c r="Y275" i="2"/>
  <c r="W275" i="2"/>
  <c r="BK275" i="2"/>
  <c r="N275" i="2"/>
  <c r="BE275" i="2" s="1"/>
  <c r="BI274" i="2"/>
  <c r="BH274" i="2"/>
  <c r="BG274" i="2"/>
  <c r="BF274" i="2"/>
  <c r="AA274" i="2"/>
  <c r="Y274" i="2"/>
  <c r="W274" i="2"/>
  <c r="BK274" i="2"/>
  <c r="N274" i="2"/>
  <c r="BE274" i="2" s="1"/>
  <c r="BI273" i="2"/>
  <c r="BH273" i="2"/>
  <c r="BG273" i="2"/>
  <c r="BF273" i="2"/>
  <c r="AA273" i="2"/>
  <c r="Y273" i="2"/>
  <c r="W273" i="2"/>
  <c r="BK273" i="2"/>
  <c r="N273" i="2"/>
  <c r="BE273" i="2" s="1"/>
  <c r="BI272" i="2"/>
  <c r="BH272" i="2"/>
  <c r="BG272" i="2"/>
  <c r="BF272" i="2"/>
  <c r="BE272" i="2"/>
  <c r="AA272" i="2"/>
  <c r="Y272" i="2"/>
  <c r="W272" i="2"/>
  <c r="BK272" i="2"/>
  <c r="N272" i="2"/>
  <c r="BI271" i="2"/>
  <c r="BH271" i="2"/>
  <c r="BG271" i="2"/>
  <c r="BF271" i="2"/>
  <c r="AA271" i="2"/>
  <c r="Y271" i="2"/>
  <c r="W271" i="2"/>
  <c r="BK271" i="2"/>
  <c r="N271" i="2"/>
  <c r="BE271" i="2" s="1"/>
  <c r="BI270" i="2"/>
  <c r="BH270" i="2"/>
  <c r="BG270" i="2"/>
  <c r="BF270" i="2"/>
  <c r="BE270" i="2"/>
  <c r="AA270" i="2"/>
  <c r="Y270" i="2"/>
  <c r="Y269" i="2" s="1"/>
  <c r="W270" i="2"/>
  <c r="W269" i="2" s="1"/>
  <c r="BK270" i="2"/>
  <c r="N270" i="2"/>
  <c r="BI268" i="2"/>
  <c r="BH268" i="2"/>
  <c r="BG268" i="2"/>
  <c r="BF268" i="2"/>
  <c r="AA268" i="2"/>
  <c r="Y268" i="2"/>
  <c r="W268" i="2"/>
  <c r="BK268" i="2"/>
  <c r="N268" i="2"/>
  <c r="BE268" i="2" s="1"/>
  <c r="BI267" i="2"/>
  <c r="BH267" i="2"/>
  <c r="BG267" i="2"/>
  <c r="BF267" i="2"/>
  <c r="AA267" i="2"/>
  <c r="Y267" i="2"/>
  <c r="W267" i="2"/>
  <c r="W266" i="2" s="1"/>
  <c r="BK267" i="2"/>
  <c r="BK266" i="2" s="1"/>
  <c r="N266" i="2" s="1"/>
  <c r="N106" i="2" s="1"/>
  <c r="N267" i="2"/>
  <c r="BE267" i="2" s="1"/>
  <c r="BI265" i="2"/>
  <c r="BH265" i="2"/>
  <c r="BG265" i="2"/>
  <c r="BF265" i="2"/>
  <c r="AA265" i="2"/>
  <c r="Y265" i="2"/>
  <c r="W265" i="2"/>
  <c r="BK265" i="2"/>
  <c r="N265" i="2"/>
  <c r="BE265" i="2" s="1"/>
  <c r="BI264" i="2"/>
  <c r="BH264" i="2"/>
  <c r="BG264" i="2"/>
  <c r="BF264" i="2"/>
  <c r="BE264" i="2"/>
  <c r="AA264" i="2"/>
  <c r="Y264" i="2"/>
  <c r="W264" i="2"/>
  <c r="BK264" i="2"/>
  <c r="N264" i="2"/>
  <c r="BI263" i="2"/>
  <c r="BH263" i="2"/>
  <c r="BG263" i="2"/>
  <c r="BF263" i="2"/>
  <c r="AA263" i="2"/>
  <c r="Y263" i="2"/>
  <c r="W263" i="2"/>
  <c r="BK263" i="2"/>
  <c r="N263" i="2"/>
  <c r="BE263" i="2" s="1"/>
  <c r="BI262" i="2"/>
  <c r="BH262" i="2"/>
  <c r="BG262" i="2"/>
  <c r="BF262" i="2"/>
  <c r="BE262" i="2"/>
  <c r="AA262" i="2"/>
  <c r="Y262" i="2"/>
  <c r="W262" i="2"/>
  <c r="BK262" i="2"/>
  <c r="N262" i="2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BE260" i="2"/>
  <c r="AA260" i="2"/>
  <c r="Y260" i="2"/>
  <c r="W260" i="2"/>
  <c r="BK260" i="2"/>
  <c r="N260" i="2"/>
  <c r="BI259" i="2"/>
  <c r="BH259" i="2"/>
  <c r="BG259" i="2"/>
  <c r="BF259" i="2"/>
  <c r="AA259" i="2"/>
  <c r="Y259" i="2"/>
  <c r="W259" i="2"/>
  <c r="BK259" i="2"/>
  <c r="N259" i="2"/>
  <c r="BE259" i="2" s="1"/>
  <c r="BI258" i="2"/>
  <c r="BH258" i="2"/>
  <c r="BG258" i="2"/>
  <c r="BF258" i="2"/>
  <c r="BE258" i="2"/>
  <c r="AA258" i="2"/>
  <c r="Y258" i="2"/>
  <c r="Y257" i="2" s="1"/>
  <c r="W258" i="2"/>
  <c r="W257" i="2" s="1"/>
  <c r="BK258" i="2"/>
  <c r="N258" i="2"/>
  <c r="BI256" i="2"/>
  <c r="BH256" i="2"/>
  <c r="BG256" i="2"/>
  <c r="BF256" i="2"/>
  <c r="AA256" i="2"/>
  <c r="AA255" i="2" s="1"/>
  <c r="Y256" i="2"/>
  <c r="Y255" i="2" s="1"/>
  <c r="W256" i="2"/>
  <c r="W255" i="2" s="1"/>
  <c r="BK256" i="2"/>
  <c r="BK255" i="2" s="1"/>
  <c r="N255" i="2" s="1"/>
  <c r="N104" i="2" s="1"/>
  <c r="N256" i="2"/>
  <c r="BE256" i="2" s="1"/>
  <c r="BI254" i="2"/>
  <c r="BH254" i="2"/>
  <c r="BG254" i="2"/>
  <c r="BF254" i="2"/>
  <c r="AA254" i="2"/>
  <c r="AA253" i="2" s="1"/>
  <c r="Y254" i="2"/>
  <c r="Y253" i="2" s="1"/>
  <c r="W254" i="2"/>
  <c r="W253" i="2" s="1"/>
  <c r="BK254" i="2"/>
  <c r="BK253" i="2" s="1"/>
  <c r="N253" i="2" s="1"/>
  <c r="N254" i="2"/>
  <c r="BE254" i="2" s="1"/>
  <c r="N103" i="2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AA250" i="2"/>
  <c r="Y250" i="2"/>
  <c r="Y249" i="2" s="1"/>
  <c r="W250" i="2"/>
  <c r="BK250" i="2"/>
  <c r="N250" i="2"/>
  <c r="BE250" i="2" s="1"/>
  <c r="BI248" i="2"/>
  <c r="BH248" i="2"/>
  <c r="BG248" i="2"/>
  <c r="BF248" i="2"/>
  <c r="BE248" i="2"/>
  <c r="AA248" i="2"/>
  <c r="Y248" i="2"/>
  <c r="W248" i="2"/>
  <c r="BK248" i="2"/>
  <c r="N248" i="2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BE246" i="2"/>
  <c r="AA246" i="2"/>
  <c r="Y246" i="2"/>
  <c r="W246" i="2"/>
  <c r="BK246" i="2"/>
  <c r="N246" i="2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BE244" i="2"/>
  <c r="AA244" i="2"/>
  <c r="Y244" i="2"/>
  <c r="W244" i="2"/>
  <c r="BK244" i="2"/>
  <c r="N244" i="2"/>
  <c r="BI243" i="2"/>
  <c r="BH243" i="2"/>
  <c r="BG243" i="2"/>
  <c r="BF243" i="2"/>
  <c r="AA243" i="2"/>
  <c r="AA242" i="2" s="1"/>
  <c r="Y243" i="2"/>
  <c r="Y242" i="2" s="1"/>
  <c r="W243" i="2"/>
  <c r="BK243" i="2"/>
  <c r="N243" i="2"/>
  <c r="BE243" i="2" s="1"/>
  <c r="BI240" i="2"/>
  <c r="BH240" i="2"/>
  <c r="BG240" i="2"/>
  <c r="BF240" i="2"/>
  <c r="BE240" i="2"/>
  <c r="AA240" i="2"/>
  <c r="AA239" i="2" s="1"/>
  <c r="Y240" i="2"/>
  <c r="Y239" i="2" s="1"/>
  <c r="W240" i="2"/>
  <c r="W239" i="2" s="1"/>
  <c r="BK240" i="2"/>
  <c r="BK239" i="2" s="1"/>
  <c r="N239" i="2" s="1"/>
  <c r="N99" i="2" s="1"/>
  <c r="N240" i="2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5" i="2"/>
  <c r="BH235" i="2"/>
  <c r="BG235" i="2"/>
  <c r="BF235" i="2"/>
  <c r="AA235" i="2"/>
  <c r="Y235" i="2"/>
  <c r="W235" i="2"/>
  <c r="BK235" i="2"/>
  <c r="N235" i="2"/>
  <c r="BE235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Y231" i="2"/>
  <c r="W231" i="2"/>
  <c r="BK231" i="2"/>
  <c r="N231" i="2"/>
  <c r="BE231" i="2" s="1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E229" i="2" s="1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W226" i="2" s="1"/>
  <c r="BK227" i="2"/>
  <c r="N227" i="2"/>
  <c r="BE227" i="2" s="1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AA223" i="2"/>
  <c r="Y223" i="2"/>
  <c r="W223" i="2"/>
  <c r="BK223" i="2"/>
  <c r="N223" i="2"/>
  <c r="BE223" i="2" s="1"/>
  <c r="BI222" i="2"/>
  <c r="BH222" i="2"/>
  <c r="BG222" i="2"/>
  <c r="BF222" i="2"/>
  <c r="BE222" i="2"/>
  <c r="AA222" i="2"/>
  <c r="Y222" i="2"/>
  <c r="W222" i="2"/>
  <c r="BK222" i="2"/>
  <c r="N222" i="2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BE220" i="2"/>
  <c r="AA220" i="2"/>
  <c r="Y220" i="2"/>
  <c r="W220" i="2"/>
  <c r="BK220" i="2"/>
  <c r="N220" i="2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BE217" i="2"/>
  <c r="AA217" i="2"/>
  <c r="Y217" i="2"/>
  <c r="Y216" i="2" s="1"/>
  <c r="W217" i="2"/>
  <c r="W216" i="2" s="1"/>
  <c r="BK217" i="2"/>
  <c r="N217" i="2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 s="1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AA205" i="2" s="1"/>
  <c r="Y206" i="2"/>
  <c r="W206" i="2"/>
  <c r="BK206" i="2"/>
  <c r="N206" i="2"/>
  <c r="BE206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BE203" i="2"/>
  <c r="AA203" i="2"/>
  <c r="Y203" i="2"/>
  <c r="W203" i="2"/>
  <c r="W202" i="2" s="1"/>
  <c r="BK203" i="2"/>
  <c r="BK202" i="2" s="1"/>
  <c r="N202" i="2" s="1"/>
  <c r="N95" i="2" s="1"/>
  <c r="N203" i="2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BK192" i="2"/>
  <c r="N192" i="2"/>
  <c r="BE192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Y187" i="2" s="1"/>
  <c r="W188" i="2"/>
  <c r="BK188" i="2"/>
  <c r="N188" i="2"/>
  <c r="BE188" i="2" s="1"/>
  <c r="BI186" i="2"/>
  <c r="BH186" i="2"/>
  <c r="BG186" i="2"/>
  <c r="BF186" i="2"/>
  <c r="BE186" i="2"/>
  <c r="AA186" i="2"/>
  <c r="Y186" i="2"/>
  <c r="W186" i="2"/>
  <c r="BK186" i="2"/>
  <c r="N186" i="2"/>
  <c r="BI185" i="2"/>
  <c r="BH185" i="2"/>
  <c r="BG185" i="2"/>
  <c r="BF185" i="2"/>
  <c r="AA185" i="2"/>
  <c r="AA184" i="2" s="1"/>
  <c r="Y185" i="2"/>
  <c r="W185" i="2"/>
  <c r="BK185" i="2"/>
  <c r="BK184" i="2" s="1"/>
  <c r="N184" i="2" s="1"/>
  <c r="N93" i="2" s="1"/>
  <c r="N185" i="2"/>
  <c r="BE185" i="2" s="1"/>
  <c r="BI182" i="2"/>
  <c r="BH182" i="2"/>
  <c r="BG182" i="2"/>
  <c r="BF182" i="2"/>
  <c r="AA182" i="2"/>
  <c r="Y182" i="2"/>
  <c r="W182" i="2"/>
  <c r="BK182" i="2"/>
  <c r="N182" i="2"/>
  <c r="BE182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BK177" i="2" s="1"/>
  <c r="N177" i="2" s="1"/>
  <c r="N92" i="2" s="1"/>
  <c r="N178" i="2"/>
  <c r="BE178" i="2" s="1"/>
  <c r="BI175" i="2"/>
  <c r="BH175" i="2"/>
  <c r="BG175" i="2"/>
  <c r="BF175" i="2"/>
  <c r="AA175" i="2"/>
  <c r="Y175" i="2"/>
  <c r="W175" i="2"/>
  <c r="BK175" i="2"/>
  <c r="N175" i="2"/>
  <c r="BE175" i="2" s="1"/>
  <c r="BI173" i="2"/>
  <c r="BH173" i="2"/>
  <c r="BG173" i="2"/>
  <c r="BF173" i="2"/>
  <c r="BE173" i="2"/>
  <c r="AA173" i="2"/>
  <c r="Y173" i="2"/>
  <c r="W173" i="2"/>
  <c r="BK173" i="2"/>
  <c r="N173" i="2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BE170" i="2"/>
  <c r="AA170" i="2"/>
  <c r="Y170" i="2"/>
  <c r="W170" i="2"/>
  <c r="BK170" i="2"/>
  <c r="N170" i="2"/>
  <c r="BI169" i="2"/>
  <c r="BH169" i="2"/>
  <c r="BG169" i="2"/>
  <c r="BF169" i="2"/>
  <c r="AA169" i="2"/>
  <c r="Y169" i="2"/>
  <c r="W169" i="2"/>
  <c r="BK169" i="2"/>
  <c r="N169" i="2"/>
  <c r="BE169" i="2" s="1"/>
  <c r="BI167" i="2"/>
  <c r="BH167" i="2"/>
  <c r="BG167" i="2"/>
  <c r="BF167" i="2"/>
  <c r="BE167" i="2"/>
  <c r="AA167" i="2"/>
  <c r="Y167" i="2"/>
  <c r="Y166" i="2" s="1"/>
  <c r="W167" i="2"/>
  <c r="W166" i="2" s="1"/>
  <c r="BK167" i="2"/>
  <c r="N167" i="2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2" i="2"/>
  <c r="BH162" i="2"/>
  <c r="BG162" i="2"/>
  <c r="BF162" i="2"/>
  <c r="AA162" i="2"/>
  <c r="Y162" i="2"/>
  <c r="W162" i="2"/>
  <c r="BK162" i="2"/>
  <c r="N162" i="2"/>
  <c r="BE162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BE147" i="2"/>
  <c r="AA147" i="2"/>
  <c r="Y147" i="2"/>
  <c r="W147" i="2"/>
  <c r="BK147" i="2"/>
  <c r="N147" i="2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BE145" i="2"/>
  <c r="AA145" i="2"/>
  <c r="Y145" i="2"/>
  <c r="W145" i="2"/>
  <c r="W144" i="2" s="1"/>
  <c r="BK145" i="2"/>
  <c r="BK144" i="2" s="1"/>
  <c r="N145" i="2"/>
  <c r="F138" i="2"/>
  <c r="F136" i="2"/>
  <c r="F134" i="2"/>
  <c r="BI124" i="2"/>
  <c r="BH124" i="2"/>
  <c r="BG124" i="2"/>
  <c r="BF124" i="2"/>
  <c r="BI123" i="2"/>
  <c r="BH123" i="2"/>
  <c r="BG123" i="2"/>
  <c r="BF123" i="2"/>
  <c r="BI122" i="2"/>
  <c r="BH122" i="2"/>
  <c r="BG122" i="2"/>
  <c r="BF122" i="2"/>
  <c r="BI121" i="2"/>
  <c r="BH121" i="2"/>
  <c r="BG121" i="2"/>
  <c r="BF121" i="2"/>
  <c r="BI120" i="2"/>
  <c r="BH120" i="2"/>
  <c r="BG120" i="2"/>
  <c r="BF120" i="2"/>
  <c r="BI119" i="2"/>
  <c r="BH119" i="2"/>
  <c r="BG119" i="2"/>
  <c r="BF119" i="2"/>
  <c r="F82" i="2"/>
  <c r="F80" i="2"/>
  <c r="F78" i="2"/>
  <c r="O20" i="2"/>
  <c r="E20" i="2"/>
  <c r="M83" i="2" s="1"/>
  <c r="O19" i="2"/>
  <c r="O17" i="2"/>
  <c r="E17" i="2"/>
  <c r="M138" i="2" s="1"/>
  <c r="O16" i="2"/>
  <c r="O14" i="2"/>
  <c r="E14" i="2"/>
  <c r="F139" i="2" s="1"/>
  <c r="O13" i="2"/>
  <c r="O8" i="2"/>
  <c r="M136" i="2" s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CK92" i="1"/>
  <c r="CJ92" i="1"/>
  <c r="CI92" i="1"/>
  <c r="CH92" i="1"/>
  <c r="CG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205" i="2" l="1"/>
  <c r="N205" i="2" s="1"/>
  <c r="N96" i="2" s="1"/>
  <c r="W276" i="2"/>
  <c r="H34" i="2"/>
  <c r="BC88" i="1" s="1"/>
  <c r="BC87" i="1" s="1"/>
  <c r="Y144" i="2"/>
  <c r="AA166" i="2"/>
  <c r="Y177" i="2"/>
  <c r="W184" i="2"/>
  <c r="BK187" i="2"/>
  <c r="N187" i="2" s="1"/>
  <c r="N94" i="2" s="1"/>
  <c r="Y202" i="2"/>
  <c r="W205" i="2"/>
  <c r="AA216" i="2"/>
  <c r="AA226" i="2"/>
  <c r="BK242" i="2"/>
  <c r="AA257" i="2"/>
  <c r="Y266" i="2"/>
  <c r="Y241" i="2" s="1"/>
  <c r="AA269" i="2"/>
  <c r="Y276" i="2"/>
  <c r="BK286" i="2"/>
  <c r="N286" i="2" s="1"/>
  <c r="N109" i="2" s="1"/>
  <c r="AA290" i="2"/>
  <c r="BK305" i="2"/>
  <c r="BK304" i="2" s="1"/>
  <c r="N304" i="2" s="1"/>
  <c r="N115" i="2" s="1"/>
  <c r="H33" i="2"/>
  <c r="BB88" i="1" s="1"/>
  <c r="BB87" i="1" s="1"/>
  <c r="BK149" i="2"/>
  <c r="N149" i="2" s="1"/>
  <c r="N90" i="2" s="1"/>
  <c r="AA305" i="2"/>
  <c r="AA304" i="2" s="1"/>
  <c r="M82" i="2"/>
  <c r="H35" i="2"/>
  <c r="BD88" i="1" s="1"/>
  <c r="BD87" i="1" s="1"/>
  <c r="W35" i="1" s="1"/>
  <c r="AA144" i="2"/>
  <c r="Y149" i="2"/>
  <c r="BK166" i="2"/>
  <c r="N166" i="2" s="1"/>
  <c r="N91" i="2" s="1"/>
  <c r="Y184" i="2"/>
  <c r="AA202" i="2"/>
  <c r="Y205" i="2"/>
  <c r="BK216" i="2"/>
  <c r="N216" i="2" s="1"/>
  <c r="N97" i="2" s="1"/>
  <c r="W242" i="2"/>
  <c r="BK249" i="2"/>
  <c r="N249" i="2" s="1"/>
  <c r="N102" i="2" s="1"/>
  <c r="BK257" i="2"/>
  <c r="N257" i="2" s="1"/>
  <c r="N105" i="2" s="1"/>
  <c r="AA266" i="2"/>
  <c r="BK269" i="2"/>
  <c r="N269" i="2" s="1"/>
  <c r="N107" i="2" s="1"/>
  <c r="AA276" i="2"/>
  <c r="W286" i="2"/>
  <c r="BK290" i="2"/>
  <c r="N290" i="2" s="1"/>
  <c r="N110" i="2" s="1"/>
  <c r="W297" i="2"/>
  <c r="AA301" i="2"/>
  <c r="AA300" i="2" s="1"/>
  <c r="W305" i="2"/>
  <c r="W304" i="2" s="1"/>
  <c r="F83" i="2"/>
  <c r="H32" i="2"/>
  <c r="BA88" i="1" s="1"/>
  <c r="BA87" i="1" s="1"/>
  <c r="M32" i="2"/>
  <c r="AW88" i="1" s="1"/>
  <c r="M139" i="2"/>
  <c r="W177" i="2"/>
  <c r="W143" i="2" s="1"/>
  <c r="AA177" i="2"/>
  <c r="W187" i="2"/>
  <c r="AA187" i="2"/>
  <c r="N242" i="2"/>
  <c r="N101" i="2" s="1"/>
  <c r="W249" i="2"/>
  <c r="AA249" i="2"/>
  <c r="AA241" i="2" s="1"/>
  <c r="M80" i="2"/>
  <c r="N144" i="2"/>
  <c r="N89" i="2" s="1"/>
  <c r="W149" i="2"/>
  <c r="AA149" i="2"/>
  <c r="AA143" i="2" s="1"/>
  <c r="BK226" i="2"/>
  <c r="N226" i="2" s="1"/>
  <c r="N98" i="2" s="1"/>
  <c r="Y226" i="2"/>
  <c r="Y143" i="2" s="1"/>
  <c r="W241" i="2"/>
  <c r="N301" i="2"/>
  <c r="N114" i="2" s="1"/>
  <c r="BK300" i="2"/>
  <c r="N300" i="2" s="1"/>
  <c r="N113" i="2" s="1"/>
  <c r="N305" i="2"/>
  <c r="N116" i="2" s="1"/>
  <c r="W34" i="1" l="1"/>
  <c r="AY87" i="1"/>
  <c r="Y142" i="2"/>
  <c r="BK241" i="2"/>
  <c r="N241" i="2" s="1"/>
  <c r="N100" i="2" s="1"/>
  <c r="W33" i="1"/>
  <c r="AX87" i="1"/>
  <c r="W142" i="2"/>
  <c r="AU88" i="1" s="1"/>
  <c r="AU87" i="1" s="1"/>
  <c r="BK143" i="2"/>
  <c r="W32" i="1"/>
  <c r="AW87" i="1"/>
  <c r="AK32" i="1" s="1"/>
  <c r="AA142" i="2"/>
  <c r="N143" i="2" l="1"/>
  <c r="N88" i="2" s="1"/>
  <c r="BK142" i="2"/>
  <c r="N142" i="2" s="1"/>
  <c r="N87" i="2" s="1"/>
  <c r="N124" i="2" l="1"/>
  <c r="BE124" i="2" s="1"/>
  <c r="N123" i="2"/>
  <c r="BE123" i="2" s="1"/>
  <c r="N122" i="2"/>
  <c r="BE122" i="2" s="1"/>
  <c r="N121" i="2"/>
  <c r="BE121" i="2" s="1"/>
  <c r="N120" i="2"/>
  <c r="BE120" i="2" s="1"/>
  <c r="N119" i="2"/>
  <c r="M26" i="2"/>
  <c r="BE119" i="2" l="1"/>
  <c r="N118" i="2"/>
  <c r="M27" i="2" l="1"/>
  <c r="L126" i="2"/>
  <c r="H31" i="2"/>
  <c r="AZ88" i="1" s="1"/>
  <c r="AZ87" i="1" s="1"/>
  <c r="M31" i="2"/>
  <c r="AV88" i="1" s="1"/>
  <c r="AT88" i="1" s="1"/>
  <c r="AV87" i="1" l="1"/>
  <c r="AS88" i="1"/>
  <c r="AS87" i="1" s="1"/>
  <c r="M29" i="2"/>
  <c r="AG88" i="1" l="1"/>
  <c r="L37" i="2"/>
  <c r="AT87" i="1"/>
  <c r="AG87" i="1" l="1"/>
  <c r="AN88" i="1"/>
  <c r="AG100" i="1" l="1"/>
  <c r="AG98" i="1"/>
  <c r="AG96" i="1"/>
  <c r="AG94" i="1"/>
  <c r="AG92" i="1"/>
  <c r="AG103" i="1"/>
  <c r="AG102" i="1"/>
  <c r="AG97" i="1"/>
  <c r="AG93" i="1"/>
  <c r="AK26" i="1"/>
  <c r="AG101" i="1"/>
  <c r="AG99" i="1"/>
  <c r="AG95" i="1"/>
  <c r="AG91" i="1"/>
  <c r="AN87" i="1"/>
  <c r="CD91" i="1" l="1"/>
  <c r="AV91" i="1"/>
  <c r="BY91" i="1" s="1"/>
  <c r="AG90" i="1"/>
  <c r="CD99" i="1"/>
  <c r="AV99" i="1"/>
  <c r="BY99" i="1" s="1"/>
  <c r="CD93" i="1"/>
  <c r="AV93" i="1"/>
  <c r="BY93" i="1" s="1"/>
  <c r="CD102" i="1"/>
  <c r="AV102" i="1"/>
  <c r="BY102" i="1" s="1"/>
  <c r="AV92" i="1"/>
  <c r="BY92" i="1" s="1"/>
  <c r="AN92" i="1"/>
  <c r="CD92" i="1"/>
  <c r="AV96" i="1"/>
  <c r="BY96" i="1" s="1"/>
  <c r="CD96" i="1"/>
  <c r="AV100" i="1"/>
  <c r="BY100" i="1" s="1"/>
  <c r="CD100" i="1"/>
  <c r="CD95" i="1"/>
  <c r="AN95" i="1"/>
  <c r="AV95" i="1"/>
  <c r="BY95" i="1" s="1"/>
  <c r="CD101" i="1"/>
  <c r="AV101" i="1"/>
  <c r="BY101" i="1" s="1"/>
  <c r="CD97" i="1"/>
  <c r="AV97" i="1"/>
  <c r="BY97" i="1" s="1"/>
  <c r="CD103" i="1"/>
  <c r="AV103" i="1"/>
  <c r="BY103" i="1" s="1"/>
  <c r="AV94" i="1"/>
  <c r="BY94" i="1" s="1"/>
  <c r="CD94" i="1"/>
  <c r="AV98" i="1"/>
  <c r="BY98" i="1" s="1"/>
  <c r="CD98" i="1"/>
  <c r="AN103" i="1" l="1"/>
  <c r="AN93" i="1"/>
  <c r="AN98" i="1"/>
  <c r="AN100" i="1"/>
  <c r="AN97" i="1"/>
  <c r="AN101" i="1"/>
  <c r="AN96" i="1"/>
  <c r="AN102" i="1"/>
  <c r="AN99" i="1"/>
  <c r="AK27" i="1"/>
  <c r="AK29" i="1" s="1"/>
  <c r="AG105" i="1"/>
  <c r="AN91" i="1"/>
  <c r="AN94" i="1"/>
  <c r="AK31" i="1"/>
  <c r="W31" i="1"/>
  <c r="AN90" i="1" l="1"/>
  <c r="AN105" i="1" s="1"/>
  <c r="AK37" i="1"/>
</calcChain>
</file>

<file path=xl/sharedStrings.xml><?xml version="1.0" encoding="utf-8"?>
<sst xmlns="http://schemas.openxmlformats.org/spreadsheetml/2006/main" count="2233" uniqueCount="686">
  <si>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</si>
  <si>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</si>
  <si>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</si>
  <si>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</si>
  <si>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</si>
  <si>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</si>
  <si>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</si>
  <si>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</si>
  <si>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</si>
  <si>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</si>
  <si>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</si>
  <si>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</si>
  <si>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</si>
  <si>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</si>
  <si>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</si>
  <si>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</si>
  <si>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</si>
  <si>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CN-DS-Slany-Zizice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</si>
  <si>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</si>
  <si>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</si>
  <si>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Domov Slaný - středisko Žižice - Přístavba lůžkového výtahu vč.stavebních úprav objektu č.p.93</t>
  </si>
  <si>
    <t>0,1</t>
  </si>
  <si>
    <t>JKSO:</t>
  </si>
  <si>
    <t/>
  </si>
  <si>
    <t>CC-CZ:</t>
  </si>
  <si>
    <t>1</t>
  </si>
  <si>
    <t>Místo:</t>
  </si>
  <si>
    <t xml:space="preserve">Žižice, Žižice č.p.93 </t>
  </si>
  <si>
    <t>Datum:</t>
  </si>
  <si>
    <t>10</t>
  </si>
  <si>
    <t>100</t>
  </si>
  <si>
    <t>Objednatel:</t>
  </si>
  <si>
    <t>IČ:</t>
  </si>
  <si>
    <t>71234390</t>
  </si>
  <si>
    <t>Domov Slaný, p.s.s., Hlaváčkovo nám.218, Slaný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</si>
  <si>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</si>
  <si>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</si>
  <si>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</si>
  <si>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</si>
  <si>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</si>
  <si>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</si>
  <si>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</si>
  <si>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</si>
  <si>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</si>
  <si>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</si>
  <si>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</si>
  <si>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</si>
  <si>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</si>
  <si>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</si>
  <si>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</si>
  <si>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</si>
  <si>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</si>
  <si>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</si>
  <si>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</si>
  <si>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</si>
  <si>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</si>
  <si>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</si>
  <si>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</si>
  <si>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</si>
  <si>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</si>
  <si>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</si>
  <si>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</si>
  <si>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</si>
  <si>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</si>
  <si>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</si>
  <si>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</si>
  <si>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</si>
  <si>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</si>
  <si>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</si>
  <si>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</si>
  <si>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</si>
  <si>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</si>
  <si>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</si>
  <si>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</si>
  <si>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</si>
  <si>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</si>
  <si>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</si>
  <si>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</si>
  <si>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</si>
  <si>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</si>
  <si>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</si>
  <si>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</si>
  <si>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</si>
  <si>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</si>
  <si>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{1b2cebcf-a5dc-4665-9099-fe5e74bbcabe}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</si>
  <si>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</si>
  <si>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</si>
  <si>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</si>
  <si>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</si>
  <si>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</si>
  <si>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</si>
  <si>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</si>
  <si>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</si>
  <si>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</si>
  <si>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</si>
  <si>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</si>
  <si>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</si>
  <si>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</si>
  <si>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</si>
  <si>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</si>
  <si>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</si>
  <si>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</si>
  <si>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</si>
  <si>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</si>
  <si>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</si>
  <si>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</si>
  <si>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</si>
  <si>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</si>
  <si>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</si>
  <si>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</si>
  <si>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</si>
  <si>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</si>
  <si>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</si>
  <si>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</si>
  <si>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</si>
  <si>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</si>
  <si>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</si>
  <si>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</si>
  <si>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</si>
  <si>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</si>
  <si>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</si>
  <si>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</si>
  <si>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</si>
  <si>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</si>
  <si>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59 - Dlažby a předlažby pozemních komunikací a zpevněných ploch</t>
  </si>
  <si>
    <t xml:space="preserve">    6 - Úpravy povrchů, podlahy a osazování výplní</t>
  </si>
  <si>
    <t xml:space="preserve">    8 - Trubní vedení</t>
  </si>
  <si>
    <t xml:space="preserve">    S - Přesuny sutí</t>
  </si>
  <si>
    <t xml:space="preserve">    96 - Bourání konstrukcí</t>
  </si>
  <si>
    <t xml:space="preserve">    9 - Ostatní konstrukce a práce</t>
  </si>
  <si>
    <t xml:space="preserve">      99 - Přesun hmot</t>
  </si>
  <si>
    <t>PSV - PSV</t>
  </si>
  <si>
    <t xml:space="preserve">    711 - Izolace proti vodě, vlhkosti a plynům</t>
  </si>
  <si>
    <t xml:space="preserve">    713 - Izolace tepelné</t>
  </si>
  <si>
    <t xml:space="preserve">    735 - Ústřední vytápění - otopná tělesa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</si>
  <si>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</si>
  <si>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</si>
  <si>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</si>
  <si>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</si>
  <si>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</si>
  <si>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</si>
  <si>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</si>
  <si>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 </t>
  </si>
  <si>
    <t xml:space="preserve">    784 - Dokončovací práce - malby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</si>
  <si>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</si>
  <si>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</si>
  <si>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</si>
  <si>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</si>
  <si>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</si>
  <si>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</si>
  <si>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</si>
  <si>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</si>
  <si>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</si>
  <si>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</si>
  <si>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</si>
  <si>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</si>
  <si>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</si>
  <si>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</si>
  <si>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</si>
  <si>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</si>
  <si>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</si>
  <si>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</si>
  <si>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</si>
  <si>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</si>
  <si>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</si>
  <si>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</si>
  <si>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</si>
  <si>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</si>
  <si>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</si>
  <si>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</si>
  <si>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</si>
  <si>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</si>
  <si>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142</t>
  </si>
  <si>
    <t>R</t>
  </si>
  <si>
    <t>130A0301</t>
  </si>
  <si>
    <t>Vykopávky v uzavřených prostorech v hornině s malým obsahem kamene</t>
  </si>
  <si>
    <t>m3</t>
  </si>
  <si>
    <t>4</t>
  </si>
  <si>
    <t>K</t>
  </si>
  <si>
    <t>1652733152</t>
  </si>
  <si>
    <t>30</t>
  </si>
  <si>
    <t>13220100R</t>
  </si>
  <si>
    <t xml:space="preserve">Zemní práce, přesuny zeminy, naložení na dopr. prostředek, odvoz výkopku kolečkem do 50m </t>
  </si>
  <si>
    <t>-1885234592</t>
  </si>
  <si>
    <t>48</t>
  </si>
  <si>
    <t>13220100R5</t>
  </si>
  <si>
    <t>Ruční bourání železobetonových patek</t>
  </si>
  <si>
    <t>1914053337</t>
  </si>
  <si>
    <t>170A0202</t>
  </si>
  <si>
    <t>Zásyp v uzavřených prostorech ze zhutněných zemin nebo sypanin</t>
  </si>
  <si>
    <t>1568743005</t>
  </si>
  <si>
    <t>37</t>
  </si>
  <si>
    <t>210A0001</t>
  </si>
  <si>
    <t>Trativod z drenážních trubek plastových flexibilních</t>
  </si>
  <si>
    <t>m</t>
  </si>
  <si>
    <t>-339988415</t>
  </si>
  <si>
    <t>38</t>
  </si>
  <si>
    <t>213141111</t>
  </si>
  <si>
    <t>Zřízení vrstvy z geotextilie v rovině nebo ve sklonu do 1:5 š do 3 m</t>
  </si>
  <si>
    <t>m2</t>
  </si>
  <si>
    <t>244948186</t>
  </si>
  <si>
    <t>39</t>
  </si>
  <si>
    <t>M</t>
  </si>
  <si>
    <t>693113280</t>
  </si>
  <si>
    <t>textilie netkaná BELTEX 400 g/m2 š 200 cm</t>
  </si>
  <si>
    <t>8</t>
  </si>
  <si>
    <t>799205212</t>
  </si>
  <si>
    <t>143</t>
  </si>
  <si>
    <t>270A2102</t>
  </si>
  <si>
    <t>Základy ze ŽB tř. C 20/25 pro konstrukce a budovy včetně výztuže</t>
  </si>
  <si>
    <t>1637688708</t>
  </si>
  <si>
    <t>134</t>
  </si>
  <si>
    <t>270A4122</t>
  </si>
  <si>
    <t xml:space="preserve">Základové zdi z tvárnic ztraceného bednění tl do 250 mm včetně výplně z betonu tř. C 16/20 </t>
  </si>
  <si>
    <t>-1178893867</t>
  </si>
  <si>
    <t>výtahová šachta</t>
  </si>
  <si>
    <t>P</t>
  </si>
  <si>
    <t>3</t>
  </si>
  <si>
    <t>271532212</t>
  </si>
  <si>
    <t>Násyp pod základové konstrukce se zhutněním z hrubého kameniva frakce 16 až 32 mm</t>
  </si>
  <si>
    <t>1031392814</t>
  </si>
  <si>
    <t>49</t>
  </si>
  <si>
    <t>273313800R</t>
  </si>
  <si>
    <t>Přistavení čerpadla, doprava čerpadla, čerpání betonu, vyčištění hadic, najížděcí chemie+dopravní opatření</t>
  </si>
  <si>
    <t>soub</t>
  </si>
  <si>
    <t>-855343207</t>
  </si>
  <si>
    <t>5</t>
  </si>
  <si>
    <t>273351215</t>
  </si>
  <si>
    <t>Zřízení bednění stěn základových desek</t>
  </si>
  <si>
    <t>-1735390584</t>
  </si>
  <si>
    <t>6</t>
  </si>
  <si>
    <t>273351216</t>
  </si>
  <si>
    <t>Odstranění bednění stěn základových desek</t>
  </si>
  <si>
    <t>-2069686179</t>
  </si>
  <si>
    <t>7</t>
  </si>
  <si>
    <t>273361921</t>
  </si>
  <si>
    <t>Výztuž základových desek svařovanými sítěmi</t>
  </si>
  <si>
    <t>t</t>
  </si>
  <si>
    <t>-1193560305</t>
  </si>
  <si>
    <t>8/150x150mm</t>
  </si>
  <si>
    <t>125</t>
  </si>
  <si>
    <t>279311114</t>
  </si>
  <si>
    <t>Postupné podbetonování základového zdiva prostým betonem tř. C 16/20</t>
  </si>
  <si>
    <t>230748516</t>
  </si>
  <si>
    <t>podbetonování stávajících základů</t>
  </si>
  <si>
    <t>11</t>
  </si>
  <si>
    <t>279361821</t>
  </si>
  <si>
    <t>Výztuž základových zdí nosných betonářskou ocelí 10 505</t>
  </si>
  <si>
    <t>502109847</t>
  </si>
  <si>
    <t>274313711</t>
  </si>
  <si>
    <t>Základové pásy z betonu tř. C 20/25</t>
  </si>
  <si>
    <t>-1514229293</t>
  </si>
  <si>
    <t>155</t>
  </si>
  <si>
    <t>310A0111</t>
  </si>
  <si>
    <t>Zdivo a stěny nadzákladové z tvárnic pórobetonových přesných</t>
  </si>
  <si>
    <t>-1228451400</t>
  </si>
  <si>
    <t>Ytong Statik</t>
  </si>
  <si>
    <t>132</t>
  </si>
  <si>
    <t>317944323</t>
  </si>
  <si>
    <t>Válcované nosníky č.14 až 22 dodatečně osazované do připravených otvorů</t>
  </si>
  <si>
    <t>371170289</t>
  </si>
  <si>
    <t>156</t>
  </si>
  <si>
    <t>350A1001</t>
  </si>
  <si>
    <t>Překlady prefabrikované pórobetonové nosné</t>
  </si>
  <si>
    <t>1928863133</t>
  </si>
  <si>
    <t>56</t>
  </si>
  <si>
    <t>350A1203</t>
  </si>
  <si>
    <t>Překlady z ocelových válcovaných nosníků průřezu I, U nebo L výšky do 240 mm</t>
  </si>
  <si>
    <t>1877767964</t>
  </si>
  <si>
    <t>osazení průvlaků dle požadavků statika do připraveného maltového lože MC-5, nátěr základovou barvou, podbetonování, výškové dorovnání</t>
  </si>
  <si>
    <t>57</t>
  </si>
  <si>
    <t>350A1211</t>
  </si>
  <si>
    <t>Dobetonování překladů včetně spodního podbednění-vč.spřažení pomocí ocelové pasoviny - svařování</t>
  </si>
  <si>
    <t>402684217</t>
  </si>
  <si>
    <t>betonáž vnitřní části svařovaných průvlaků-dle požadavků statika, vložená armatura, zavibrování, dodávka těsnící podložky na spodní hranu průvlaku</t>
  </si>
  <si>
    <t>73</t>
  </si>
  <si>
    <t>311272123</t>
  </si>
  <si>
    <t>Zdivo nosné tl 200 mm z pórobetonových přesných hladkých tvárnic Ytong hmotnosti 500 kg/m3</t>
  </si>
  <si>
    <t>1334729010</t>
  </si>
  <si>
    <t>zdivo atiky střechy-vč.zvýšené pracnosti při obezdívání trámů, dořezávání kolem hranolů a obkládání hranolů izolací</t>
  </si>
  <si>
    <t>167</t>
  </si>
  <si>
    <t>410A1302</t>
  </si>
  <si>
    <t>Strop monolitický deskový ze ŽB tř. C 20/25 včetně výztuže 120 kg/m3</t>
  </si>
  <si>
    <t>-107196618</t>
  </si>
  <si>
    <t>64</t>
  </si>
  <si>
    <t>417272111</t>
  </si>
  <si>
    <t xml:space="preserve">Obezdívka věnce věncovkou Ytong tl 50 mm na tenkovrstvou maltu </t>
  </si>
  <si>
    <t>983027499</t>
  </si>
  <si>
    <t>58</t>
  </si>
  <si>
    <t>420A0003</t>
  </si>
  <si>
    <t>Ztužující pásy a věnce ze ŽB tř. C 25/30 včetně pomocné výztuže 70 kg/m3</t>
  </si>
  <si>
    <t>-1227420469</t>
  </si>
  <si>
    <t>vč.svislého přesunu betonové směsi</t>
  </si>
  <si>
    <t>165</t>
  </si>
  <si>
    <t>420A00XX1</t>
  </si>
  <si>
    <t>Statická úprava - hl.vstup - podchytávání nosných žb kcí s odstraněním ocelového sloupu, doplnění spřažené ocel.kce z dvojice nosníků Ič.260 a posílení sloupů dvojicí ocel.nosičů Uč.180 na ocel. plotny</t>
  </si>
  <si>
    <t>kpl</t>
  </si>
  <si>
    <t>-184011757</t>
  </si>
  <si>
    <t>dle požadavků statika</t>
  </si>
  <si>
    <t>174</t>
  </si>
  <si>
    <t>113106231R00.1</t>
  </si>
  <si>
    <t>Rozebrání dlažeb ze zámkové dlažby v kamenivu</t>
  </si>
  <si>
    <t>818317911</t>
  </si>
  <si>
    <t>173</t>
  </si>
  <si>
    <t>596215021R00</t>
  </si>
  <si>
    <t>Kladení zámkové dlažby tl. 6 cm do drtě tl. 4 cm, vč.podkladní ŠD</t>
  </si>
  <si>
    <t>-2136071297</t>
  </si>
  <si>
    <t>110</t>
  </si>
  <si>
    <t>612321141</t>
  </si>
  <si>
    <t>Vápenocementová omítka štuková dvouvrstvá vnitřních stěn nanášená ručně</t>
  </si>
  <si>
    <t>-1126810458</t>
  </si>
  <si>
    <t>53</t>
  </si>
  <si>
    <t>620A2004</t>
  </si>
  <si>
    <t>Kontaktní zatepení stěn deskami z polystyrénu EPS tl 100 mm</t>
  </si>
  <si>
    <t>1443932353</t>
  </si>
  <si>
    <t>52</t>
  </si>
  <si>
    <t>620A2034</t>
  </si>
  <si>
    <t>Kontaktní zatepení stěn deskami z polystyrénu XPS tl 100 mm</t>
  </si>
  <si>
    <t>1869168969</t>
  </si>
  <si>
    <t>soklová část z extrudovaného polystyrenu s mřížkou</t>
  </si>
  <si>
    <t>153</t>
  </si>
  <si>
    <t>620A2043</t>
  </si>
  <si>
    <t>Kontaktní zatepení stěn deskami z minerálních vláken tl do 120 mm</t>
  </si>
  <si>
    <t>-235315654</t>
  </si>
  <si>
    <t>154</t>
  </si>
  <si>
    <t>620A2044</t>
  </si>
  <si>
    <t>Kontaktní zatepení stěn deskami z minerálních vláken tl do 160 mm</t>
  </si>
  <si>
    <t>-231454673</t>
  </si>
  <si>
    <t>55</t>
  </si>
  <si>
    <t>620A3032</t>
  </si>
  <si>
    <t>Vnější omítka tenkovrstvá akrylátová zatřená do tl 3 mm včetně penetrace podkadu - opravy</t>
  </si>
  <si>
    <t>-871170465</t>
  </si>
  <si>
    <t>54</t>
  </si>
  <si>
    <t>620A3033</t>
  </si>
  <si>
    <t>Vnější omítka tenkovrstvá akrylátová mozaiková střednězrnná včetně penetrace podkadu</t>
  </si>
  <si>
    <t>-234455466</t>
  </si>
  <si>
    <t>164</t>
  </si>
  <si>
    <t>620A3X111</t>
  </si>
  <si>
    <t>Systémová zavěšená fasáda z kompaktních desek Fundermax Max Exterior - hl. vstup</t>
  </si>
  <si>
    <t>703682887</t>
  </si>
  <si>
    <t>74</t>
  </si>
  <si>
    <t>62221200R</t>
  </si>
  <si>
    <t>Montáž zateplení vnějšího ostění hl. špalety do 200 mm z polystyrénových desek tl do 30 mm</t>
  </si>
  <si>
    <t>-2072929123</t>
  </si>
  <si>
    <t>78</t>
  </si>
  <si>
    <t>631362021</t>
  </si>
  <si>
    <t>Výztuž mazanin svařovanými sítěmi Kari</t>
  </si>
  <si>
    <t>91557300</t>
  </si>
  <si>
    <t>79</t>
  </si>
  <si>
    <t>632441114</t>
  </si>
  <si>
    <t>Potěr samonivelační tl do 10 mm ze suchých směsí</t>
  </si>
  <si>
    <t>1273793088</t>
  </si>
  <si>
    <t>115</t>
  </si>
  <si>
    <t>634111116</t>
  </si>
  <si>
    <t>Obvodová dilatace pružnou těsnicí páskou v 100 mm mezi stěnou a mazaninou</t>
  </si>
  <si>
    <t>-1764154714</t>
  </si>
  <si>
    <t>146</t>
  </si>
  <si>
    <t>640A1011</t>
  </si>
  <si>
    <t>Dveřní zárubně nebo rámy kovové protipožární pro jednokřídlové dveře</t>
  </si>
  <si>
    <t>kus</t>
  </si>
  <si>
    <t>-1466452377</t>
  </si>
  <si>
    <t>150</t>
  </si>
  <si>
    <t>800A2023</t>
  </si>
  <si>
    <t>Přeložka a úprava dešťového kanalizačního svodu z trub plastových DN do 200 mm</t>
  </si>
  <si>
    <t>-1503556780</t>
  </si>
  <si>
    <t>148</t>
  </si>
  <si>
    <t>800A300XX</t>
  </si>
  <si>
    <t>Přeložka vnitřního plynovodu z trub ocelových vč. souvisejících prací</t>
  </si>
  <si>
    <t>1501124536</t>
  </si>
  <si>
    <t>208</t>
  </si>
  <si>
    <t>979082111R00</t>
  </si>
  <si>
    <t>Vnitrostaveništní doprava suti do 10 m</t>
  </si>
  <si>
    <t>-1475500375</t>
  </si>
  <si>
    <t>209</t>
  </si>
  <si>
    <t>979082121R00</t>
  </si>
  <si>
    <t>Příplatek k vnitrost. dopravě suti za dalších 5 m</t>
  </si>
  <si>
    <t>-1519888923</t>
  </si>
  <si>
    <t>210</t>
  </si>
  <si>
    <t>979083117R00</t>
  </si>
  <si>
    <t>Vodorovné přemístění suti na skládku do 6000 m</t>
  </si>
  <si>
    <t>1173303100</t>
  </si>
  <si>
    <t>211</t>
  </si>
  <si>
    <t>979083191R00</t>
  </si>
  <si>
    <t>Příplatek za dalších započatých 1000 m nad 6000 m do 15 km</t>
  </si>
  <si>
    <t>1031301615</t>
  </si>
  <si>
    <t>214</t>
  </si>
  <si>
    <t>979990001R00.1</t>
  </si>
  <si>
    <t>Poplatek za skládku stavební suti</t>
  </si>
  <si>
    <t>-624001444</t>
  </si>
  <si>
    <t>182</t>
  </si>
  <si>
    <t>979990103R00</t>
  </si>
  <si>
    <t>Poplatek za skládku suti - žb beton, bloky</t>
  </si>
  <si>
    <t>452864683</t>
  </si>
  <si>
    <t xml:space="preserve">
</t>
  </si>
  <si>
    <t>185</t>
  </si>
  <si>
    <t>979990110R00</t>
  </si>
  <si>
    <t>Poplatek za skládku suti - sádrokartonové desky</t>
  </si>
  <si>
    <t>-1340545059</t>
  </si>
  <si>
    <t>186</t>
  </si>
  <si>
    <t>979990142R00</t>
  </si>
  <si>
    <t>Poplatek za skládku suti - minerální vata</t>
  </si>
  <si>
    <t>-819475916</t>
  </si>
  <si>
    <t>213</t>
  </si>
  <si>
    <t>979990162R00</t>
  </si>
  <si>
    <t>Poplatek za skládku suti - dřevo+sklo</t>
  </si>
  <si>
    <t>-1176350221</t>
  </si>
  <si>
    <t>196</t>
  </si>
  <si>
    <t>962031133R00</t>
  </si>
  <si>
    <t>Bourání příček cihelných tl. 15 cm</t>
  </si>
  <si>
    <t>1169252398</t>
  </si>
  <si>
    <t>177</t>
  </si>
  <si>
    <t>965042121RT2</t>
  </si>
  <si>
    <t>Bourání mazanin betonových tl. 10 cm</t>
  </si>
  <si>
    <t>-2058344068</t>
  </si>
  <si>
    <t>tl. mazaniny 8 - 10 cm</t>
  </si>
  <si>
    <t>200</t>
  </si>
  <si>
    <t>968061125R00</t>
  </si>
  <si>
    <t>Vyvěšení dřevěných dveřních křídel pl. do 2 m2</t>
  </si>
  <si>
    <t>-1933170076</t>
  </si>
  <si>
    <t>227</t>
  </si>
  <si>
    <t>120901101</t>
  </si>
  <si>
    <t>Bourání zdiva cihelného nebo smíšeného na maltu vápennou</t>
  </si>
  <si>
    <t>-695493998</t>
  </si>
  <si>
    <t>199</t>
  </si>
  <si>
    <t>968072455R00</t>
  </si>
  <si>
    <t>Vybourání kovových dveřních zárubní pl. do 2 m2</t>
  </si>
  <si>
    <t>961615966</t>
  </si>
  <si>
    <t>225</t>
  </si>
  <si>
    <t>965081313</t>
  </si>
  <si>
    <t>Bourání podlah z dlaždic betonových, teracových nebo čedičových tl do 20 mm plochy přes 1 m2</t>
  </si>
  <si>
    <t>2046831574</t>
  </si>
  <si>
    <t>226</t>
  </si>
  <si>
    <t>9650011XR</t>
  </si>
  <si>
    <t xml:space="preserve">Bourání železobetonového schodiště, podesty a odstranění žb terasy - jádrové vrtání, stěnové řezání pilou, kompletní podepření a stabilizace proti posunutí a pádu kce při řezání, vnitrostaveništní manipulace s betonovými bloky  </t>
  </si>
  <si>
    <t>552139158</t>
  </si>
  <si>
    <t>198</t>
  </si>
  <si>
    <t>968072875R00</t>
  </si>
  <si>
    <t>Vybourání ocelového zábradlí</t>
  </si>
  <si>
    <t>1634477787</t>
  </si>
  <si>
    <t>218</t>
  </si>
  <si>
    <t>940A0202</t>
  </si>
  <si>
    <t>Lešení pomocné výšky lešeňové podlahy přes 1,9 m do 3,5 m</t>
  </si>
  <si>
    <t>837349252</t>
  </si>
  <si>
    <t>219</t>
  </si>
  <si>
    <t>940A0101C</t>
  </si>
  <si>
    <t xml:space="preserve">Práce pro provizorní uzavření objektu během výstavby, omezení vstupu na stavbu vč.zamezení prašnosti </t>
  </si>
  <si>
    <t>378521605</t>
  </si>
  <si>
    <t>193</t>
  </si>
  <si>
    <t>HZS.1</t>
  </si>
  <si>
    <t>Autojeřáb - demontáž žb bloků schodiště a terasy</t>
  </si>
  <si>
    <t>hod</t>
  </si>
  <si>
    <t>-50849556</t>
  </si>
  <si>
    <t>194</t>
  </si>
  <si>
    <t>HZS.2</t>
  </si>
  <si>
    <t>Vytýčení veškerých podzemních sítí</t>
  </si>
  <si>
    <t>1812183388</t>
  </si>
  <si>
    <t>215</t>
  </si>
  <si>
    <t>900      R01</t>
  </si>
  <si>
    <t>HZS-ostatní práce v rozpočtu nepředvídané</t>
  </si>
  <si>
    <t>h</t>
  </si>
  <si>
    <t>-1703654526</t>
  </si>
  <si>
    <t>216</t>
  </si>
  <si>
    <t>900      R01.1</t>
  </si>
  <si>
    <t>HZS-zednické přípomoce pro ET, ÚT, ZT</t>
  </si>
  <si>
    <t>-994646405</t>
  </si>
  <si>
    <t>220</t>
  </si>
  <si>
    <t>940A0101B</t>
  </si>
  <si>
    <t>Úpravy a posílení stáv. zákl.patek pro ocelovou konstrkci nosných sloupů - úprava hl.vstupu</t>
  </si>
  <si>
    <t>174883707</t>
  </si>
  <si>
    <t>221</t>
  </si>
  <si>
    <t>940A010XR</t>
  </si>
  <si>
    <t>Oprava a vyrovnání povrchu žb opěrné stěny po bourání žb schodiště</t>
  </si>
  <si>
    <t>-2036560928</t>
  </si>
  <si>
    <t>222</t>
  </si>
  <si>
    <t>940A0101</t>
  </si>
  <si>
    <t>Pojízdné věže výšky do 3,5 m - montáž s demontáží</t>
  </si>
  <si>
    <t>-2060481684</t>
  </si>
  <si>
    <t>223</t>
  </si>
  <si>
    <t>940A0001</t>
  </si>
  <si>
    <t>Lešení řadové trubkové s podlahami výšky do 5 m - montáž s demontáží, nájem lešení</t>
  </si>
  <si>
    <t>-337809576</t>
  </si>
  <si>
    <t>224</t>
  </si>
  <si>
    <t>900.1VR</t>
  </si>
  <si>
    <t>Osobní lanový (lůžkový) bezstrojovnový výtah, nosnost 1600kg, 3st., 4nástupiště, zdvih 7m, rozměry kab. 1,4x2,4/2,2m, broušený nerez, GSM-vyprošťovací služba, ovětlení výtah. šachty, dokumentace</t>
  </si>
  <si>
    <t>-1726898059</t>
  </si>
  <si>
    <t>217</t>
  </si>
  <si>
    <t>952901111</t>
  </si>
  <si>
    <t>Vyčištění budov bytové a občanské výstavby při výšce podlaží do 4 m</t>
  </si>
  <si>
    <t>123442199</t>
  </si>
  <si>
    <t>152</t>
  </si>
  <si>
    <t>990A0203</t>
  </si>
  <si>
    <t>Přesun hmot pro bytové domy výšky přes 12 do 24 m</t>
  </si>
  <si>
    <t>%</t>
  </si>
  <si>
    <t>-772174395</t>
  </si>
  <si>
    <t>41</t>
  </si>
  <si>
    <t>711472053</t>
  </si>
  <si>
    <t>Provedení svislé izolace proti podpovrchové vodě termoplasty fólií z nízkolehčeného PE</t>
  </si>
  <si>
    <t>16</t>
  </si>
  <si>
    <t>-1855637060</t>
  </si>
  <si>
    <t>42</t>
  </si>
  <si>
    <t>283230840</t>
  </si>
  <si>
    <t>fólie pro izolaci nadzákladového zdiva Guttabau 1,250 x 25 m</t>
  </si>
  <si>
    <t>32</t>
  </si>
  <si>
    <t>1182253999</t>
  </si>
  <si>
    <t>43</t>
  </si>
  <si>
    <t>711A1001</t>
  </si>
  <si>
    <t>Izolace proti vodě vodorovná prováděná za studena penetračním nátěrem</t>
  </si>
  <si>
    <t>-2088729756</t>
  </si>
  <si>
    <t>144</t>
  </si>
  <si>
    <t>711A1031</t>
  </si>
  <si>
    <t>Izolace proti vodě vodorovná prováděná přitavením těžkých asfaltovaných  pásů</t>
  </si>
  <si>
    <t>-567431354</t>
  </si>
  <si>
    <t>45</t>
  </si>
  <si>
    <t>711A2001</t>
  </si>
  <si>
    <t>Izolace proti vodě svislá prováděná za studena penetračním nátěrem</t>
  </si>
  <si>
    <t>-1478129279</t>
  </si>
  <si>
    <t>145</t>
  </si>
  <si>
    <t>711A2031</t>
  </si>
  <si>
    <t>Izolace proti vodě svislá prováděná přitavením asfaltovaných těžkých pásů</t>
  </si>
  <si>
    <t>919768375</t>
  </si>
  <si>
    <t>46</t>
  </si>
  <si>
    <t>713131145</t>
  </si>
  <si>
    <t>Montáž izolace tepelné stěn a základů lepením bodově rohoží, pásů, dílců, desek</t>
  </si>
  <si>
    <t>-372551517</t>
  </si>
  <si>
    <t>65</t>
  </si>
  <si>
    <t>283763490</t>
  </si>
  <si>
    <t>deska polystyrénová izolační Perimeter N PER 30 (EPS P) 1250 x 600 x 60 mm</t>
  </si>
  <si>
    <t>-236902819</t>
  </si>
  <si>
    <t>izolace podzemní části zdiva / lambda=0,034 [W / m K]</t>
  </si>
  <si>
    <t>113</t>
  </si>
  <si>
    <t>73500000M</t>
  </si>
  <si>
    <t xml:space="preserve">Přeložky ústředního vytápění (potrubí, tělesa, armatury) </t>
  </si>
  <si>
    <t>soubor</t>
  </si>
  <si>
    <t>-1240451256</t>
  </si>
  <si>
    <t>158</t>
  </si>
  <si>
    <t>751A100XR</t>
  </si>
  <si>
    <t xml:space="preserve">VZT - Nucené větrání výtahové šachty a komůrky pro zemřelé </t>
  </si>
  <si>
    <t>1905681430</t>
  </si>
  <si>
    <t>137</t>
  </si>
  <si>
    <t>761A1022R</t>
  </si>
  <si>
    <t>Okna plastová plochy přes 1,5 m2 zdvojená otvíravá s rámem - zlatý dub</t>
  </si>
  <si>
    <t>-258447748</t>
  </si>
  <si>
    <t>84</t>
  </si>
  <si>
    <t>761A102R</t>
  </si>
  <si>
    <t>Demontáž stávajících plastových oken a dveří, ekologická likvidace</t>
  </si>
  <si>
    <t>185644059</t>
  </si>
  <si>
    <t>162</t>
  </si>
  <si>
    <t>761A300XR</t>
  </si>
  <si>
    <t>Automatické dveře AL dvoukřídlové 2,65x2,7m - bílá vč.zdroje pro nouzové otevření</t>
  </si>
  <si>
    <t>1060507892</t>
  </si>
  <si>
    <t>147</t>
  </si>
  <si>
    <t>761A3111</t>
  </si>
  <si>
    <t>Dveře vnitřní dřevěné nebo plastové jednokřídlové protipožární do ocelové zárubně 110x1970 EW30 vč.kování</t>
  </si>
  <si>
    <t>-279586181</t>
  </si>
  <si>
    <t>139</t>
  </si>
  <si>
    <t>761A3511</t>
  </si>
  <si>
    <t>Dveře venkovní plastové jednokřídlové 1,3x2,1m, zlatý dub</t>
  </si>
  <si>
    <t>-719030434</t>
  </si>
  <si>
    <t>138</t>
  </si>
  <si>
    <t>761A3512</t>
  </si>
  <si>
    <t>Dveře venkovní plastové dvoukřídlové, 2,1x2,1m - zlatý dub, conex</t>
  </si>
  <si>
    <t>546735139</t>
  </si>
  <si>
    <t>140</t>
  </si>
  <si>
    <t>761A9201</t>
  </si>
  <si>
    <t>Parapetní vnitřní deska šířky do 30 cm</t>
  </si>
  <si>
    <t>409198581</t>
  </si>
  <si>
    <t>172</t>
  </si>
  <si>
    <t>761A9201X</t>
  </si>
  <si>
    <t>Parapetní plech AL - bronz šířky do 20 cm</t>
  </si>
  <si>
    <t>-1241255640</t>
  </si>
  <si>
    <t>86</t>
  </si>
  <si>
    <t>76271111R</t>
  </si>
  <si>
    <t>Pokrývačské a klempířské práce spojené s úpravou stávající střechy a zhotovení nového střešního pláště - ploché střechy a pultové střechy - KVH, fólie Alkorplan, Spádová vrstva EPS 150mm, parozábrana</t>
  </si>
  <si>
    <t>444319777</t>
  </si>
  <si>
    <t>166</t>
  </si>
  <si>
    <t>76271111X</t>
  </si>
  <si>
    <t>Pokrývačské a klempířské práce spojené s odstraněním stávajících dřev.kcí střešního pláště vč.zábradlí, demontáže podbití</t>
  </si>
  <si>
    <t>-1069703014</t>
  </si>
  <si>
    <t>106</t>
  </si>
  <si>
    <t>763131433</t>
  </si>
  <si>
    <t>SDK podhled deska 1xDF 15 mm ocel. dvouvrstvá spodní kce profil CD+UD</t>
  </si>
  <si>
    <t>1808595203</t>
  </si>
  <si>
    <t>88</t>
  </si>
  <si>
    <t>763131714</t>
  </si>
  <si>
    <t>SDK podhled základní penetrační nátěr</t>
  </si>
  <si>
    <t>1861986548</t>
  </si>
  <si>
    <t>89</t>
  </si>
  <si>
    <t>763131751</t>
  </si>
  <si>
    <t>Montáž parotěsné zábrany do SDK podhledu</t>
  </si>
  <si>
    <t>-2109968149</t>
  </si>
  <si>
    <t>90</t>
  </si>
  <si>
    <t>283292140</t>
  </si>
  <si>
    <t>zábrana parotěsná PK-BAR ALU 170 SE role 1,5 x 50 m</t>
  </si>
  <si>
    <t>-64656034</t>
  </si>
  <si>
    <t>126</t>
  </si>
  <si>
    <t>763131822</t>
  </si>
  <si>
    <t>Demontáž SDK podhledu s dvouvrstvou nosnou kcí z ocelových profilů opláštění dvojité</t>
  </si>
  <si>
    <t>-1830083133</t>
  </si>
  <si>
    <t>141</t>
  </si>
  <si>
    <t>763A2002</t>
  </si>
  <si>
    <t>Stropní trámy dřevěného stropu z hraněného řeziva průřezové plochy do 288 cm2</t>
  </si>
  <si>
    <t>54074589</t>
  </si>
  <si>
    <t>191</t>
  </si>
  <si>
    <t>767995114</t>
  </si>
  <si>
    <t>Montáž atypických zámečnických konstrukcí hmotnosti do 50 kg - stříška</t>
  </si>
  <si>
    <t>kg</t>
  </si>
  <si>
    <t>-1024669331</t>
  </si>
  <si>
    <t>192</t>
  </si>
  <si>
    <t>767.1</t>
  </si>
  <si>
    <t>Stříška nad vchodové dveře Al</t>
  </si>
  <si>
    <t>ks</t>
  </si>
  <si>
    <t>-570852605</t>
  </si>
  <si>
    <t>zadní vchod 1x, výtah 1x</t>
  </si>
  <si>
    <t>228</t>
  </si>
  <si>
    <t>7675311XR</t>
  </si>
  <si>
    <t>D+M vstupních čistících zón - venkovní zesílená, rám nerez</t>
  </si>
  <si>
    <t>-863335788</t>
  </si>
  <si>
    <t>hl.vstup</t>
  </si>
  <si>
    <t>229</t>
  </si>
  <si>
    <t>7675311XR1</t>
  </si>
  <si>
    <t>-1677085815</t>
  </si>
  <si>
    <t>výtah</t>
  </si>
  <si>
    <t>230</t>
  </si>
  <si>
    <t>7675311XR2</t>
  </si>
  <si>
    <t>D+M vstupních čistících zón - vnitřní - II.zóna, rám nerez</t>
  </si>
  <si>
    <t>462238266</t>
  </si>
  <si>
    <t>hl. vstup</t>
  </si>
  <si>
    <t>159</t>
  </si>
  <si>
    <t>771A0003</t>
  </si>
  <si>
    <t>Podlaha z dlaždic keramických lepených flexibilním lepidlem</t>
  </si>
  <si>
    <t>-1501009347</t>
  </si>
  <si>
    <t>protiskluzná dl.</t>
  </si>
  <si>
    <t>160</t>
  </si>
  <si>
    <t>771A0203</t>
  </si>
  <si>
    <t>Soklík z dlaždic keramických lepených flexibilním lepidlem</t>
  </si>
  <si>
    <t>-641538868</t>
  </si>
  <si>
    <t>161</t>
  </si>
  <si>
    <t>770A1001</t>
  </si>
  <si>
    <t>Podlahová samonivelační stěrka tl do 3 mm pro vyrovnání podkladu</t>
  </si>
  <si>
    <t>728135523</t>
  </si>
  <si>
    <t>176</t>
  </si>
  <si>
    <t>776101115R00</t>
  </si>
  <si>
    <t>Vyrovnání podkladů samonivelační hmotou</t>
  </si>
  <si>
    <t>-1512528529</t>
  </si>
  <si>
    <t>175</t>
  </si>
  <si>
    <t>776511810RT2</t>
  </si>
  <si>
    <t>Odstranění PVC a koberců lepených bez podložky</t>
  </si>
  <si>
    <t>628818469</t>
  </si>
  <si>
    <t>z ploch 10 - 20 m2</t>
  </si>
  <si>
    <t>783222100</t>
  </si>
  <si>
    <t>Nátěry syntetické kovových doplňkových konstrukcí - ocel. nosiče</t>
  </si>
  <si>
    <t>-1113115370</t>
  </si>
  <si>
    <t>102</t>
  </si>
  <si>
    <t>784453101</t>
  </si>
  <si>
    <t>Malby směsi DÜFA tekuté disperzní bílé dvojnásobné s penetrací místnost v do 3,8 m</t>
  </si>
  <si>
    <t>2042215346</t>
  </si>
  <si>
    <t>103</t>
  </si>
  <si>
    <t>784453401</t>
  </si>
  <si>
    <t>Malby směsi JUB tekuté disperzní bílé omyvatelné jednonásobné s penetrací v místnostech v do 3,8 m</t>
  </si>
  <si>
    <t>-2115263754</t>
  </si>
  <si>
    <t>105</t>
  </si>
  <si>
    <t>21000000R</t>
  </si>
  <si>
    <t>Elektroinstalace - přeložka hl.přívodu, nový přívod pro výtah, nový přívod pro automatické dveře, úprava a doplnění vnitřních rozvodů, doplnění osvětlovacích těles vč. nouzových, osvětlení nástupních stanic a hl.vstupu LED</t>
  </si>
  <si>
    <t>1341789241</t>
  </si>
  <si>
    <t>157</t>
  </si>
  <si>
    <t>21000000R2</t>
  </si>
  <si>
    <t>Elektroinstalace - úprava a doplnění rozvodů EPS a EZS</t>
  </si>
  <si>
    <t>-1521329871</t>
  </si>
  <si>
    <t>168</t>
  </si>
  <si>
    <t>VRN-PD</t>
  </si>
  <si>
    <t>Průzkumy, sondy, zaměření stávajícího stavu</t>
  </si>
  <si>
    <t>-1908307772</t>
  </si>
  <si>
    <t>169</t>
  </si>
  <si>
    <t>VRN-PD1</t>
  </si>
  <si>
    <t>Projektová dokumentace pro provedení stavby - změna stavby, zakreslení skut.provedení, geodetické zaměření, přeložka plynu a kanalizace, technická podpora</t>
  </si>
  <si>
    <t>-1570121027</t>
  </si>
  <si>
    <t>170</t>
  </si>
  <si>
    <t>VRN-PD2</t>
  </si>
  <si>
    <t>Statický posudek</t>
  </si>
  <si>
    <t>1951742655</t>
  </si>
  <si>
    <t>171</t>
  </si>
  <si>
    <t>VRN-PD3</t>
  </si>
  <si>
    <t>Geodetické zaměření stavby</t>
  </si>
  <si>
    <t>-807222874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</si>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</sst>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23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5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6"/>
  <sheetViews>
    <sheetView showGridLines="0" workbookViewId="0">
      <pane ySplit="1" topLeftCell="A2" activePane="bottomLeft" state="frozen"/>
      <selection pane="bottomLeft" activeCell="AE20" sqref="AE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R2" s="175" t="s">
        <v>8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9" t="s">
        <v>12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211" t="s">
        <v>17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5"/>
      <c r="AQ5" s="22"/>
      <c r="BE5" s="209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213" t="s">
        <v>20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5"/>
      <c r="AQ6" s="22"/>
      <c r="BE6" s="210"/>
      <c r="BS6" s="17" t="s">
        <v>21</v>
      </c>
    </row>
    <row r="7" spans="1:73" ht="14.45" customHeight="1">
      <c r="B7" s="21"/>
      <c r="C7" s="25"/>
      <c r="D7" s="29" t="s">
        <v>22</v>
      </c>
      <c r="E7" s="25"/>
      <c r="F7" s="25"/>
      <c r="G7" s="25"/>
      <c r="H7" s="25"/>
      <c r="I7" s="25"/>
      <c r="J7" s="25"/>
      <c r="K7" s="27" t="s">
        <v>23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24</v>
      </c>
      <c r="AL7" s="25"/>
      <c r="AM7" s="25"/>
      <c r="AN7" s="27" t="s">
        <v>23</v>
      </c>
      <c r="AO7" s="25"/>
      <c r="AP7" s="25"/>
      <c r="AQ7" s="22"/>
      <c r="BE7" s="210"/>
      <c r="BS7" s="17" t="s">
        <v>25</v>
      </c>
    </row>
    <row r="8" spans="1:73" ht="14.45" customHeight="1">
      <c r="B8" s="21"/>
      <c r="C8" s="25"/>
      <c r="D8" s="29" t="s">
        <v>26</v>
      </c>
      <c r="E8" s="25"/>
      <c r="F8" s="25"/>
      <c r="G8" s="25"/>
      <c r="H8" s="25"/>
      <c r="I8" s="25"/>
      <c r="J8" s="25"/>
      <c r="K8" s="27" t="s">
        <v>27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28</v>
      </c>
      <c r="AL8" s="25"/>
      <c r="AM8" s="25"/>
      <c r="AN8" s="259">
        <v>43432</v>
      </c>
      <c r="AO8" s="25"/>
      <c r="AP8" s="25"/>
      <c r="AQ8" s="22"/>
      <c r="BE8" s="210"/>
      <c r="BS8" s="17" t="s">
        <v>29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10"/>
      <c r="BS9" s="17" t="s">
        <v>30</v>
      </c>
    </row>
    <row r="10" spans="1:73" ht="14.45" customHeight="1">
      <c r="B10" s="21"/>
      <c r="C10" s="25"/>
      <c r="D10" s="29" t="s">
        <v>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32</v>
      </c>
      <c r="AL10" s="25"/>
      <c r="AM10" s="25"/>
      <c r="AN10" s="27" t="s">
        <v>33</v>
      </c>
      <c r="AO10" s="25"/>
      <c r="AP10" s="25"/>
      <c r="AQ10" s="22"/>
      <c r="BE10" s="210"/>
      <c r="BS10" s="17" t="s">
        <v>21</v>
      </c>
    </row>
    <row r="11" spans="1:73" ht="18.399999999999999" customHeight="1">
      <c r="B11" s="21"/>
      <c r="C11" s="25"/>
      <c r="D11" s="25"/>
      <c r="E11" s="27" t="s">
        <v>34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35</v>
      </c>
      <c r="AL11" s="25"/>
      <c r="AM11" s="25"/>
      <c r="AN11" s="27" t="s">
        <v>23</v>
      </c>
      <c r="AO11" s="25"/>
      <c r="AP11" s="25"/>
      <c r="AQ11" s="22"/>
      <c r="BE11" s="210"/>
      <c r="BS11" s="17" t="s">
        <v>21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10"/>
      <c r="BS12" s="17" t="s">
        <v>21</v>
      </c>
    </row>
    <row r="13" spans="1:73" ht="14.45" customHeight="1">
      <c r="B13" s="21"/>
      <c r="C13" s="25"/>
      <c r="D13" s="29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32</v>
      </c>
      <c r="AL13" s="25"/>
      <c r="AM13" s="25"/>
      <c r="AN13" s="30" t="s">
        <v>37</v>
      </c>
      <c r="AO13" s="25"/>
      <c r="AP13" s="25"/>
      <c r="AQ13" s="22"/>
      <c r="BE13" s="210"/>
      <c r="BS13" s="17" t="s">
        <v>21</v>
      </c>
    </row>
    <row r="14" spans="1:73" ht="15">
      <c r="B14" s="21"/>
      <c r="C14" s="25"/>
      <c r="D14" s="25"/>
      <c r="E14" s="214" t="s">
        <v>37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9" t="s">
        <v>35</v>
      </c>
      <c r="AL14" s="25"/>
      <c r="AM14" s="25"/>
      <c r="AN14" s="30" t="s">
        <v>37</v>
      </c>
      <c r="AO14" s="25"/>
      <c r="AP14" s="25"/>
      <c r="AQ14" s="22"/>
      <c r="BE14" s="210"/>
      <c r="BS14" s="17" t="s">
        <v>21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10"/>
      <c r="BS15" s="17" t="s">
        <v>6</v>
      </c>
    </row>
    <row r="16" spans="1:73" ht="14.45" customHeight="1">
      <c r="B16" s="21"/>
      <c r="C16" s="25"/>
      <c r="D16" s="29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32</v>
      </c>
      <c r="AL16" s="25"/>
      <c r="AM16" s="25"/>
      <c r="AN16" s="27" t="s">
        <v>23</v>
      </c>
      <c r="AO16" s="25"/>
      <c r="AP16" s="25"/>
      <c r="AQ16" s="22"/>
      <c r="BE16" s="210"/>
      <c r="BS16" s="17" t="s">
        <v>6</v>
      </c>
    </row>
    <row r="17" spans="2:71" ht="18.399999999999999" customHeight="1">
      <c r="B17" s="21"/>
      <c r="C17" s="25"/>
      <c r="D17" s="25"/>
      <c r="E17" s="27" t="s">
        <v>39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35</v>
      </c>
      <c r="AL17" s="25"/>
      <c r="AM17" s="25"/>
      <c r="AN17" s="27" t="s">
        <v>23</v>
      </c>
      <c r="AO17" s="25"/>
      <c r="AP17" s="25"/>
      <c r="AQ17" s="22"/>
      <c r="BE17" s="210"/>
      <c r="BS17" s="17" t="s">
        <v>40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10"/>
      <c r="BS18" s="17" t="s">
        <v>9</v>
      </c>
    </row>
    <row r="19" spans="2:71" ht="14.45" customHeight="1">
      <c r="B19" s="21"/>
      <c r="C19" s="25"/>
      <c r="D19" s="29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32</v>
      </c>
      <c r="AL19" s="25"/>
      <c r="AM19" s="25"/>
      <c r="AN19" s="27" t="s">
        <v>23</v>
      </c>
      <c r="AO19" s="25"/>
      <c r="AP19" s="25"/>
      <c r="AQ19" s="22"/>
      <c r="BE19" s="210"/>
      <c r="BS19" s="17" t="s">
        <v>9</v>
      </c>
    </row>
    <row r="20" spans="2:71" ht="18.399999999999999" customHeight="1">
      <c r="B20" s="21"/>
      <c r="C20" s="25"/>
      <c r="D20" s="25"/>
      <c r="E20" s="27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35</v>
      </c>
      <c r="AL20" s="25"/>
      <c r="AM20" s="25"/>
      <c r="AN20" s="27" t="s">
        <v>23</v>
      </c>
      <c r="AO20" s="25"/>
      <c r="AP20" s="25"/>
      <c r="AQ20" s="22"/>
      <c r="BE20" s="210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10"/>
    </row>
    <row r="22" spans="2:71" ht="15">
      <c r="B22" s="21"/>
      <c r="C22" s="25"/>
      <c r="D22" s="29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10"/>
    </row>
    <row r="23" spans="2:71" ht="22.5" customHeight="1">
      <c r="B23" s="21"/>
      <c r="C23" s="25"/>
      <c r="D23" s="25"/>
      <c r="E23" s="216" t="s">
        <v>23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5"/>
      <c r="AP23" s="25"/>
      <c r="AQ23" s="22"/>
      <c r="BE23" s="210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10"/>
    </row>
    <row r="25" spans="2:71" ht="6.95" customHeight="1">
      <c r="B25" s="21"/>
      <c r="C25" s="2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/>
      <c r="AQ25" s="22"/>
      <c r="BE25" s="210"/>
    </row>
    <row r="26" spans="2:71" ht="14.45" customHeight="1">
      <c r="B26" s="21"/>
      <c r="C26" s="25"/>
      <c r="D26" s="32" t="s">
        <v>43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7">
        <f>ROUND(AG87,2)</f>
        <v>0</v>
      </c>
      <c r="AL26" s="212"/>
      <c r="AM26" s="212"/>
      <c r="AN26" s="212"/>
      <c r="AO26" s="212"/>
      <c r="AP26" s="25"/>
      <c r="AQ26" s="22"/>
      <c r="BE26" s="210"/>
    </row>
    <row r="27" spans="2:71" ht="14.45" customHeight="1">
      <c r="B27" s="21"/>
      <c r="C27" s="25"/>
      <c r="D27" s="32" t="s">
        <v>44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7">
        <f>ROUND(AG90,2)</f>
        <v>0</v>
      </c>
      <c r="AL27" s="217"/>
      <c r="AM27" s="217"/>
      <c r="AN27" s="217"/>
      <c r="AO27" s="217"/>
      <c r="AP27" s="25"/>
      <c r="AQ27" s="22"/>
      <c r="BE27" s="210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210"/>
    </row>
    <row r="29" spans="2:71" s="1" customFormat="1" ht="25.9" customHeight="1">
      <c r="B29" s="33"/>
      <c r="C29" s="34"/>
      <c r="D29" s="36" t="s">
        <v>45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18">
        <f>ROUND(AK26+AK27,2)</f>
        <v>0</v>
      </c>
      <c r="AL29" s="219"/>
      <c r="AM29" s="219"/>
      <c r="AN29" s="219"/>
      <c r="AO29" s="219"/>
      <c r="AP29" s="34"/>
      <c r="AQ29" s="35"/>
      <c r="BE29" s="210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210"/>
    </row>
    <row r="31" spans="2:71" s="2" customFormat="1" ht="14.45" customHeight="1">
      <c r="B31" s="38"/>
      <c r="C31" s="39"/>
      <c r="D31" s="40" t="s">
        <v>46</v>
      </c>
      <c r="E31" s="39"/>
      <c r="F31" s="40" t="s">
        <v>47</v>
      </c>
      <c r="G31" s="39"/>
      <c r="H31" s="39"/>
      <c r="I31" s="39"/>
      <c r="J31" s="39"/>
      <c r="K31" s="39"/>
      <c r="L31" s="200">
        <v>0.21</v>
      </c>
      <c r="M31" s="201"/>
      <c r="N31" s="201"/>
      <c r="O31" s="201"/>
      <c r="P31" s="39"/>
      <c r="Q31" s="39"/>
      <c r="R31" s="39"/>
      <c r="S31" s="39"/>
      <c r="T31" s="42" t="s">
        <v>48</v>
      </c>
      <c r="U31" s="39"/>
      <c r="V31" s="39"/>
      <c r="W31" s="202">
        <f>ROUND(AZ87+SUM(CD91:CD104),2)</f>
        <v>0</v>
      </c>
      <c r="X31" s="201"/>
      <c r="Y31" s="201"/>
      <c r="Z31" s="201"/>
      <c r="AA31" s="201"/>
      <c r="AB31" s="201"/>
      <c r="AC31" s="201"/>
      <c r="AD31" s="201"/>
      <c r="AE31" s="201"/>
      <c r="AF31" s="39"/>
      <c r="AG31" s="39"/>
      <c r="AH31" s="39"/>
      <c r="AI31" s="39"/>
      <c r="AJ31" s="39"/>
      <c r="AK31" s="202">
        <f>ROUND(AV87+SUM(BY91:BY104),2)</f>
        <v>0</v>
      </c>
      <c r="AL31" s="201"/>
      <c r="AM31" s="201"/>
      <c r="AN31" s="201"/>
      <c r="AO31" s="201"/>
      <c r="AP31" s="39"/>
      <c r="AQ31" s="43"/>
      <c r="BE31" s="210"/>
    </row>
    <row r="32" spans="2:71" s="2" customFormat="1" ht="14.45" customHeight="1">
      <c r="B32" s="38"/>
      <c r="C32" s="39"/>
      <c r="D32" s="39"/>
      <c r="E32" s="39"/>
      <c r="F32" s="40" t="s">
        <v>49</v>
      </c>
      <c r="G32" s="39"/>
      <c r="H32" s="39"/>
      <c r="I32" s="39"/>
      <c r="J32" s="39"/>
      <c r="K32" s="39"/>
      <c r="L32" s="200">
        <v>0.15</v>
      </c>
      <c r="M32" s="201"/>
      <c r="N32" s="201"/>
      <c r="O32" s="201"/>
      <c r="P32" s="39"/>
      <c r="Q32" s="39"/>
      <c r="R32" s="39"/>
      <c r="S32" s="39"/>
      <c r="T32" s="42" t="s">
        <v>48</v>
      </c>
      <c r="U32" s="39"/>
      <c r="V32" s="39"/>
      <c r="W32" s="202">
        <f>ROUND(BA87+SUM(CE91:CE104),2)</f>
        <v>0</v>
      </c>
      <c r="X32" s="201"/>
      <c r="Y32" s="201"/>
      <c r="Z32" s="201"/>
      <c r="AA32" s="201"/>
      <c r="AB32" s="201"/>
      <c r="AC32" s="201"/>
      <c r="AD32" s="201"/>
      <c r="AE32" s="201"/>
      <c r="AF32" s="39"/>
      <c r="AG32" s="39"/>
      <c r="AH32" s="39"/>
      <c r="AI32" s="39"/>
      <c r="AJ32" s="39"/>
      <c r="AK32" s="202">
        <f>ROUND(AW87+SUM(BZ91:BZ104),2)</f>
        <v>0</v>
      </c>
      <c r="AL32" s="201"/>
      <c r="AM32" s="201"/>
      <c r="AN32" s="201"/>
      <c r="AO32" s="201"/>
      <c r="AP32" s="39"/>
      <c r="AQ32" s="43"/>
      <c r="BE32" s="210"/>
    </row>
    <row r="33" spans="2:57" s="2" customFormat="1" ht="14.45" hidden="1" customHeight="1">
      <c r="B33" s="38"/>
      <c r="C33" s="39"/>
      <c r="D33" s="39"/>
      <c r="E33" s="39"/>
      <c r="F33" s="40" t="s">
        <v>50</v>
      </c>
      <c r="G33" s="39"/>
      <c r="H33" s="39"/>
      <c r="I33" s="39"/>
      <c r="J33" s="39"/>
      <c r="K33" s="39"/>
      <c r="L33" s="200">
        <v>0.21</v>
      </c>
      <c r="M33" s="201"/>
      <c r="N33" s="201"/>
      <c r="O33" s="201"/>
      <c r="P33" s="39"/>
      <c r="Q33" s="39"/>
      <c r="R33" s="39"/>
      <c r="S33" s="39"/>
      <c r="T33" s="42" t="s">
        <v>48</v>
      </c>
      <c r="U33" s="39"/>
      <c r="V33" s="39"/>
      <c r="W33" s="202">
        <f>ROUND(BB87+SUM(CF91:CF104),2)</f>
        <v>0</v>
      </c>
      <c r="X33" s="201"/>
      <c r="Y33" s="201"/>
      <c r="Z33" s="201"/>
      <c r="AA33" s="201"/>
      <c r="AB33" s="201"/>
      <c r="AC33" s="201"/>
      <c r="AD33" s="201"/>
      <c r="AE33" s="201"/>
      <c r="AF33" s="39"/>
      <c r="AG33" s="39"/>
      <c r="AH33" s="39"/>
      <c r="AI33" s="39"/>
      <c r="AJ33" s="39"/>
      <c r="AK33" s="202">
        <v>0</v>
      </c>
      <c r="AL33" s="201"/>
      <c r="AM33" s="201"/>
      <c r="AN33" s="201"/>
      <c r="AO33" s="201"/>
      <c r="AP33" s="39"/>
      <c r="AQ33" s="43"/>
      <c r="BE33" s="210"/>
    </row>
    <row r="34" spans="2:57" s="2" customFormat="1" ht="14.45" hidden="1" customHeight="1">
      <c r="B34" s="38"/>
      <c r="C34" s="39"/>
      <c r="D34" s="39"/>
      <c r="E34" s="39"/>
      <c r="F34" s="40" t="s">
        <v>51</v>
      </c>
      <c r="G34" s="39"/>
      <c r="H34" s="39"/>
      <c r="I34" s="39"/>
      <c r="J34" s="39"/>
      <c r="K34" s="39"/>
      <c r="L34" s="200">
        <v>0.15</v>
      </c>
      <c r="M34" s="201"/>
      <c r="N34" s="201"/>
      <c r="O34" s="201"/>
      <c r="P34" s="39"/>
      <c r="Q34" s="39"/>
      <c r="R34" s="39"/>
      <c r="S34" s="39"/>
      <c r="T34" s="42" t="s">
        <v>48</v>
      </c>
      <c r="U34" s="39"/>
      <c r="V34" s="39"/>
      <c r="W34" s="202">
        <f>ROUND(BC87+SUM(CG91:CG104),2)</f>
        <v>0</v>
      </c>
      <c r="X34" s="201"/>
      <c r="Y34" s="201"/>
      <c r="Z34" s="201"/>
      <c r="AA34" s="201"/>
      <c r="AB34" s="201"/>
      <c r="AC34" s="201"/>
      <c r="AD34" s="201"/>
      <c r="AE34" s="201"/>
      <c r="AF34" s="39"/>
      <c r="AG34" s="39"/>
      <c r="AH34" s="39"/>
      <c r="AI34" s="39"/>
      <c r="AJ34" s="39"/>
      <c r="AK34" s="202">
        <v>0</v>
      </c>
      <c r="AL34" s="201"/>
      <c r="AM34" s="201"/>
      <c r="AN34" s="201"/>
      <c r="AO34" s="201"/>
      <c r="AP34" s="39"/>
      <c r="AQ34" s="43"/>
      <c r="BE34" s="210"/>
    </row>
    <row r="35" spans="2:57" s="2" customFormat="1" ht="14.45" hidden="1" customHeight="1">
      <c r="B35" s="38"/>
      <c r="C35" s="39"/>
      <c r="D35" s="39"/>
      <c r="E35" s="39"/>
      <c r="F35" s="40" t="s">
        <v>52</v>
      </c>
      <c r="G35" s="39"/>
      <c r="H35" s="39"/>
      <c r="I35" s="39"/>
      <c r="J35" s="39"/>
      <c r="K35" s="39"/>
      <c r="L35" s="200">
        <v>0</v>
      </c>
      <c r="M35" s="201"/>
      <c r="N35" s="201"/>
      <c r="O35" s="201"/>
      <c r="P35" s="39"/>
      <c r="Q35" s="39"/>
      <c r="R35" s="39"/>
      <c r="S35" s="39"/>
      <c r="T35" s="42" t="s">
        <v>48</v>
      </c>
      <c r="U35" s="39"/>
      <c r="V35" s="39"/>
      <c r="W35" s="202">
        <f>ROUND(BD87+SUM(CH91:CH104),2)</f>
        <v>0</v>
      </c>
      <c r="X35" s="201"/>
      <c r="Y35" s="201"/>
      <c r="Z35" s="201"/>
      <c r="AA35" s="201"/>
      <c r="AB35" s="201"/>
      <c r="AC35" s="201"/>
      <c r="AD35" s="201"/>
      <c r="AE35" s="201"/>
      <c r="AF35" s="39"/>
      <c r="AG35" s="39"/>
      <c r="AH35" s="39"/>
      <c r="AI35" s="39"/>
      <c r="AJ35" s="39"/>
      <c r="AK35" s="202">
        <v>0</v>
      </c>
      <c r="AL35" s="201"/>
      <c r="AM35" s="201"/>
      <c r="AN35" s="201"/>
      <c r="AO35" s="201"/>
      <c r="AP35" s="39"/>
      <c r="AQ35" s="43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5.9" customHeight="1">
      <c r="B37" s="33"/>
      <c r="C37" s="44"/>
      <c r="D37" s="45" t="s">
        <v>53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54</v>
      </c>
      <c r="U37" s="46"/>
      <c r="V37" s="46"/>
      <c r="W37" s="46"/>
      <c r="X37" s="203" t="s">
        <v>55</v>
      </c>
      <c r="Y37" s="204"/>
      <c r="Z37" s="204"/>
      <c r="AA37" s="204"/>
      <c r="AB37" s="204"/>
      <c r="AC37" s="46"/>
      <c r="AD37" s="46"/>
      <c r="AE37" s="46"/>
      <c r="AF37" s="46"/>
      <c r="AG37" s="46"/>
      <c r="AH37" s="46"/>
      <c r="AI37" s="46"/>
      <c r="AJ37" s="46"/>
      <c r="AK37" s="205">
        <f>SUM(AK29:AK35)</f>
        <v>0</v>
      </c>
      <c r="AL37" s="204"/>
      <c r="AM37" s="204"/>
      <c r="AN37" s="204"/>
      <c r="AO37" s="206"/>
      <c r="AP37" s="44"/>
      <c r="AQ37" s="35"/>
    </row>
    <row r="38" spans="2:57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3"/>
      <c r="C49" s="34"/>
      <c r="D49" s="48" t="s">
        <v>56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57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>
      <c r="B50" s="21"/>
      <c r="C50" s="25"/>
      <c r="D50" s="5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2"/>
      <c r="AA50" s="25"/>
      <c r="AB50" s="25"/>
      <c r="AC50" s="51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2"/>
      <c r="AP50" s="25"/>
      <c r="AQ50" s="22"/>
    </row>
    <row r="51" spans="2:43">
      <c r="B51" s="21"/>
      <c r="C51" s="25"/>
      <c r="D51" s="5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2"/>
      <c r="AA51" s="25"/>
      <c r="AB51" s="25"/>
      <c r="AC51" s="5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2"/>
      <c r="AP51" s="25"/>
      <c r="AQ51" s="22"/>
    </row>
    <row r="52" spans="2:43">
      <c r="B52" s="21"/>
      <c r="C52" s="25"/>
      <c r="D52" s="5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2"/>
      <c r="AA52" s="25"/>
      <c r="AB52" s="25"/>
      <c r="AC52" s="5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2"/>
      <c r="AP52" s="25"/>
      <c r="AQ52" s="22"/>
    </row>
    <row r="53" spans="2:43">
      <c r="B53" s="21"/>
      <c r="C53" s="25"/>
      <c r="D53" s="5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2"/>
      <c r="AA53" s="25"/>
      <c r="AB53" s="25"/>
      <c r="AC53" s="51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2"/>
      <c r="AP53" s="25"/>
      <c r="AQ53" s="22"/>
    </row>
    <row r="54" spans="2:43">
      <c r="B54" s="21"/>
      <c r="C54" s="25"/>
      <c r="D54" s="5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2"/>
      <c r="AA54" s="25"/>
      <c r="AB54" s="25"/>
      <c r="AC54" s="51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2"/>
      <c r="AP54" s="25"/>
      <c r="AQ54" s="22"/>
    </row>
    <row r="55" spans="2:43">
      <c r="B55" s="21"/>
      <c r="C55" s="25"/>
      <c r="D55" s="5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2"/>
      <c r="AA55" s="25"/>
      <c r="AB55" s="25"/>
      <c r="AC55" s="51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2"/>
      <c r="AP55" s="25"/>
      <c r="AQ55" s="22"/>
    </row>
    <row r="56" spans="2:43">
      <c r="B56" s="21"/>
      <c r="C56" s="25"/>
      <c r="D56" s="5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2"/>
      <c r="AA56" s="25"/>
      <c r="AB56" s="25"/>
      <c r="AC56" s="51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2"/>
      <c r="AP56" s="25"/>
      <c r="AQ56" s="22"/>
    </row>
    <row r="57" spans="2:43">
      <c r="B57" s="21"/>
      <c r="C57" s="25"/>
      <c r="D57" s="5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2"/>
      <c r="AA57" s="25"/>
      <c r="AB57" s="25"/>
      <c r="AC57" s="51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2"/>
      <c r="AP57" s="25"/>
      <c r="AQ57" s="22"/>
    </row>
    <row r="58" spans="2:43" s="1" customFormat="1" ht="15">
      <c r="B58" s="33"/>
      <c r="C58" s="34"/>
      <c r="D58" s="53" t="s">
        <v>58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59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58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59</v>
      </c>
      <c r="AN58" s="54"/>
      <c r="AO58" s="56"/>
      <c r="AP58" s="34"/>
      <c r="AQ58" s="35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3"/>
      <c r="C60" s="34"/>
      <c r="D60" s="48" t="s">
        <v>60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61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>
      <c r="B61" s="21"/>
      <c r="C61" s="25"/>
      <c r="D61" s="5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2"/>
      <c r="AA61" s="25"/>
      <c r="AB61" s="25"/>
      <c r="AC61" s="51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2"/>
      <c r="AP61" s="25"/>
      <c r="AQ61" s="22"/>
    </row>
    <row r="62" spans="2:43">
      <c r="B62" s="21"/>
      <c r="C62" s="25"/>
      <c r="D62" s="5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2"/>
      <c r="AA62" s="25"/>
      <c r="AB62" s="25"/>
      <c r="AC62" s="51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2"/>
      <c r="AP62" s="25"/>
      <c r="AQ62" s="22"/>
    </row>
    <row r="63" spans="2:43">
      <c r="B63" s="21"/>
      <c r="C63" s="25"/>
      <c r="D63" s="5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5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2"/>
      <c r="AP63" s="25"/>
      <c r="AQ63" s="22"/>
    </row>
    <row r="64" spans="2:43">
      <c r="B64" s="21"/>
      <c r="C64" s="25"/>
      <c r="D64" s="5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2"/>
      <c r="AA64" s="25"/>
      <c r="AB64" s="25"/>
      <c r="AC64" s="5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2"/>
      <c r="AP64" s="25"/>
      <c r="AQ64" s="22"/>
    </row>
    <row r="65" spans="2:43">
      <c r="B65" s="21"/>
      <c r="C65" s="25"/>
      <c r="D65" s="5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2"/>
      <c r="AA65" s="25"/>
      <c r="AB65" s="25"/>
      <c r="AC65" s="51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2"/>
      <c r="AP65" s="25"/>
      <c r="AQ65" s="22"/>
    </row>
    <row r="66" spans="2:43">
      <c r="B66" s="21"/>
      <c r="C66" s="25"/>
      <c r="D66" s="5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2"/>
      <c r="AA66" s="25"/>
      <c r="AB66" s="25"/>
      <c r="AC66" s="51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2"/>
      <c r="AP66" s="25"/>
      <c r="AQ66" s="22"/>
    </row>
    <row r="67" spans="2:43">
      <c r="B67" s="21"/>
      <c r="C67" s="25"/>
      <c r="D67" s="5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2"/>
      <c r="AA67" s="25"/>
      <c r="AB67" s="25"/>
      <c r="AC67" s="51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2"/>
      <c r="AP67" s="25"/>
      <c r="AQ67" s="22"/>
    </row>
    <row r="68" spans="2:43">
      <c r="B68" s="21"/>
      <c r="C68" s="25"/>
      <c r="D68" s="5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2"/>
      <c r="AA68" s="25"/>
      <c r="AB68" s="25"/>
      <c r="AC68" s="51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2"/>
      <c r="AP68" s="25"/>
      <c r="AQ68" s="22"/>
    </row>
    <row r="69" spans="2:43" s="1" customFormat="1" ht="15">
      <c r="B69" s="33"/>
      <c r="C69" s="34"/>
      <c r="D69" s="53" t="s">
        <v>58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59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58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59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189" t="s">
        <v>62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35"/>
    </row>
    <row r="77" spans="2:43" s="3" customFormat="1" ht="14.45" customHeight="1">
      <c r="B77" s="63"/>
      <c r="C77" s="29" t="s">
        <v>16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CN-DS-Slany-Zizice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19</v>
      </c>
      <c r="D78" s="68"/>
      <c r="E78" s="68"/>
      <c r="F78" s="68"/>
      <c r="G78" s="68"/>
      <c r="H78" s="68"/>
      <c r="I78" s="68"/>
      <c r="J78" s="68"/>
      <c r="K78" s="68"/>
      <c r="L78" s="191" t="str">
        <f>K6</f>
        <v>Domov Slaný - středisko Žižice - Přístavba lůžkového výtahu vč.stavebních úprav objektu č.p.93</v>
      </c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>
      <c r="B80" s="33"/>
      <c r="C80" s="29" t="s">
        <v>26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 xml:space="preserve">Žižice, Žižice č.p.93 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9" t="s">
        <v>28</v>
      </c>
      <c r="AJ80" s="34"/>
      <c r="AK80" s="34"/>
      <c r="AL80" s="34"/>
      <c r="AM80" s="71">
        <f>IF(AN8= "","",AN8)</f>
        <v>43432</v>
      </c>
      <c r="AN80" s="34"/>
      <c r="AO80" s="34"/>
      <c r="AP80" s="34"/>
      <c r="AQ80" s="35"/>
    </row>
    <row r="81" spans="1:89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 ht="15">
      <c r="B82" s="33"/>
      <c r="C82" s="29" t="s">
        <v>31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Domov Slaný, p.s.s., Hlaváčkovo nám.218, Slaný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9" t="s">
        <v>38</v>
      </c>
      <c r="AJ82" s="34"/>
      <c r="AK82" s="34"/>
      <c r="AL82" s="34"/>
      <c r="AM82" s="193" t="str">
        <f>IF(E17="","",E17)</f>
        <v xml:space="preserve"> </v>
      </c>
      <c r="AN82" s="193"/>
      <c r="AO82" s="193"/>
      <c r="AP82" s="193"/>
      <c r="AQ82" s="35"/>
      <c r="AS82" s="194" t="s">
        <v>63</v>
      </c>
      <c r="AT82" s="195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89" s="1" customFormat="1" ht="15">
      <c r="B83" s="33"/>
      <c r="C83" s="29" t="s">
        <v>36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9" t="s">
        <v>41</v>
      </c>
      <c r="AJ83" s="34"/>
      <c r="AK83" s="34"/>
      <c r="AL83" s="34"/>
      <c r="AM83" s="193" t="str">
        <f>IF(E20="","",E20)</f>
        <v xml:space="preserve"> </v>
      </c>
      <c r="AN83" s="193"/>
      <c r="AO83" s="193"/>
      <c r="AP83" s="193"/>
      <c r="AQ83" s="35"/>
      <c r="AS83" s="196"/>
      <c r="AT83" s="197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89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198"/>
      <c r="AT84" s="199"/>
      <c r="AU84" s="34"/>
      <c r="AV84" s="34"/>
      <c r="AW84" s="34"/>
      <c r="AX84" s="34"/>
      <c r="AY84" s="34"/>
      <c r="AZ84" s="34"/>
      <c r="BA84" s="34"/>
      <c r="BB84" s="34"/>
      <c r="BC84" s="34"/>
      <c r="BD84" s="76"/>
    </row>
    <row r="85" spans="1:89" s="1" customFormat="1" ht="29.25" customHeight="1">
      <c r="B85" s="33"/>
      <c r="C85" s="181" t="s">
        <v>64</v>
      </c>
      <c r="D85" s="182"/>
      <c r="E85" s="182"/>
      <c r="F85" s="182"/>
      <c r="G85" s="182"/>
      <c r="H85" s="77"/>
      <c r="I85" s="183" t="s">
        <v>65</v>
      </c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3" t="s">
        <v>66</v>
      </c>
      <c r="AH85" s="182"/>
      <c r="AI85" s="182"/>
      <c r="AJ85" s="182"/>
      <c r="AK85" s="182"/>
      <c r="AL85" s="182"/>
      <c r="AM85" s="182"/>
      <c r="AN85" s="183" t="s">
        <v>67</v>
      </c>
      <c r="AO85" s="182"/>
      <c r="AP85" s="184"/>
      <c r="AQ85" s="35"/>
      <c r="AS85" s="78" t="s">
        <v>68</v>
      </c>
      <c r="AT85" s="79" t="s">
        <v>69</v>
      </c>
      <c r="AU85" s="79" t="s">
        <v>70</v>
      </c>
      <c r="AV85" s="79" t="s">
        <v>71</v>
      </c>
      <c r="AW85" s="79" t="s">
        <v>72</v>
      </c>
      <c r="AX85" s="79" t="s">
        <v>73</v>
      </c>
      <c r="AY85" s="79" t="s">
        <v>74</v>
      </c>
      <c r="AZ85" s="79" t="s">
        <v>75</v>
      </c>
      <c r="BA85" s="79" t="s">
        <v>76</v>
      </c>
      <c r="BB85" s="79" t="s">
        <v>77</v>
      </c>
      <c r="BC85" s="79" t="s">
        <v>78</v>
      </c>
      <c r="BD85" s="80" t="s">
        <v>79</v>
      </c>
    </row>
    <row r="86" spans="1:89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1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450000000000003" customHeight="1">
      <c r="B87" s="66"/>
      <c r="C87" s="82" t="s">
        <v>80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188">
        <f>ROUND(AG88,2)</f>
        <v>0</v>
      </c>
      <c r="AH87" s="188"/>
      <c r="AI87" s="188"/>
      <c r="AJ87" s="188"/>
      <c r="AK87" s="188"/>
      <c r="AL87" s="188"/>
      <c r="AM87" s="188"/>
      <c r="AN87" s="173">
        <f>SUM(AG87,AT87)</f>
        <v>0</v>
      </c>
      <c r="AO87" s="173"/>
      <c r="AP87" s="173"/>
      <c r="AQ87" s="69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81</v>
      </c>
      <c r="BT87" s="88" t="s">
        <v>82</v>
      </c>
      <c r="BV87" s="88" t="s">
        <v>83</v>
      </c>
      <c r="BW87" s="88" t="s">
        <v>84</v>
      </c>
      <c r="BX87" s="88" t="s">
        <v>85</v>
      </c>
    </row>
    <row r="88" spans="1:89" s="5" customFormat="1" ht="53.25" customHeight="1">
      <c r="A88" s="89" t="s">
        <v>86</v>
      </c>
      <c r="B88" s="90"/>
      <c r="C88" s="91"/>
      <c r="D88" s="187" t="s">
        <v>17</v>
      </c>
      <c r="E88" s="187"/>
      <c r="F88" s="187"/>
      <c r="G88" s="187"/>
      <c r="H88" s="187"/>
      <c r="I88" s="92"/>
      <c r="J88" s="187" t="s">
        <v>20</v>
      </c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5">
        <f>'CN-DS-Slany-Zizice - Domo...'!M29</f>
        <v>0</v>
      </c>
      <c r="AH88" s="186"/>
      <c r="AI88" s="186"/>
      <c r="AJ88" s="186"/>
      <c r="AK88" s="186"/>
      <c r="AL88" s="186"/>
      <c r="AM88" s="186"/>
      <c r="AN88" s="185">
        <f>SUM(AG88,AT88)</f>
        <v>0</v>
      </c>
      <c r="AO88" s="186"/>
      <c r="AP88" s="186"/>
      <c r="AQ88" s="93"/>
      <c r="AS88" s="94">
        <f>'CN-DS-Slany-Zizice - Domo...'!M27</f>
        <v>0</v>
      </c>
      <c r="AT88" s="95">
        <f>ROUND(SUM(AV88:AW88),2)</f>
        <v>0</v>
      </c>
      <c r="AU88" s="96">
        <f>'CN-DS-Slany-Zizice - Domo...'!W142</f>
        <v>0</v>
      </c>
      <c r="AV88" s="95">
        <f>'CN-DS-Slany-Zizice - Domo...'!M31</f>
        <v>0</v>
      </c>
      <c r="AW88" s="95">
        <f>'CN-DS-Slany-Zizice - Domo...'!M32</f>
        <v>0</v>
      </c>
      <c r="AX88" s="95">
        <f>'CN-DS-Slany-Zizice - Domo...'!M33</f>
        <v>0</v>
      </c>
      <c r="AY88" s="95">
        <f>'CN-DS-Slany-Zizice - Domo...'!M34</f>
        <v>0</v>
      </c>
      <c r="AZ88" s="95">
        <f>'CN-DS-Slany-Zizice - Domo...'!H31</f>
        <v>0</v>
      </c>
      <c r="BA88" s="95">
        <f>'CN-DS-Slany-Zizice - Domo...'!H32</f>
        <v>0</v>
      </c>
      <c r="BB88" s="95">
        <f>'CN-DS-Slany-Zizice - Domo...'!H33</f>
        <v>0</v>
      </c>
      <c r="BC88" s="95">
        <f>'CN-DS-Slany-Zizice - Domo...'!H34</f>
        <v>0</v>
      </c>
      <c r="BD88" s="97">
        <f>'CN-DS-Slany-Zizice - Domo...'!H35</f>
        <v>0</v>
      </c>
      <c r="BT88" s="98" t="s">
        <v>25</v>
      </c>
      <c r="BU88" s="98" t="s">
        <v>87</v>
      </c>
      <c r="BV88" s="98" t="s">
        <v>83</v>
      </c>
      <c r="BW88" s="98" t="s">
        <v>84</v>
      </c>
      <c r="BX88" s="98" t="s">
        <v>85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3"/>
      <c r="C90" s="82" t="s">
        <v>88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173">
        <f>ROUND(SUM(AG91:AG103),2)</f>
        <v>0</v>
      </c>
      <c r="AH90" s="173"/>
      <c r="AI90" s="173"/>
      <c r="AJ90" s="173"/>
      <c r="AK90" s="173"/>
      <c r="AL90" s="173"/>
      <c r="AM90" s="173"/>
      <c r="AN90" s="173">
        <f>ROUND(SUM(AN91:AN103),2)</f>
        <v>0</v>
      </c>
      <c r="AO90" s="173"/>
      <c r="AP90" s="173"/>
      <c r="AQ90" s="35"/>
      <c r="AS90" s="78" t="s">
        <v>89</v>
      </c>
      <c r="AT90" s="79" t="s">
        <v>90</v>
      </c>
      <c r="AU90" s="79" t="s">
        <v>46</v>
      </c>
      <c r="AV90" s="80" t="s">
        <v>69</v>
      </c>
    </row>
    <row r="91" spans="1:89" s="1" customFormat="1" ht="19.899999999999999" customHeight="1">
      <c r="B91" s="33"/>
      <c r="C91" s="34"/>
      <c r="D91" s="99" t="s">
        <v>91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179">
        <f>ROUND(AG87*AS91,2)</f>
        <v>0</v>
      </c>
      <c r="AH91" s="180"/>
      <c r="AI91" s="180"/>
      <c r="AJ91" s="180"/>
      <c r="AK91" s="180"/>
      <c r="AL91" s="180"/>
      <c r="AM91" s="180"/>
      <c r="AN91" s="180">
        <f t="shared" ref="AN91:AN100" si="0">ROUND(AG91+AV91,2)</f>
        <v>0</v>
      </c>
      <c r="AO91" s="180"/>
      <c r="AP91" s="180"/>
      <c r="AQ91" s="35"/>
      <c r="AS91" s="100">
        <v>0</v>
      </c>
      <c r="AT91" s="101" t="s">
        <v>92</v>
      </c>
      <c r="AU91" s="101" t="s">
        <v>47</v>
      </c>
      <c r="AV91" s="102">
        <f>ROUND(IF(AU91="základní",AG91*L31,IF(AU91="snížená",AG91*L32,0)),2)</f>
        <v>0</v>
      </c>
      <c r="BV91" s="17" t="s">
        <v>93</v>
      </c>
      <c r="BY91" s="103">
        <f t="shared" ref="BY91:BY103" si="1">IF(AU91="základní",AV91,0)</f>
        <v>0</v>
      </c>
      <c r="BZ91" s="103">
        <f t="shared" ref="BZ91:BZ103" si="2">IF(AU91="snížená",AV91,0)</f>
        <v>0</v>
      </c>
      <c r="CA91" s="103">
        <v>0</v>
      </c>
      <c r="CB91" s="103">
        <v>0</v>
      </c>
      <c r="CC91" s="103">
        <v>0</v>
      </c>
      <c r="CD91" s="103">
        <f t="shared" ref="CD91:CD103" si="3">IF(AU91="základní",AG91,0)</f>
        <v>0</v>
      </c>
      <c r="CE91" s="103">
        <f t="shared" ref="CE91:CE103" si="4">IF(AU91="snížená",AG91,0)</f>
        <v>0</v>
      </c>
      <c r="CF91" s="103">
        <f t="shared" ref="CF91:CF103" si="5">IF(AU91="zákl. přenesená",AG91,0)</f>
        <v>0</v>
      </c>
      <c r="CG91" s="103">
        <f t="shared" ref="CG91:CG103" si="6">IF(AU91="sníž. přenesená",AG91,0)</f>
        <v>0</v>
      </c>
      <c r="CH91" s="103">
        <f t="shared" ref="CH91:CH103" si="7">IF(AU91="nulová",AG91,0)</f>
        <v>0</v>
      </c>
      <c r="CI91" s="17">
        <f t="shared" ref="CI91:CI103" si="8"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 t="shared" ref="CK91:CK103" si="9">IF(D91="Vyplň vlastní","","x")</f>
        <v>x</v>
      </c>
    </row>
    <row r="92" spans="1:89" s="1" customFormat="1" ht="19.899999999999999" customHeight="1">
      <c r="B92" s="33"/>
      <c r="C92" s="34"/>
      <c r="D92" s="99" t="s">
        <v>94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179">
        <f>ROUND(AG87*AS92,2)</f>
        <v>0</v>
      </c>
      <c r="AH92" s="180"/>
      <c r="AI92" s="180"/>
      <c r="AJ92" s="180"/>
      <c r="AK92" s="180"/>
      <c r="AL92" s="180"/>
      <c r="AM92" s="180"/>
      <c r="AN92" s="180">
        <f t="shared" si="0"/>
        <v>0</v>
      </c>
      <c r="AO92" s="180"/>
      <c r="AP92" s="180"/>
      <c r="AQ92" s="35"/>
      <c r="AS92" s="104">
        <v>0</v>
      </c>
      <c r="AT92" s="105" t="s">
        <v>92</v>
      </c>
      <c r="AU92" s="105" t="s">
        <v>47</v>
      </c>
      <c r="AV92" s="106">
        <f>ROUND(IF(AU92="základní",AG92*L31,IF(AU92="snížená",AG92*L32,0)),2)</f>
        <v>0</v>
      </c>
      <c r="BV92" s="17" t="s">
        <v>93</v>
      </c>
      <c r="BY92" s="103">
        <f t="shared" si="1"/>
        <v>0</v>
      </c>
      <c r="BZ92" s="103">
        <f t="shared" si="2"/>
        <v>0</v>
      </c>
      <c r="CA92" s="103">
        <v>0</v>
      </c>
      <c r="CB92" s="103">
        <v>0</v>
      </c>
      <c r="CC92" s="103">
        <v>0</v>
      </c>
      <c r="CD92" s="103">
        <f t="shared" si="3"/>
        <v>0</v>
      </c>
      <c r="CE92" s="103">
        <f t="shared" si="4"/>
        <v>0</v>
      </c>
      <c r="CF92" s="103">
        <f t="shared" si="5"/>
        <v>0</v>
      </c>
      <c r="CG92" s="103">
        <f t="shared" si="6"/>
        <v>0</v>
      </c>
      <c r="CH92" s="103">
        <f t="shared" si="7"/>
        <v>0</v>
      </c>
      <c r="CI92" s="17">
        <f t="shared" si="8"/>
        <v>1</v>
      </c>
      <c r="CJ92" s="17">
        <f>IF(AT92="stavební čast",1,IF(8892="investiční čast",2,3))</f>
        <v>1</v>
      </c>
      <c r="CK92" s="17" t="str">
        <f t="shared" si="9"/>
        <v>x</v>
      </c>
    </row>
    <row r="93" spans="1:89" s="1" customFormat="1" ht="19.899999999999999" customHeight="1">
      <c r="B93" s="33"/>
      <c r="C93" s="34"/>
      <c r="D93" s="99" t="s">
        <v>95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179">
        <f>ROUND(AG87*AS93,2)</f>
        <v>0</v>
      </c>
      <c r="AH93" s="180"/>
      <c r="AI93" s="180"/>
      <c r="AJ93" s="180"/>
      <c r="AK93" s="180"/>
      <c r="AL93" s="180"/>
      <c r="AM93" s="180"/>
      <c r="AN93" s="180">
        <f t="shared" si="0"/>
        <v>0</v>
      </c>
      <c r="AO93" s="180"/>
      <c r="AP93" s="180"/>
      <c r="AQ93" s="35"/>
      <c r="AS93" s="104">
        <v>0</v>
      </c>
      <c r="AT93" s="105" t="s">
        <v>92</v>
      </c>
      <c r="AU93" s="105" t="s">
        <v>47</v>
      </c>
      <c r="AV93" s="106">
        <f>ROUND(IF(AU93="základní",AG93*L31,IF(AU93="snížená",AG93*L32,0)),2)</f>
        <v>0</v>
      </c>
      <c r="BV93" s="17" t="s">
        <v>93</v>
      </c>
      <c r="BY93" s="103">
        <f t="shared" si="1"/>
        <v>0</v>
      </c>
      <c r="BZ93" s="103">
        <f t="shared" si="2"/>
        <v>0</v>
      </c>
      <c r="CA93" s="103">
        <v>0</v>
      </c>
      <c r="CB93" s="103">
        <v>0</v>
      </c>
      <c r="CC93" s="103">
        <v>0</v>
      </c>
      <c r="CD93" s="103">
        <f t="shared" si="3"/>
        <v>0</v>
      </c>
      <c r="CE93" s="103">
        <f t="shared" si="4"/>
        <v>0</v>
      </c>
      <c r="CF93" s="103">
        <f t="shared" si="5"/>
        <v>0</v>
      </c>
      <c r="CG93" s="103">
        <f t="shared" si="6"/>
        <v>0</v>
      </c>
      <c r="CH93" s="103">
        <f t="shared" si="7"/>
        <v>0</v>
      </c>
      <c r="CI93" s="17">
        <f t="shared" si="8"/>
        <v>1</v>
      </c>
      <c r="CJ93" s="17">
        <f>IF(AT93="stavební čast",1,IF(8893="investiční čast",2,3))</f>
        <v>1</v>
      </c>
      <c r="CK93" s="17" t="str">
        <f t="shared" si="9"/>
        <v>x</v>
      </c>
    </row>
    <row r="94" spans="1:89" s="1" customFormat="1" ht="19.899999999999999" customHeight="1">
      <c r="B94" s="33"/>
      <c r="C94" s="34"/>
      <c r="D94" s="99" t="s">
        <v>96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179">
        <f>ROUND(AG87*AS94,2)</f>
        <v>0</v>
      </c>
      <c r="AH94" s="180"/>
      <c r="AI94" s="180"/>
      <c r="AJ94" s="180"/>
      <c r="AK94" s="180"/>
      <c r="AL94" s="180"/>
      <c r="AM94" s="180"/>
      <c r="AN94" s="180">
        <f t="shared" si="0"/>
        <v>0</v>
      </c>
      <c r="AO94" s="180"/>
      <c r="AP94" s="180"/>
      <c r="AQ94" s="35"/>
      <c r="AS94" s="104">
        <v>0</v>
      </c>
      <c r="AT94" s="105" t="s">
        <v>92</v>
      </c>
      <c r="AU94" s="105" t="s">
        <v>47</v>
      </c>
      <c r="AV94" s="106">
        <f>ROUND(IF(AU94="základní",AG94*L31,IF(AU94="snížená",AG94*L32,0)),2)</f>
        <v>0</v>
      </c>
      <c r="BV94" s="17" t="s">
        <v>93</v>
      </c>
      <c r="BY94" s="103">
        <f t="shared" si="1"/>
        <v>0</v>
      </c>
      <c r="BZ94" s="103">
        <f t="shared" si="2"/>
        <v>0</v>
      </c>
      <c r="CA94" s="103">
        <v>0</v>
      </c>
      <c r="CB94" s="103">
        <v>0</v>
      </c>
      <c r="CC94" s="103">
        <v>0</v>
      </c>
      <c r="CD94" s="103">
        <f t="shared" si="3"/>
        <v>0</v>
      </c>
      <c r="CE94" s="103">
        <f t="shared" si="4"/>
        <v>0</v>
      </c>
      <c r="CF94" s="103">
        <f t="shared" si="5"/>
        <v>0</v>
      </c>
      <c r="CG94" s="103">
        <f t="shared" si="6"/>
        <v>0</v>
      </c>
      <c r="CH94" s="103">
        <f t="shared" si="7"/>
        <v>0</v>
      </c>
      <c r="CI94" s="17">
        <f t="shared" si="8"/>
        <v>1</v>
      </c>
      <c r="CJ94" s="17">
        <f>IF(AT94="stavební čast",1,IF(8894="investiční čast",2,3))</f>
        <v>1</v>
      </c>
      <c r="CK94" s="17" t="str">
        <f t="shared" si="9"/>
        <v>x</v>
      </c>
    </row>
    <row r="95" spans="1:89" s="1" customFormat="1" ht="19.899999999999999" customHeight="1">
      <c r="B95" s="33"/>
      <c r="C95" s="34"/>
      <c r="D95" s="99" t="s">
        <v>97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179">
        <f>ROUND(AG87*AS95,2)</f>
        <v>0</v>
      </c>
      <c r="AH95" s="180"/>
      <c r="AI95" s="180"/>
      <c r="AJ95" s="180"/>
      <c r="AK95" s="180"/>
      <c r="AL95" s="180"/>
      <c r="AM95" s="180"/>
      <c r="AN95" s="180">
        <f t="shared" si="0"/>
        <v>0</v>
      </c>
      <c r="AO95" s="180"/>
      <c r="AP95" s="180"/>
      <c r="AQ95" s="35"/>
      <c r="AS95" s="104">
        <v>0</v>
      </c>
      <c r="AT95" s="105" t="s">
        <v>92</v>
      </c>
      <c r="AU95" s="105" t="s">
        <v>47</v>
      </c>
      <c r="AV95" s="106">
        <f>ROUND(IF(AU95="základní",AG95*L31,IF(AU95="snížená",AG95*L32,0)),2)</f>
        <v>0</v>
      </c>
      <c r="BV95" s="17" t="s">
        <v>93</v>
      </c>
      <c r="BY95" s="103">
        <f t="shared" si="1"/>
        <v>0</v>
      </c>
      <c r="BZ95" s="103">
        <f t="shared" si="2"/>
        <v>0</v>
      </c>
      <c r="CA95" s="103">
        <v>0</v>
      </c>
      <c r="CB95" s="103">
        <v>0</v>
      </c>
      <c r="CC95" s="103">
        <v>0</v>
      </c>
      <c r="CD95" s="103">
        <f t="shared" si="3"/>
        <v>0</v>
      </c>
      <c r="CE95" s="103">
        <f t="shared" si="4"/>
        <v>0</v>
      </c>
      <c r="CF95" s="103">
        <f t="shared" si="5"/>
        <v>0</v>
      </c>
      <c r="CG95" s="103">
        <f t="shared" si="6"/>
        <v>0</v>
      </c>
      <c r="CH95" s="103">
        <f t="shared" si="7"/>
        <v>0</v>
      </c>
      <c r="CI95" s="17">
        <f t="shared" si="8"/>
        <v>1</v>
      </c>
      <c r="CJ95" s="17">
        <f>IF(AT95="stavební čast",1,IF(8895="investiční čast",2,3))</f>
        <v>1</v>
      </c>
      <c r="CK95" s="17" t="str">
        <f t="shared" si="9"/>
        <v>x</v>
      </c>
    </row>
    <row r="96" spans="1:89" s="1" customFormat="1" ht="19.899999999999999" customHeight="1">
      <c r="B96" s="33"/>
      <c r="C96" s="34"/>
      <c r="D96" s="99" t="s">
        <v>98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179">
        <f>ROUND(AG87*AS96,2)</f>
        <v>0</v>
      </c>
      <c r="AH96" s="180"/>
      <c r="AI96" s="180"/>
      <c r="AJ96" s="180"/>
      <c r="AK96" s="180"/>
      <c r="AL96" s="180"/>
      <c r="AM96" s="180"/>
      <c r="AN96" s="180">
        <f t="shared" si="0"/>
        <v>0</v>
      </c>
      <c r="AO96" s="180"/>
      <c r="AP96" s="180"/>
      <c r="AQ96" s="35"/>
      <c r="AS96" s="104">
        <v>0</v>
      </c>
      <c r="AT96" s="105" t="s">
        <v>92</v>
      </c>
      <c r="AU96" s="105" t="s">
        <v>47</v>
      </c>
      <c r="AV96" s="106">
        <f>ROUND(IF(AU96="základní",AG96*L31,IF(AU96="snížená",AG96*L32,0)),2)</f>
        <v>0</v>
      </c>
      <c r="BV96" s="17" t="s">
        <v>93</v>
      </c>
      <c r="BY96" s="103">
        <f t="shared" si="1"/>
        <v>0</v>
      </c>
      <c r="BZ96" s="103">
        <f t="shared" si="2"/>
        <v>0</v>
      </c>
      <c r="CA96" s="103">
        <v>0</v>
      </c>
      <c r="CB96" s="103">
        <v>0</v>
      </c>
      <c r="CC96" s="103">
        <v>0</v>
      </c>
      <c r="CD96" s="103">
        <f t="shared" si="3"/>
        <v>0</v>
      </c>
      <c r="CE96" s="103">
        <f t="shared" si="4"/>
        <v>0</v>
      </c>
      <c r="CF96" s="103">
        <f t="shared" si="5"/>
        <v>0</v>
      </c>
      <c r="CG96" s="103">
        <f t="shared" si="6"/>
        <v>0</v>
      </c>
      <c r="CH96" s="103">
        <f t="shared" si="7"/>
        <v>0</v>
      </c>
      <c r="CI96" s="17">
        <f t="shared" si="8"/>
        <v>1</v>
      </c>
      <c r="CJ96" s="17">
        <f>IF(AT96="stavební čast",1,IF(8896="investiční čast",2,3))</f>
        <v>1</v>
      </c>
      <c r="CK96" s="17" t="str">
        <f t="shared" si="9"/>
        <v>x</v>
      </c>
    </row>
    <row r="97" spans="2:89" s="1" customFormat="1" ht="19.899999999999999" customHeight="1">
      <c r="B97" s="33"/>
      <c r="C97" s="34"/>
      <c r="D97" s="99" t="s">
        <v>99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179">
        <f>ROUND(AG87*AS97,2)</f>
        <v>0</v>
      </c>
      <c r="AH97" s="180"/>
      <c r="AI97" s="180"/>
      <c r="AJ97" s="180"/>
      <c r="AK97" s="180"/>
      <c r="AL97" s="180"/>
      <c r="AM97" s="180"/>
      <c r="AN97" s="180">
        <f t="shared" si="0"/>
        <v>0</v>
      </c>
      <c r="AO97" s="180"/>
      <c r="AP97" s="180"/>
      <c r="AQ97" s="35"/>
      <c r="AS97" s="104">
        <v>0</v>
      </c>
      <c r="AT97" s="105" t="s">
        <v>92</v>
      </c>
      <c r="AU97" s="105" t="s">
        <v>47</v>
      </c>
      <c r="AV97" s="106">
        <f>ROUND(IF(AU97="základní",AG97*L31,IF(AU97="snížená",AG97*L32,0)),2)</f>
        <v>0</v>
      </c>
      <c r="BV97" s="17" t="s">
        <v>93</v>
      </c>
      <c r="BY97" s="103">
        <f t="shared" si="1"/>
        <v>0</v>
      </c>
      <c r="BZ97" s="103">
        <f t="shared" si="2"/>
        <v>0</v>
      </c>
      <c r="CA97" s="103">
        <v>0</v>
      </c>
      <c r="CB97" s="103">
        <v>0</v>
      </c>
      <c r="CC97" s="103">
        <v>0</v>
      </c>
      <c r="CD97" s="103">
        <f t="shared" si="3"/>
        <v>0</v>
      </c>
      <c r="CE97" s="103">
        <f t="shared" si="4"/>
        <v>0</v>
      </c>
      <c r="CF97" s="103">
        <f t="shared" si="5"/>
        <v>0</v>
      </c>
      <c r="CG97" s="103">
        <f t="shared" si="6"/>
        <v>0</v>
      </c>
      <c r="CH97" s="103">
        <f t="shared" si="7"/>
        <v>0</v>
      </c>
      <c r="CI97" s="17">
        <f t="shared" si="8"/>
        <v>1</v>
      </c>
      <c r="CJ97" s="17">
        <f>IF(AT97="stavební čast",1,IF(8897="investiční čast",2,3))</f>
        <v>1</v>
      </c>
      <c r="CK97" s="17" t="str">
        <f t="shared" si="9"/>
        <v>x</v>
      </c>
    </row>
    <row r="98" spans="2:89" s="1" customFormat="1" ht="19.899999999999999" customHeight="1">
      <c r="B98" s="33"/>
      <c r="C98" s="34"/>
      <c r="D98" s="99" t="s">
        <v>100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179">
        <f>ROUND(AG87*AS98,2)</f>
        <v>0</v>
      </c>
      <c r="AH98" s="180"/>
      <c r="AI98" s="180"/>
      <c r="AJ98" s="180"/>
      <c r="AK98" s="180"/>
      <c r="AL98" s="180"/>
      <c r="AM98" s="180"/>
      <c r="AN98" s="180">
        <f t="shared" si="0"/>
        <v>0</v>
      </c>
      <c r="AO98" s="180"/>
      <c r="AP98" s="180"/>
      <c r="AQ98" s="35"/>
      <c r="AS98" s="104">
        <v>0</v>
      </c>
      <c r="AT98" s="105" t="s">
        <v>92</v>
      </c>
      <c r="AU98" s="105" t="s">
        <v>47</v>
      </c>
      <c r="AV98" s="106">
        <f>ROUND(IF(AU98="základní",AG98*L31,IF(AU98="snížená",AG98*L32,0)),2)</f>
        <v>0</v>
      </c>
      <c r="BV98" s="17" t="s">
        <v>93</v>
      </c>
      <c r="BY98" s="103">
        <f t="shared" si="1"/>
        <v>0</v>
      </c>
      <c r="BZ98" s="103">
        <f t="shared" si="2"/>
        <v>0</v>
      </c>
      <c r="CA98" s="103">
        <v>0</v>
      </c>
      <c r="CB98" s="103">
        <v>0</v>
      </c>
      <c r="CC98" s="103">
        <v>0</v>
      </c>
      <c r="CD98" s="103">
        <f t="shared" si="3"/>
        <v>0</v>
      </c>
      <c r="CE98" s="103">
        <f t="shared" si="4"/>
        <v>0</v>
      </c>
      <c r="CF98" s="103">
        <f t="shared" si="5"/>
        <v>0</v>
      </c>
      <c r="CG98" s="103">
        <f t="shared" si="6"/>
        <v>0</v>
      </c>
      <c r="CH98" s="103">
        <f t="shared" si="7"/>
        <v>0</v>
      </c>
      <c r="CI98" s="17">
        <f t="shared" si="8"/>
        <v>1</v>
      </c>
      <c r="CJ98" s="17">
        <f>IF(AT98="stavební čast",1,IF(8898="investiční čast",2,3))</f>
        <v>1</v>
      </c>
      <c r="CK98" s="17" t="str">
        <f t="shared" si="9"/>
        <v>x</v>
      </c>
    </row>
    <row r="99" spans="2:89" s="1" customFormat="1" ht="19.899999999999999" customHeight="1">
      <c r="B99" s="33"/>
      <c r="C99" s="34"/>
      <c r="D99" s="99" t="s">
        <v>101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179">
        <f>ROUND(AG87*AS99,2)</f>
        <v>0</v>
      </c>
      <c r="AH99" s="180"/>
      <c r="AI99" s="180"/>
      <c r="AJ99" s="180"/>
      <c r="AK99" s="180"/>
      <c r="AL99" s="180"/>
      <c r="AM99" s="180"/>
      <c r="AN99" s="180">
        <f t="shared" si="0"/>
        <v>0</v>
      </c>
      <c r="AO99" s="180"/>
      <c r="AP99" s="180"/>
      <c r="AQ99" s="35"/>
      <c r="AS99" s="104">
        <v>0</v>
      </c>
      <c r="AT99" s="105" t="s">
        <v>92</v>
      </c>
      <c r="AU99" s="105" t="s">
        <v>47</v>
      </c>
      <c r="AV99" s="106">
        <f>ROUND(IF(AU99="základní",AG99*L31,IF(AU99="snížená",AG99*L32,0)),2)</f>
        <v>0</v>
      </c>
      <c r="BV99" s="17" t="s">
        <v>93</v>
      </c>
      <c r="BY99" s="103">
        <f t="shared" si="1"/>
        <v>0</v>
      </c>
      <c r="BZ99" s="103">
        <f t="shared" si="2"/>
        <v>0</v>
      </c>
      <c r="CA99" s="103">
        <v>0</v>
      </c>
      <c r="CB99" s="103">
        <v>0</v>
      </c>
      <c r="CC99" s="103">
        <v>0</v>
      </c>
      <c r="CD99" s="103">
        <f t="shared" si="3"/>
        <v>0</v>
      </c>
      <c r="CE99" s="103">
        <f t="shared" si="4"/>
        <v>0</v>
      </c>
      <c r="CF99" s="103">
        <f t="shared" si="5"/>
        <v>0</v>
      </c>
      <c r="CG99" s="103">
        <f t="shared" si="6"/>
        <v>0</v>
      </c>
      <c r="CH99" s="103">
        <f t="shared" si="7"/>
        <v>0</v>
      </c>
      <c r="CI99" s="17">
        <f t="shared" si="8"/>
        <v>1</v>
      </c>
      <c r="CJ99" s="17">
        <f>IF(AT99="stavební čast",1,IF(8899="investiční čast",2,3))</f>
        <v>1</v>
      </c>
      <c r="CK99" s="17" t="str">
        <f t="shared" si="9"/>
        <v>x</v>
      </c>
    </row>
    <row r="100" spans="2:89" s="1" customFormat="1" ht="19.899999999999999" customHeight="1">
      <c r="B100" s="33"/>
      <c r="C100" s="34"/>
      <c r="D100" s="99" t="s">
        <v>102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179">
        <f>ROUND(AG87*AS100,2)</f>
        <v>0</v>
      </c>
      <c r="AH100" s="180"/>
      <c r="AI100" s="180"/>
      <c r="AJ100" s="180"/>
      <c r="AK100" s="180"/>
      <c r="AL100" s="180"/>
      <c r="AM100" s="180"/>
      <c r="AN100" s="180">
        <f t="shared" si="0"/>
        <v>0</v>
      </c>
      <c r="AO100" s="180"/>
      <c r="AP100" s="180"/>
      <c r="AQ100" s="35"/>
      <c r="AS100" s="104">
        <v>0</v>
      </c>
      <c r="AT100" s="105" t="s">
        <v>92</v>
      </c>
      <c r="AU100" s="105" t="s">
        <v>47</v>
      </c>
      <c r="AV100" s="106">
        <f>ROUND(IF(AU100="základní",AG100*L31,IF(AU100="snížená",AG100*L32,0)),2)</f>
        <v>0</v>
      </c>
      <c r="BV100" s="17" t="s">
        <v>93</v>
      </c>
      <c r="BY100" s="103">
        <f t="shared" si="1"/>
        <v>0</v>
      </c>
      <c r="BZ100" s="103">
        <f t="shared" si="2"/>
        <v>0</v>
      </c>
      <c r="CA100" s="103">
        <v>0</v>
      </c>
      <c r="CB100" s="103">
        <v>0</v>
      </c>
      <c r="CC100" s="103">
        <v>0</v>
      </c>
      <c r="CD100" s="103">
        <f t="shared" si="3"/>
        <v>0</v>
      </c>
      <c r="CE100" s="103">
        <f t="shared" si="4"/>
        <v>0</v>
      </c>
      <c r="CF100" s="103">
        <f t="shared" si="5"/>
        <v>0</v>
      </c>
      <c r="CG100" s="103">
        <f t="shared" si="6"/>
        <v>0</v>
      </c>
      <c r="CH100" s="103">
        <f t="shared" si="7"/>
        <v>0</v>
      </c>
      <c r="CI100" s="17">
        <f t="shared" si="8"/>
        <v>1</v>
      </c>
      <c r="CJ100" s="17">
        <f>IF(AT100="stavební čast",1,IF(88100="investiční čast",2,3))</f>
        <v>1</v>
      </c>
      <c r="CK100" s="17" t="str">
        <f t="shared" si="9"/>
        <v>x</v>
      </c>
    </row>
    <row r="101" spans="2:89" s="1" customFormat="1" ht="19.899999999999999" customHeight="1">
      <c r="B101" s="33"/>
      <c r="C101" s="34"/>
      <c r="D101" s="177" t="s">
        <v>103</v>
      </c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34"/>
      <c r="AD101" s="34"/>
      <c r="AE101" s="34"/>
      <c r="AF101" s="34"/>
      <c r="AG101" s="179">
        <f>AG87*AS101</f>
        <v>0</v>
      </c>
      <c r="AH101" s="180"/>
      <c r="AI101" s="180"/>
      <c r="AJ101" s="180"/>
      <c r="AK101" s="180"/>
      <c r="AL101" s="180"/>
      <c r="AM101" s="180"/>
      <c r="AN101" s="180">
        <f>AG101+AV101</f>
        <v>0</v>
      </c>
      <c r="AO101" s="180"/>
      <c r="AP101" s="180"/>
      <c r="AQ101" s="35"/>
      <c r="AS101" s="104">
        <v>0</v>
      </c>
      <c r="AT101" s="105" t="s">
        <v>92</v>
      </c>
      <c r="AU101" s="105" t="s">
        <v>47</v>
      </c>
      <c r="AV101" s="106">
        <f>ROUND(IF(AU101="nulová",0,IF(OR(AU101="základní",AU101="zákl. přenesená"),AG101*L31,AG101*L32)),2)</f>
        <v>0</v>
      </c>
      <c r="BV101" s="17" t="s">
        <v>104</v>
      </c>
      <c r="BY101" s="103">
        <f t="shared" si="1"/>
        <v>0</v>
      </c>
      <c r="BZ101" s="103">
        <f t="shared" si="2"/>
        <v>0</v>
      </c>
      <c r="CA101" s="103">
        <f>IF(AU101="zákl. přenesená",AV101,0)</f>
        <v>0</v>
      </c>
      <c r="CB101" s="103">
        <f>IF(AU101="sníž. přenesená",AV101,0)</f>
        <v>0</v>
      </c>
      <c r="CC101" s="103">
        <f>IF(AU101="nulová",AV101,0)</f>
        <v>0</v>
      </c>
      <c r="CD101" s="103">
        <f t="shared" si="3"/>
        <v>0</v>
      </c>
      <c r="CE101" s="103">
        <f t="shared" si="4"/>
        <v>0</v>
      </c>
      <c r="CF101" s="103">
        <f t="shared" si="5"/>
        <v>0</v>
      </c>
      <c r="CG101" s="103">
        <f t="shared" si="6"/>
        <v>0</v>
      </c>
      <c r="CH101" s="103">
        <f t="shared" si="7"/>
        <v>0</v>
      </c>
      <c r="CI101" s="17">
        <f t="shared" si="8"/>
        <v>1</v>
      </c>
      <c r="CJ101" s="17">
        <f>IF(AT101="stavební čast",1,IF(88101="investiční čast",2,3))</f>
        <v>1</v>
      </c>
      <c r="CK101" s="17" t="str">
        <f t="shared" si="9"/>
        <v/>
      </c>
    </row>
    <row r="102" spans="2:89" s="1" customFormat="1" ht="19.899999999999999" customHeight="1">
      <c r="B102" s="33"/>
      <c r="C102" s="34"/>
      <c r="D102" s="177" t="s">
        <v>103</v>
      </c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34"/>
      <c r="AD102" s="34"/>
      <c r="AE102" s="34"/>
      <c r="AF102" s="34"/>
      <c r="AG102" s="179">
        <f>AG87*AS102</f>
        <v>0</v>
      </c>
      <c r="AH102" s="180"/>
      <c r="AI102" s="180"/>
      <c r="AJ102" s="180"/>
      <c r="AK102" s="180"/>
      <c r="AL102" s="180"/>
      <c r="AM102" s="180"/>
      <c r="AN102" s="180">
        <f>AG102+AV102</f>
        <v>0</v>
      </c>
      <c r="AO102" s="180"/>
      <c r="AP102" s="180"/>
      <c r="AQ102" s="35"/>
      <c r="AS102" s="104">
        <v>0</v>
      </c>
      <c r="AT102" s="105" t="s">
        <v>92</v>
      </c>
      <c r="AU102" s="105" t="s">
        <v>47</v>
      </c>
      <c r="AV102" s="106">
        <f>ROUND(IF(AU102="nulová",0,IF(OR(AU102="základní",AU102="zákl. přenesená"),AG102*L31,AG102*L32)),2)</f>
        <v>0</v>
      </c>
      <c r="BV102" s="17" t="s">
        <v>104</v>
      </c>
      <c r="BY102" s="103">
        <f t="shared" si="1"/>
        <v>0</v>
      </c>
      <c r="BZ102" s="103">
        <f t="shared" si="2"/>
        <v>0</v>
      </c>
      <c r="CA102" s="103">
        <f>IF(AU102="zákl. přenesená",AV102,0)</f>
        <v>0</v>
      </c>
      <c r="CB102" s="103">
        <f>IF(AU102="sníž. přenesená",AV102,0)</f>
        <v>0</v>
      </c>
      <c r="CC102" s="103">
        <f>IF(AU102="nulová",AV102,0)</f>
        <v>0</v>
      </c>
      <c r="CD102" s="103">
        <f t="shared" si="3"/>
        <v>0</v>
      </c>
      <c r="CE102" s="103">
        <f t="shared" si="4"/>
        <v>0</v>
      </c>
      <c r="CF102" s="103">
        <f t="shared" si="5"/>
        <v>0</v>
      </c>
      <c r="CG102" s="103">
        <f t="shared" si="6"/>
        <v>0</v>
      </c>
      <c r="CH102" s="103">
        <f t="shared" si="7"/>
        <v>0</v>
      </c>
      <c r="CI102" s="17">
        <f t="shared" si="8"/>
        <v>1</v>
      </c>
      <c r="CJ102" s="17">
        <f>IF(AT102="stavební čast",1,IF(88102="investiční čast",2,3))</f>
        <v>1</v>
      </c>
      <c r="CK102" s="17" t="str">
        <f t="shared" si="9"/>
        <v/>
      </c>
    </row>
    <row r="103" spans="2:89" s="1" customFormat="1" ht="19.899999999999999" customHeight="1">
      <c r="B103" s="33"/>
      <c r="C103" s="34"/>
      <c r="D103" s="177" t="s">
        <v>103</v>
      </c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34"/>
      <c r="AD103" s="34"/>
      <c r="AE103" s="34"/>
      <c r="AF103" s="34"/>
      <c r="AG103" s="179">
        <f>AG87*AS103</f>
        <v>0</v>
      </c>
      <c r="AH103" s="180"/>
      <c r="AI103" s="180"/>
      <c r="AJ103" s="180"/>
      <c r="AK103" s="180"/>
      <c r="AL103" s="180"/>
      <c r="AM103" s="180"/>
      <c r="AN103" s="180">
        <f>AG103+AV103</f>
        <v>0</v>
      </c>
      <c r="AO103" s="180"/>
      <c r="AP103" s="180"/>
      <c r="AQ103" s="35"/>
      <c r="AS103" s="107">
        <v>0</v>
      </c>
      <c r="AT103" s="108" t="s">
        <v>92</v>
      </c>
      <c r="AU103" s="108" t="s">
        <v>47</v>
      </c>
      <c r="AV103" s="109">
        <f>ROUND(IF(AU103="nulová",0,IF(OR(AU103="základní",AU103="zákl. přenesená"),AG103*L31,AG103*L32)),2)</f>
        <v>0</v>
      </c>
      <c r="BV103" s="17" t="s">
        <v>104</v>
      </c>
      <c r="BY103" s="103">
        <f t="shared" si="1"/>
        <v>0</v>
      </c>
      <c r="BZ103" s="103">
        <f t="shared" si="2"/>
        <v>0</v>
      </c>
      <c r="CA103" s="103">
        <f>IF(AU103="zákl. přenesená",AV103,0)</f>
        <v>0</v>
      </c>
      <c r="CB103" s="103">
        <f>IF(AU103="sníž. přenesená",AV103,0)</f>
        <v>0</v>
      </c>
      <c r="CC103" s="103">
        <f>IF(AU103="nulová",AV103,0)</f>
        <v>0</v>
      </c>
      <c r="CD103" s="103">
        <f t="shared" si="3"/>
        <v>0</v>
      </c>
      <c r="CE103" s="103">
        <f t="shared" si="4"/>
        <v>0</v>
      </c>
      <c r="CF103" s="103">
        <f t="shared" si="5"/>
        <v>0</v>
      </c>
      <c r="CG103" s="103">
        <f t="shared" si="6"/>
        <v>0</v>
      </c>
      <c r="CH103" s="103">
        <f t="shared" si="7"/>
        <v>0</v>
      </c>
      <c r="CI103" s="17">
        <f t="shared" si="8"/>
        <v>1</v>
      </c>
      <c r="CJ103" s="17">
        <f>IF(AT103="stavební čast",1,IF(88103="investiční čast",2,3))</f>
        <v>1</v>
      </c>
      <c r="CK103" s="17" t="str">
        <f t="shared" si="9"/>
        <v/>
      </c>
    </row>
    <row r="104" spans="2:89" s="1" customFormat="1" ht="10.9" customHeight="1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5"/>
    </row>
    <row r="105" spans="2:89" s="1" customFormat="1" ht="30" customHeight="1">
      <c r="B105" s="33"/>
      <c r="C105" s="110" t="s">
        <v>105</v>
      </c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74">
        <f>ROUND(AG87+AG90,2)</f>
        <v>0</v>
      </c>
      <c r="AH105" s="174"/>
      <c r="AI105" s="174"/>
      <c r="AJ105" s="174"/>
      <c r="AK105" s="174"/>
      <c r="AL105" s="174"/>
      <c r="AM105" s="174"/>
      <c r="AN105" s="174">
        <f>AN87+AN90</f>
        <v>0</v>
      </c>
      <c r="AO105" s="174"/>
      <c r="AP105" s="174"/>
      <c r="AQ105" s="35"/>
    </row>
    <row r="106" spans="2:89" s="1" customFormat="1" ht="6.95" customHeight="1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9"/>
    </row>
  </sheetData>
  <sheetProtection algorithmName="SHA-512" hashValue="VvbOy71RHWpmZc4NXfeOJLI+nvX2i/FHtGVhce4jBJefvat8osgb6Lu3F290A+6udXch3Cd8FKwpx3RKGsay7g==" saltValue="+MaC/jNYhvkd+BKLQpch4w==" spinCount="100000" sheet="1" objects="1" scenarios="1" formatCells="0" formatColumns="0" formatRows="0" sort="0" autoFilter="0"/>
  <mergeCells count="7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AN92:AP92"/>
    <mergeCell ref="AG93:AM93"/>
    <mergeCell ref="AN93:AP9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101:AB101"/>
    <mergeCell ref="AG101:AM101"/>
    <mergeCell ref="AN101:AP101"/>
    <mergeCell ref="AG97:AM97"/>
    <mergeCell ref="AN97:AP97"/>
    <mergeCell ref="AG98:AM98"/>
    <mergeCell ref="AN98:AP98"/>
    <mergeCell ref="AG99:AM99"/>
    <mergeCell ref="AN99:AP99"/>
    <mergeCell ref="D102:AB102"/>
    <mergeCell ref="AG102:AM102"/>
    <mergeCell ref="AN102:AP102"/>
    <mergeCell ref="D103:AB103"/>
    <mergeCell ref="AG103:AM103"/>
    <mergeCell ref="AN103:AP103"/>
    <mergeCell ref="AG90:AM90"/>
    <mergeCell ref="AN90:AP90"/>
    <mergeCell ref="AG105:AM105"/>
    <mergeCell ref="AN105:AP105"/>
    <mergeCell ref="AR2:BE2"/>
    <mergeCell ref="AG100:AM100"/>
    <mergeCell ref="AN100:AP100"/>
    <mergeCell ref="AG94:AM94"/>
    <mergeCell ref="AN94:AP94"/>
    <mergeCell ref="AG95:AM95"/>
    <mergeCell ref="AN95:AP95"/>
    <mergeCell ref="AG96:AM96"/>
    <mergeCell ref="AN96:AP96"/>
    <mergeCell ref="AG91:AM91"/>
    <mergeCell ref="AN91:AP91"/>
    <mergeCell ref="AG92:AM92"/>
  </mergeCells>
  <dataValidations count="2">
    <dataValidation type="list" allowBlank="1" showInputMessage="1" showErrorMessage="1" error="Povoleny jsou hodnoty základní, snížená, zákl. přenesená, sníž. přenesená, nulová." sqref="AU91:AU104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104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CN-DS-Slany-Zizice - Domo...'!C2" display="/" xr:uid="{00000000-0004-0000-00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311"/>
  <sheetViews>
    <sheetView showGridLines="0" tabSelected="1" workbookViewId="0">
      <pane ySplit="1" topLeftCell="A126" activePane="bottomLeft" state="frozen"/>
      <selection pane="bottomLeft" activeCell="N145" sqref="N145:Q14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2"/>
      <c r="B1" s="11"/>
      <c r="C1" s="11"/>
      <c r="D1" s="12" t="s">
        <v>1</v>
      </c>
      <c r="E1" s="11"/>
      <c r="F1" s="13" t="s">
        <v>106</v>
      </c>
      <c r="G1" s="13"/>
      <c r="H1" s="224" t="s">
        <v>107</v>
      </c>
      <c r="I1" s="224"/>
      <c r="J1" s="224"/>
      <c r="K1" s="224"/>
      <c r="L1" s="13" t="s">
        <v>108</v>
      </c>
      <c r="M1" s="11"/>
      <c r="N1" s="11"/>
      <c r="O1" s="12" t="s">
        <v>109</v>
      </c>
      <c r="P1" s="11"/>
      <c r="Q1" s="11"/>
      <c r="R1" s="11"/>
      <c r="S1" s="13" t="s">
        <v>110</v>
      </c>
      <c r="T1" s="13"/>
      <c r="U1" s="112"/>
      <c r="V1" s="11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175" t="s">
        <v>8</v>
      </c>
      <c r="T2" s="176"/>
      <c r="U2" s="176"/>
      <c r="V2" s="176"/>
      <c r="W2" s="176"/>
      <c r="X2" s="176"/>
      <c r="Y2" s="176"/>
      <c r="Z2" s="176"/>
      <c r="AA2" s="176"/>
      <c r="AB2" s="176"/>
      <c r="AC2" s="176"/>
      <c r="AT2" s="17" t="s">
        <v>84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111</v>
      </c>
    </row>
    <row r="4" spans="1:66" ht="36.950000000000003" customHeight="1">
      <c r="B4" s="21"/>
      <c r="C4" s="189" t="s">
        <v>112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3"/>
      <c r="C6" s="34"/>
      <c r="D6" s="28" t="s">
        <v>19</v>
      </c>
      <c r="E6" s="34"/>
      <c r="F6" s="213" t="s">
        <v>20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34"/>
      <c r="R6" s="35"/>
    </row>
    <row r="7" spans="1:66" s="1" customFormat="1" ht="14.45" customHeight="1">
      <c r="B7" s="33"/>
      <c r="C7" s="34"/>
      <c r="D7" s="29" t="s">
        <v>22</v>
      </c>
      <c r="E7" s="34"/>
      <c r="F7" s="27" t="s">
        <v>23</v>
      </c>
      <c r="G7" s="34"/>
      <c r="H7" s="34"/>
      <c r="I7" s="34"/>
      <c r="J7" s="34"/>
      <c r="K7" s="34"/>
      <c r="L7" s="34"/>
      <c r="M7" s="29" t="s">
        <v>24</v>
      </c>
      <c r="N7" s="34"/>
      <c r="O7" s="27" t="s">
        <v>23</v>
      </c>
      <c r="P7" s="34"/>
      <c r="Q7" s="34"/>
      <c r="R7" s="35"/>
    </row>
    <row r="8" spans="1:66" s="1" customFormat="1" ht="14.45" customHeight="1">
      <c r="B8" s="33"/>
      <c r="C8" s="34"/>
      <c r="D8" s="29" t="s">
        <v>26</v>
      </c>
      <c r="E8" s="34"/>
      <c r="F8" s="27" t="s">
        <v>27</v>
      </c>
      <c r="G8" s="34"/>
      <c r="H8" s="34"/>
      <c r="I8" s="34"/>
      <c r="J8" s="34"/>
      <c r="K8" s="34"/>
      <c r="L8" s="34"/>
      <c r="M8" s="29" t="s">
        <v>28</v>
      </c>
      <c r="N8" s="34"/>
      <c r="O8" s="256">
        <f>'Rekapitulace stavby'!AN8</f>
        <v>43432</v>
      </c>
      <c r="P8" s="245"/>
      <c r="Q8" s="34"/>
      <c r="R8" s="35"/>
    </row>
    <row r="9" spans="1:66" s="1" customFormat="1" ht="10.9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66" s="1" customFormat="1" ht="14.45" customHeight="1">
      <c r="B10" s="33"/>
      <c r="C10" s="34"/>
      <c r="D10" s="29" t="s">
        <v>31</v>
      </c>
      <c r="E10" s="34"/>
      <c r="F10" s="34"/>
      <c r="G10" s="34"/>
      <c r="H10" s="34"/>
      <c r="I10" s="34"/>
      <c r="J10" s="34"/>
      <c r="K10" s="34"/>
      <c r="L10" s="34"/>
      <c r="M10" s="29" t="s">
        <v>32</v>
      </c>
      <c r="N10" s="34"/>
      <c r="O10" s="211" t="s">
        <v>33</v>
      </c>
      <c r="P10" s="211"/>
      <c r="Q10" s="34"/>
      <c r="R10" s="35"/>
    </row>
    <row r="11" spans="1:66" s="1" customFormat="1" ht="18" customHeight="1">
      <c r="B11" s="33"/>
      <c r="C11" s="34"/>
      <c r="D11" s="34"/>
      <c r="E11" s="27" t="s">
        <v>34</v>
      </c>
      <c r="F11" s="34"/>
      <c r="G11" s="34"/>
      <c r="H11" s="34"/>
      <c r="I11" s="34"/>
      <c r="J11" s="34"/>
      <c r="K11" s="34"/>
      <c r="L11" s="34"/>
      <c r="M11" s="29" t="s">
        <v>35</v>
      </c>
      <c r="N11" s="34"/>
      <c r="O11" s="211" t="s">
        <v>23</v>
      </c>
      <c r="P11" s="211"/>
      <c r="Q11" s="34"/>
      <c r="R11" s="35"/>
    </row>
    <row r="12" spans="1:66" s="1" customFormat="1" ht="6.9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66" s="1" customFormat="1" ht="14.45" customHeight="1">
      <c r="B13" s="33"/>
      <c r="C13" s="34"/>
      <c r="D13" s="29" t="s">
        <v>36</v>
      </c>
      <c r="E13" s="34"/>
      <c r="F13" s="34"/>
      <c r="G13" s="34"/>
      <c r="H13" s="34"/>
      <c r="I13" s="34"/>
      <c r="J13" s="34"/>
      <c r="K13" s="34"/>
      <c r="L13" s="34"/>
      <c r="M13" s="29" t="s">
        <v>32</v>
      </c>
      <c r="N13" s="34"/>
      <c r="O13" s="257" t="str">
        <f>IF('Rekapitulace stavby'!AN13="","",'Rekapitulace stavby'!AN13)</f>
        <v>Vyplň údaj</v>
      </c>
      <c r="P13" s="211"/>
      <c r="Q13" s="34"/>
      <c r="R13" s="35"/>
    </row>
    <row r="14" spans="1:66" s="1" customFormat="1" ht="18" customHeight="1">
      <c r="B14" s="33"/>
      <c r="C14" s="34"/>
      <c r="D14" s="34"/>
      <c r="E14" s="257" t="str">
        <f>IF('Rekapitulace stavby'!E14="","",'Rekapitulace stavby'!E14)</f>
        <v>Vyplň údaj</v>
      </c>
      <c r="F14" s="258"/>
      <c r="G14" s="258"/>
      <c r="H14" s="258"/>
      <c r="I14" s="258"/>
      <c r="J14" s="258"/>
      <c r="K14" s="258"/>
      <c r="L14" s="258"/>
      <c r="M14" s="29" t="s">
        <v>35</v>
      </c>
      <c r="N14" s="34"/>
      <c r="O14" s="257" t="str">
        <f>IF('Rekapitulace stavby'!AN14="","",'Rekapitulace stavby'!AN14)</f>
        <v>Vyplň údaj</v>
      </c>
      <c r="P14" s="211"/>
      <c r="Q14" s="34"/>
      <c r="R14" s="35"/>
    </row>
    <row r="15" spans="1:66" s="1" customFormat="1" ht="6.9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66" s="1" customFormat="1" ht="14.45" customHeight="1">
      <c r="B16" s="33"/>
      <c r="C16" s="34"/>
      <c r="D16" s="29" t="s">
        <v>38</v>
      </c>
      <c r="E16" s="34"/>
      <c r="F16" s="34"/>
      <c r="G16" s="34"/>
      <c r="H16" s="34"/>
      <c r="I16" s="34"/>
      <c r="J16" s="34"/>
      <c r="K16" s="34"/>
      <c r="L16" s="34"/>
      <c r="M16" s="29" t="s">
        <v>32</v>
      </c>
      <c r="N16" s="34"/>
      <c r="O16" s="211" t="str">
        <f>IF('Rekapitulace stavby'!AN16="","",'Rekapitulace stavby'!AN16)</f>
        <v/>
      </c>
      <c r="P16" s="211"/>
      <c r="Q16" s="34"/>
      <c r="R16" s="35"/>
    </row>
    <row r="17" spans="2:18" s="1" customFormat="1" ht="18" customHeight="1">
      <c r="B17" s="33"/>
      <c r="C17" s="34"/>
      <c r="D17" s="34"/>
      <c r="E17" s="27" t="str">
        <f>IF('Rekapitulace stavby'!E17="","",'Rekapitulace stavby'!E17)</f>
        <v xml:space="preserve"> </v>
      </c>
      <c r="F17" s="34"/>
      <c r="G17" s="34"/>
      <c r="H17" s="34"/>
      <c r="I17" s="34"/>
      <c r="J17" s="34"/>
      <c r="K17" s="34"/>
      <c r="L17" s="34"/>
      <c r="M17" s="29" t="s">
        <v>35</v>
      </c>
      <c r="N17" s="34"/>
      <c r="O17" s="211" t="str">
        <f>IF('Rekapitulace stavby'!AN17="","",'Rekapitulace stavby'!AN17)</f>
        <v/>
      </c>
      <c r="P17" s="211"/>
      <c r="Q17" s="34"/>
      <c r="R17" s="35"/>
    </row>
    <row r="18" spans="2:18" s="1" customFormat="1" ht="6.95" customHeigh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s="1" customFormat="1" ht="14.45" customHeight="1">
      <c r="B19" s="33"/>
      <c r="C19" s="34"/>
      <c r="D19" s="29" t="s">
        <v>41</v>
      </c>
      <c r="E19" s="34"/>
      <c r="F19" s="34"/>
      <c r="G19" s="34"/>
      <c r="H19" s="34"/>
      <c r="I19" s="34"/>
      <c r="J19" s="34"/>
      <c r="K19" s="34"/>
      <c r="L19" s="34"/>
      <c r="M19" s="29" t="s">
        <v>32</v>
      </c>
      <c r="N19" s="34"/>
      <c r="O19" s="211" t="str">
        <f>IF('Rekapitulace stavby'!AN19="","",'Rekapitulace stavby'!AN19)</f>
        <v/>
      </c>
      <c r="P19" s="211"/>
      <c r="Q19" s="34"/>
      <c r="R19" s="35"/>
    </row>
    <row r="20" spans="2:18" s="1" customFormat="1" ht="18" customHeight="1">
      <c r="B20" s="33"/>
      <c r="C20" s="34"/>
      <c r="D20" s="34"/>
      <c r="E20" s="27" t="str">
        <f>IF('Rekapitulace stavby'!E20="","",'Rekapitulace stavby'!E20)</f>
        <v xml:space="preserve"> </v>
      </c>
      <c r="F20" s="34"/>
      <c r="G20" s="34"/>
      <c r="H20" s="34"/>
      <c r="I20" s="34"/>
      <c r="J20" s="34"/>
      <c r="K20" s="34"/>
      <c r="L20" s="34"/>
      <c r="M20" s="29" t="s">
        <v>35</v>
      </c>
      <c r="N20" s="34"/>
      <c r="O20" s="211" t="str">
        <f>IF('Rekapitulace stavby'!AN20="","",'Rekapitulace stavby'!AN20)</f>
        <v/>
      </c>
      <c r="P20" s="211"/>
      <c r="Q20" s="34"/>
      <c r="R20" s="35"/>
    </row>
    <row r="21" spans="2:18" s="1" customFormat="1" ht="6.9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s="1" customFormat="1" ht="14.45" customHeight="1">
      <c r="B22" s="33"/>
      <c r="C22" s="34"/>
      <c r="D22" s="29" t="s">
        <v>42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22.5" customHeight="1">
      <c r="B23" s="33"/>
      <c r="C23" s="34"/>
      <c r="D23" s="34"/>
      <c r="E23" s="216" t="s">
        <v>23</v>
      </c>
      <c r="F23" s="216"/>
      <c r="G23" s="216"/>
      <c r="H23" s="216"/>
      <c r="I23" s="216"/>
      <c r="J23" s="216"/>
      <c r="K23" s="216"/>
      <c r="L23" s="216"/>
      <c r="M23" s="34"/>
      <c r="N23" s="34"/>
      <c r="O23" s="34"/>
      <c r="P23" s="34"/>
      <c r="Q23" s="34"/>
      <c r="R23" s="35"/>
    </row>
    <row r="24" spans="2:18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4"/>
      <c r="R25" s="35"/>
    </row>
    <row r="26" spans="2:18" s="1" customFormat="1" ht="14.45" customHeight="1">
      <c r="B26" s="33"/>
      <c r="C26" s="34"/>
      <c r="D26" s="113" t="s">
        <v>113</v>
      </c>
      <c r="E26" s="34"/>
      <c r="F26" s="34"/>
      <c r="G26" s="34"/>
      <c r="H26" s="34"/>
      <c r="I26" s="34"/>
      <c r="J26" s="34"/>
      <c r="K26" s="34"/>
      <c r="L26" s="34"/>
      <c r="M26" s="217">
        <f>N87</f>
        <v>0</v>
      </c>
      <c r="N26" s="217"/>
      <c r="O26" s="217"/>
      <c r="P26" s="217"/>
      <c r="Q26" s="34"/>
      <c r="R26" s="35"/>
    </row>
    <row r="27" spans="2:18" s="1" customFormat="1" ht="14.45" customHeight="1">
      <c r="B27" s="33"/>
      <c r="C27" s="34"/>
      <c r="D27" s="32" t="s">
        <v>98</v>
      </c>
      <c r="E27" s="34"/>
      <c r="F27" s="34"/>
      <c r="G27" s="34"/>
      <c r="H27" s="34"/>
      <c r="I27" s="34"/>
      <c r="J27" s="34"/>
      <c r="K27" s="34"/>
      <c r="L27" s="34"/>
      <c r="M27" s="217">
        <f>N118</f>
        <v>0</v>
      </c>
      <c r="N27" s="217"/>
      <c r="O27" s="217"/>
      <c r="P27" s="217"/>
      <c r="Q27" s="34"/>
      <c r="R27" s="35"/>
    </row>
    <row r="28" spans="2:18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s="1" customFormat="1" ht="25.35" customHeight="1">
      <c r="B29" s="33"/>
      <c r="C29" s="34"/>
      <c r="D29" s="114" t="s">
        <v>45</v>
      </c>
      <c r="E29" s="34"/>
      <c r="F29" s="34"/>
      <c r="G29" s="34"/>
      <c r="H29" s="34"/>
      <c r="I29" s="34"/>
      <c r="J29" s="34"/>
      <c r="K29" s="34"/>
      <c r="L29" s="34"/>
      <c r="M29" s="255">
        <f>ROUND(M26+M27,2)</f>
        <v>0</v>
      </c>
      <c r="N29" s="244"/>
      <c r="O29" s="244"/>
      <c r="P29" s="244"/>
      <c r="Q29" s="34"/>
      <c r="R29" s="35"/>
    </row>
    <row r="30" spans="2:18" s="1" customFormat="1" ht="6.95" customHeight="1">
      <c r="B30" s="33"/>
      <c r="C30" s="3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5"/>
    </row>
    <row r="31" spans="2:18" s="1" customFormat="1" ht="14.45" customHeight="1">
      <c r="B31" s="33"/>
      <c r="C31" s="34"/>
      <c r="D31" s="40" t="s">
        <v>46</v>
      </c>
      <c r="E31" s="40" t="s">
        <v>47</v>
      </c>
      <c r="F31" s="41">
        <v>0.21</v>
      </c>
      <c r="G31" s="115" t="s">
        <v>48</v>
      </c>
      <c r="H31" s="252">
        <f>(SUM(BE118:BE125)+SUM(BE142:BE309))</f>
        <v>0</v>
      </c>
      <c r="I31" s="244"/>
      <c r="J31" s="244"/>
      <c r="K31" s="34"/>
      <c r="L31" s="34"/>
      <c r="M31" s="252">
        <f>ROUND((SUM(BE118:BE125)+SUM(BE142:BE309)), 2)*F31</f>
        <v>0</v>
      </c>
      <c r="N31" s="244"/>
      <c r="O31" s="244"/>
      <c r="P31" s="244"/>
      <c r="Q31" s="34"/>
      <c r="R31" s="35"/>
    </row>
    <row r="32" spans="2:18" s="1" customFormat="1" ht="14.45" customHeight="1">
      <c r="B32" s="33"/>
      <c r="C32" s="34"/>
      <c r="D32" s="34"/>
      <c r="E32" s="40" t="s">
        <v>49</v>
      </c>
      <c r="F32" s="41">
        <v>0.15</v>
      </c>
      <c r="G32" s="115" t="s">
        <v>48</v>
      </c>
      <c r="H32" s="252">
        <f>(SUM(BF118:BF125)+SUM(BF142:BF309))</f>
        <v>0</v>
      </c>
      <c r="I32" s="244"/>
      <c r="J32" s="244"/>
      <c r="K32" s="34"/>
      <c r="L32" s="34"/>
      <c r="M32" s="252">
        <f>ROUND((SUM(BF118:BF125)+SUM(BF142:BF309)), 2)*F32</f>
        <v>0</v>
      </c>
      <c r="N32" s="244"/>
      <c r="O32" s="244"/>
      <c r="P32" s="244"/>
      <c r="Q32" s="34"/>
      <c r="R32" s="35"/>
    </row>
    <row r="33" spans="2:18" s="1" customFormat="1" ht="14.45" hidden="1" customHeight="1">
      <c r="B33" s="33"/>
      <c r="C33" s="34"/>
      <c r="D33" s="34"/>
      <c r="E33" s="40" t="s">
        <v>50</v>
      </c>
      <c r="F33" s="41">
        <v>0.21</v>
      </c>
      <c r="G33" s="115" t="s">
        <v>48</v>
      </c>
      <c r="H33" s="252">
        <f>(SUM(BG118:BG125)+SUM(BG142:BG309))</f>
        <v>0</v>
      </c>
      <c r="I33" s="244"/>
      <c r="J33" s="244"/>
      <c r="K33" s="34"/>
      <c r="L33" s="34"/>
      <c r="M33" s="252">
        <v>0</v>
      </c>
      <c r="N33" s="244"/>
      <c r="O33" s="244"/>
      <c r="P33" s="244"/>
      <c r="Q33" s="34"/>
      <c r="R33" s="35"/>
    </row>
    <row r="34" spans="2:18" s="1" customFormat="1" ht="14.45" hidden="1" customHeight="1">
      <c r="B34" s="33"/>
      <c r="C34" s="34"/>
      <c r="D34" s="34"/>
      <c r="E34" s="40" t="s">
        <v>51</v>
      </c>
      <c r="F34" s="41">
        <v>0.15</v>
      </c>
      <c r="G34" s="115" t="s">
        <v>48</v>
      </c>
      <c r="H34" s="252">
        <f>(SUM(BH118:BH125)+SUM(BH142:BH309))</f>
        <v>0</v>
      </c>
      <c r="I34" s="244"/>
      <c r="J34" s="244"/>
      <c r="K34" s="34"/>
      <c r="L34" s="34"/>
      <c r="M34" s="252">
        <v>0</v>
      </c>
      <c r="N34" s="244"/>
      <c r="O34" s="244"/>
      <c r="P34" s="244"/>
      <c r="Q34" s="34"/>
      <c r="R34" s="35"/>
    </row>
    <row r="35" spans="2:18" s="1" customFormat="1" ht="14.45" hidden="1" customHeight="1">
      <c r="B35" s="33"/>
      <c r="C35" s="34"/>
      <c r="D35" s="34"/>
      <c r="E35" s="40" t="s">
        <v>52</v>
      </c>
      <c r="F35" s="41">
        <v>0</v>
      </c>
      <c r="G35" s="115" t="s">
        <v>48</v>
      </c>
      <c r="H35" s="252">
        <f>(SUM(BI118:BI125)+SUM(BI142:BI309))</f>
        <v>0</v>
      </c>
      <c r="I35" s="244"/>
      <c r="J35" s="244"/>
      <c r="K35" s="34"/>
      <c r="L35" s="34"/>
      <c r="M35" s="252">
        <v>0</v>
      </c>
      <c r="N35" s="244"/>
      <c r="O35" s="244"/>
      <c r="P35" s="244"/>
      <c r="Q35" s="34"/>
      <c r="R35" s="35"/>
    </row>
    <row r="36" spans="2:18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s="1" customFormat="1" ht="25.35" customHeight="1">
      <c r="B37" s="33"/>
      <c r="C37" s="111"/>
      <c r="D37" s="116" t="s">
        <v>53</v>
      </c>
      <c r="E37" s="77"/>
      <c r="F37" s="77"/>
      <c r="G37" s="117" t="s">
        <v>54</v>
      </c>
      <c r="H37" s="118" t="s">
        <v>55</v>
      </c>
      <c r="I37" s="77"/>
      <c r="J37" s="77"/>
      <c r="K37" s="77"/>
      <c r="L37" s="253">
        <f>SUM(M29:M35)</f>
        <v>0</v>
      </c>
      <c r="M37" s="253"/>
      <c r="N37" s="253"/>
      <c r="O37" s="253"/>
      <c r="P37" s="254"/>
      <c r="Q37" s="111"/>
      <c r="R37" s="35"/>
    </row>
    <row r="38" spans="2:18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3"/>
      <c r="C50" s="34"/>
      <c r="D50" s="48" t="s">
        <v>56</v>
      </c>
      <c r="E50" s="49"/>
      <c r="F50" s="49"/>
      <c r="G50" s="49"/>
      <c r="H50" s="50"/>
      <c r="I50" s="34"/>
      <c r="J50" s="48" t="s">
        <v>57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1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2"/>
    </row>
    <row r="52" spans="2:18">
      <c r="B52" s="21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2"/>
    </row>
    <row r="53" spans="2:18">
      <c r="B53" s="21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2"/>
    </row>
    <row r="54" spans="2:18">
      <c r="B54" s="21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2"/>
    </row>
    <row r="55" spans="2:18">
      <c r="B55" s="21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2"/>
    </row>
    <row r="56" spans="2:18">
      <c r="B56" s="21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2"/>
    </row>
    <row r="57" spans="2:18">
      <c r="B57" s="21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2"/>
    </row>
    <row r="58" spans="2:18">
      <c r="B58" s="21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2"/>
    </row>
    <row r="59" spans="2:18" s="1" customFormat="1" ht="15">
      <c r="B59" s="33"/>
      <c r="C59" s="34"/>
      <c r="D59" s="53" t="s">
        <v>58</v>
      </c>
      <c r="E59" s="54"/>
      <c r="F59" s="54"/>
      <c r="G59" s="55" t="s">
        <v>59</v>
      </c>
      <c r="H59" s="56"/>
      <c r="I59" s="34"/>
      <c r="J59" s="53" t="s">
        <v>58</v>
      </c>
      <c r="K59" s="54"/>
      <c r="L59" s="54"/>
      <c r="M59" s="54"/>
      <c r="N59" s="55" t="s">
        <v>59</v>
      </c>
      <c r="O59" s="54"/>
      <c r="P59" s="56"/>
      <c r="Q59" s="34"/>
      <c r="R59" s="35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3"/>
      <c r="C61" s="34"/>
      <c r="D61" s="48" t="s">
        <v>60</v>
      </c>
      <c r="E61" s="49"/>
      <c r="F61" s="49"/>
      <c r="G61" s="49"/>
      <c r="H61" s="50"/>
      <c r="I61" s="34"/>
      <c r="J61" s="48" t="s">
        <v>61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1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2"/>
    </row>
    <row r="63" spans="2:18">
      <c r="B63" s="21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2"/>
    </row>
    <row r="64" spans="2:18">
      <c r="B64" s="21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2"/>
    </row>
    <row r="65" spans="2:21">
      <c r="B65" s="21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2"/>
    </row>
    <row r="66" spans="2:21">
      <c r="B66" s="21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2"/>
    </row>
    <row r="67" spans="2:21">
      <c r="B67" s="21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2"/>
    </row>
    <row r="68" spans="2:21">
      <c r="B68" s="21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2"/>
    </row>
    <row r="69" spans="2:21">
      <c r="B69" s="21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2"/>
    </row>
    <row r="70" spans="2:21" s="1" customFormat="1" ht="15">
      <c r="B70" s="33"/>
      <c r="C70" s="34"/>
      <c r="D70" s="53" t="s">
        <v>58</v>
      </c>
      <c r="E70" s="54"/>
      <c r="F70" s="54"/>
      <c r="G70" s="55" t="s">
        <v>59</v>
      </c>
      <c r="H70" s="56"/>
      <c r="I70" s="34"/>
      <c r="J70" s="53" t="s">
        <v>58</v>
      </c>
      <c r="K70" s="54"/>
      <c r="L70" s="54"/>
      <c r="M70" s="54"/>
      <c r="N70" s="55" t="s">
        <v>59</v>
      </c>
      <c r="O70" s="54"/>
      <c r="P70" s="56"/>
      <c r="Q70" s="34"/>
      <c r="R70" s="35"/>
    </row>
    <row r="71" spans="2:21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1"/>
    </row>
    <row r="76" spans="2:21" s="1" customFormat="1" ht="36.950000000000003" customHeight="1">
      <c r="B76" s="33"/>
      <c r="C76" s="189" t="s">
        <v>114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35"/>
      <c r="T76" s="122"/>
      <c r="U76" s="122"/>
    </row>
    <row r="77" spans="2:21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2"/>
      <c r="U77" s="122"/>
    </row>
    <row r="78" spans="2:21" s="1" customFormat="1" ht="36.950000000000003" customHeight="1">
      <c r="B78" s="33"/>
      <c r="C78" s="67" t="s">
        <v>19</v>
      </c>
      <c r="D78" s="34"/>
      <c r="E78" s="34"/>
      <c r="F78" s="191" t="str">
        <f>F6</f>
        <v>Domov Slaný - středisko Žižice - Přístavba lůžkového výtahu vč.stavebních úprav objektu č.p.93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4"/>
      <c r="R78" s="35"/>
      <c r="T78" s="122"/>
      <c r="U78" s="122"/>
    </row>
    <row r="79" spans="2:21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  <c r="T79" s="122"/>
      <c r="U79" s="122"/>
    </row>
    <row r="80" spans="2:21" s="1" customFormat="1" ht="18" customHeight="1">
      <c r="B80" s="33"/>
      <c r="C80" s="29" t="s">
        <v>26</v>
      </c>
      <c r="D80" s="34"/>
      <c r="E80" s="34"/>
      <c r="F80" s="27" t="str">
        <f>F8</f>
        <v xml:space="preserve">Žižice, Žižice č.p.93 </v>
      </c>
      <c r="G80" s="34"/>
      <c r="H80" s="34"/>
      <c r="I80" s="34"/>
      <c r="J80" s="34"/>
      <c r="K80" s="29" t="s">
        <v>28</v>
      </c>
      <c r="L80" s="34"/>
      <c r="M80" s="245">
        <f>IF(O8="","",O8)</f>
        <v>43432</v>
      </c>
      <c r="N80" s="245"/>
      <c r="O80" s="245"/>
      <c r="P80" s="245"/>
      <c r="Q80" s="34"/>
      <c r="R80" s="35"/>
      <c r="T80" s="122"/>
      <c r="U80" s="122"/>
    </row>
    <row r="81" spans="2:47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T81" s="122"/>
      <c r="U81" s="122"/>
    </row>
    <row r="82" spans="2:47" s="1" customFormat="1" ht="15">
      <c r="B82" s="33"/>
      <c r="C82" s="29" t="s">
        <v>31</v>
      </c>
      <c r="D82" s="34"/>
      <c r="E82" s="34"/>
      <c r="F82" s="27" t="str">
        <f>E11</f>
        <v>Domov Slaný, p.s.s., Hlaváčkovo nám.218, Slaný</v>
      </c>
      <c r="G82" s="34"/>
      <c r="H82" s="34"/>
      <c r="I82" s="34"/>
      <c r="J82" s="34"/>
      <c r="K82" s="29" t="s">
        <v>38</v>
      </c>
      <c r="L82" s="34"/>
      <c r="M82" s="211" t="str">
        <f>E17</f>
        <v xml:space="preserve"> </v>
      </c>
      <c r="N82" s="211"/>
      <c r="O82" s="211"/>
      <c r="P82" s="211"/>
      <c r="Q82" s="211"/>
      <c r="R82" s="35"/>
      <c r="T82" s="122"/>
      <c r="U82" s="122"/>
    </row>
    <row r="83" spans="2:47" s="1" customFormat="1" ht="14.45" customHeight="1">
      <c r="B83" s="33"/>
      <c r="C83" s="29" t="s">
        <v>36</v>
      </c>
      <c r="D83" s="34"/>
      <c r="E83" s="34"/>
      <c r="F83" s="27" t="str">
        <f>IF(E14="","",E14)</f>
        <v>Vyplň údaj</v>
      </c>
      <c r="G83" s="34"/>
      <c r="H83" s="34"/>
      <c r="I83" s="34"/>
      <c r="J83" s="34"/>
      <c r="K83" s="29" t="s">
        <v>41</v>
      </c>
      <c r="L83" s="34"/>
      <c r="M83" s="211" t="str">
        <f>E20</f>
        <v xml:space="preserve"> </v>
      </c>
      <c r="N83" s="211"/>
      <c r="O83" s="211"/>
      <c r="P83" s="211"/>
      <c r="Q83" s="211"/>
      <c r="R83" s="35"/>
      <c r="T83" s="122"/>
      <c r="U83" s="122"/>
    </row>
    <row r="84" spans="2:47" s="1" customFormat="1" ht="10.35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T84" s="122"/>
      <c r="U84" s="122"/>
    </row>
    <row r="85" spans="2:47" s="1" customFormat="1" ht="29.25" customHeight="1">
      <c r="B85" s="33"/>
      <c r="C85" s="250" t="s">
        <v>115</v>
      </c>
      <c r="D85" s="251"/>
      <c r="E85" s="251"/>
      <c r="F85" s="251"/>
      <c r="G85" s="251"/>
      <c r="H85" s="111"/>
      <c r="I85" s="111"/>
      <c r="J85" s="111"/>
      <c r="K85" s="111"/>
      <c r="L85" s="111"/>
      <c r="M85" s="111"/>
      <c r="N85" s="250" t="s">
        <v>116</v>
      </c>
      <c r="O85" s="251"/>
      <c r="P85" s="251"/>
      <c r="Q85" s="251"/>
      <c r="R85" s="35"/>
      <c r="T85" s="122"/>
      <c r="U85" s="122"/>
    </row>
    <row r="86" spans="2:47" s="1" customFormat="1" ht="10.3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T86" s="122"/>
      <c r="U86" s="122"/>
    </row>
    <row r="87" spans="2:47" s="1" customFormat="1" ht="29.25" customHeight="1">
      <c r="B87" s="33"/>
      <c r="C87" s="123" t="s">
        <v>117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73">
        <f>N142</f>
        <v>0</v>
      </c>
      <c r="O87" s="247"/>
      <c r="P87" s="247"/>
      <c r="Q87" s="247"/>
      <c r="R87" s="35"/>
      <c r="T87" s="122"/>
      <c r="U87" s="122"/>
      <c r="AU87" s="17" t="s">
        <v>118</v>
      </c>
    </row>
    <row r="88" spans="2:47" s="6" customFormat="1" ht="24.95" customHeight="1">
      <c r="B88" s="124"/>
      <c r="C88" s="125"/>
      <c r="D88" s="126" t="s">
        <v>119</v>
      </c>
      <c r="E88" s="125"/>
      <c r="F88" s="125"/>
      <c r="G88" s="125"/>
      <c r="H88" s="125"/>
      <c r="I88" s="125"/>
      <c r="J88" s="125"/>
      <c r="K88" s="125"/>
      <c r="L88" s="125"/>
      <c r="M88" s="125"/>
      <c r="N88" s="232">
        <f>N143</f>
        <v>0</v>
      </c>
      <c r="O88" s="249"/>
      <c r="P88" s="249"/>
      <c r="Q88" s="249"/>
      <c r="R88" s="127"/>
      <c r="T88" s="128"/>
      <c r="U88" s="128"/>
    </row>
    <row r="89" spans="2:47" s="7" customFormat="1" ht="19.899999999999999" customHeight="1">
      <c r="B89" s="129"/>
      <c r="C89" s="130"/>
      <c r="D89" s="99" t="s">
        <v>120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80">
        <f>N144</f>
        <v>0</v>
      </c>
      <c r="O89" s="246"/>
      <c r="P89" s="246"/>
      <c r="Q89" s="246"/>
      <c r="R89" s="131"/>
      <c r="T89" s="132"/>
      <c r="U89" s="132"/>
    </row>
    <row r="90" spans="2:47" s="7" customFormat="1" ht="19.899999999999999" customHeight="1">
      <c r="B90" s="129"/>
      <c r="C90" s="130"/>
      <c r="D90" s="99" t="s">
        <v>121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80">
        <f>N149</f>
        <v>0</v>
      </c>
      <c r="O90" s="246"/>
      <c r="P90" s="246"/>
      <c r="Q90" s="246"/>
      <c r="R90" s="131"/>
      <c r="T90" s="132"/>
      <c r="U90" s="132"/>
    </row>
    <row r="91" spans="2:47" s="7" customFormat="1" ht="19.899999999999999" customHeight="1">
      <c r="B91" s="129"/>
      <c r="C91" s="130"/>
      <c r="D91" s="99" t="s">
        <v>122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80">
        <f>N166</f>
        <v>0</v>
      </c>
      <c r="O91" s="246"/>
      <c r="P91" s="246"/>
      <c r="Q91" s="246"/>
      <c r="R91" s="131"/>
      <c r="T91" s="132"/>
      <c r="U91" s="132"/>
    </row>
    <row r="92" spans="2:47" s="7" customFormat="1" ht="19.899999999999999" customHeight="1">
      <c r="B92" s="129"/>
      <c r="C92" s="130"/>
      <c r="D92" s="99" t="s">
        <v>123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80">
        <f>N177</f>
        <v>0</v>
      </c>
      <c r="O92" s="246"/>
      <c r="P92" s="246"/>
      <c r="Q92" s="246"/>
      <c r="R92" s="131"/>
      <c r="T92" s="132"/>
      <c r="U92" s="132"/>
    </row>
    <row r="93" spans="2:47" s="7" customFormat="1" ht="19.899999999999999" customHeight="1">
      <c r="B93" s="129"/>
      <c r="C93" s="130"/>
      <c r="D93" s="99" t="s">
        <v>124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80">
        <f>N184</f>
        <v>0</v>
      </c>
      <c r="O93" s="246"/>
      <c r="P93" s="246"/>
      <c r="Q93" s="246"/>
      <c r="R93" s="131"/>
      <c r="T93" s="132"/>
      <c r="U93" s="132"/>
    </row>
    <row r="94" spans="2:47" s="7" customFormat="1" ht="19.899999999999999" customHeight="1">
      <c r="B94" s="129"/>
      <c r="C94" s="130"/>
      <c r="D94" s="99" t="s">
        <v>125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80">
        <f>N187</f>
        <v>0</v>
      </c>
      <c r="O94" s="246"/>
      <c r="P94" s="246"/>
      <c r="Q94" s="246"/>
      <c r="R94" s="131"/>
      <c r="T94" s="132"/>
      <c r="U94" s="132"/>
    </row>
    <row r="95" spans="2:47" s="7" customFormat="1" ht="19.899999999999999" customHeight="1">
      <c r="B95" s="129"/>
      <c r="C95" s="130"/>
      <c r="D95" s="99" t="s">
        <v>126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80">
        <f>N202</f>
        <v>0</v>
      </c>
      <c r="O95" s="246"/>
      <c r="P95" s="246"/>
      <c r="Q95" s="246"/>
      <c r="R95" s="131"/>
      <c r="T95" s="132"/>
      <c r="U95" s="132"/>
    </row>
    <row r="96" spans="2:47" s="7" customFormat="1" ht="19.899999999999999" customHeight="1">
      <c r="B96" s="129"/>
      <c r="C96" s="130"/>
      <c r="D96" s="99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80">
        <f>N205</f>
        <v>0</v>
      </c>
      <c r="O96" s="246"/>
      <c r="P96" s="246"/>
      <c r="Q96" s="246"/>
      <c r="R96" s="131"/>
      <c r="T96" s="132"/>
      <c r="U96" s="132"/>
    </row>
    <row r="97" spans="2:21" s="7" customFormat="1" ht="19.899999999999999" customHeight="1">
      <c r="B97" s="129"/>
      <c r="C97" s="130"/>
      <c r="D97" s="99" t="s">
        <v>128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80">
        <f>N216</f>
        <v>0</v>
      </c>
      <c r="O97" s="246"/>
      <c r="P97" s="246"/>
      <c r="Q97" s="246"/>
      <c r="R97" s="131"/>
      <c r="T97" s="132"/>
      <c r="U97" s="132"/>
    </row>
    <row r="98" spans="2:21" s="7" customFormat="1" ht="19.899999999999999" customHeight="1">
      <c r="B98" s="129"/>
      <c r="C98" s="130"/>
      <c r="D98" s="99" t="s">
        <v>129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80">
        <f>N226</f>
        <v>0</v>
      </c>
      <c r="O98" s="246"/>
      <c r="P98" s="246"/>
      <c r="Q98" s="246"/>
      <c r="R98" s="131"/>
      <c r="T98" s="132"/>
      <c r="U98" s="132"/>
    </row>
    <row r="99" spans="2:21" s="7" customFormat="1" ht="14.85" customHeight="1">
      <c r="B99" s="129"/>
      <c r="C99" s="130"/>
      <c r="D99" s="99" t="s">
        <v>130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80">
        <f>N239</f>
        <v>0</v>
      </c>
      <c r="O99" s="246"/>
      <c r="P99" s="246"/>
      <c r="Q99" s="246"/>
      <c r="R99" s="131"/>
      <c r="T99" s="132"/>
      <c r="U99" s="132"/>
    </row>
    <row r="100" spans="2:21" s="6" customFormat="1" ht="24.95" customHeight="1">
      <c r="B100" s="124"/>
      <c r="C100" s="125"/>
      <c r="D100" s="126" t="s">
        <v>131</v>
      </c>
      <c r="E100" s="125"/>
      <c r="F100" s="125"/>
      <c r="G100" s="125"/>
      <c r="H100" s="125"/>
      <c r="I100" s="125"/>
      <c r="J100" s="125"/>
      <c r="K100" s="125"/>
      <c r="L100" s="125"/>
      <c r="M100" s="125"/>
      <c r="N100" s="232">
        <f>N241</f>
        <v>0</v>
      </c>
      <c r="O100" s="249"/>
      <c r="P100" s="249"/>
      <c r="Q100" s="249"/>
      <c r="R100" s="127"/>
      <c r="T100" s="128"/>
      <c r="U100" s="128"/>
    </row>
    <row r="101" spans="2:21" s="7" customFormat="1" ht="19.899999999999999" customHeight="1">
      <c r="B101" s="129"/>
      <c r="C101" s="130"/>
      <c r="D101" s="99" t="s">
        <v>132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80">
        <f>N242</f>
        <v>0</v>
      </c>
      <c r="O101" s="246"/>
      <c r="P101" s="246"/>
      <c r="Q101" s="246"/>
      <c r="R101" s="131"/>
      <c r="T101" s="132"/>
      <c r="U101" s="132"/>
    </row>
    <row r="102" spans="2:21" s="7" customFormat="1" ht="19.899999999999999" customHeight="1">
      <c r="B102" s="129"/>
      <c r="C102" s="130"/>
      <c r="D102" s="99" t="s">
        <v>133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180">
        <f>N249</f>
        <v>0</v>
      </c>
      <c r="O102" s="246"/>
      <c r="P102" s="246"/>
      <c r="Q102" s="246"/>
      <c r="R102" s="131"/>
      <c r="T102" s="132"/>
      <c r="U102" s="132"/>
    </row>
    <row r="103" spans="2:21" s="7" customFormat="1" ht="19.899999999999999" customHeight="1">
      <c r="B103" s="129"/>
      <c r="C103" s="130"/>
      <c r="D103" s="99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80">
        <f>N253</f>
        <v>0</v>
      </c>
      <c r="O103" s="246"/>
      <c r="P103" s="246"/>
      <c r="Q103" s="246"/>
      <c r="R103" s="131"/>
      <c r="T103" s="132"/>
      <c r="U103" s="132"/>
    </row>
    <row r="104" spans="2:21" s="7" customFormat="1" ht="19.899999999999999" customHeight="1">
      <c r="B104" s="129"/>
      <c r="C104" s="130"/>
      <c r="D104" s="99" t="s">
        <v>135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80">
        <f>N255</f>
        <v>0</v>
      </c>
      <c r="O104" s="246"/>
      <c r="P104" s="246"/>
      <c r="Q104" s="246"/>
      <c r="R104" s="131"/>
      <c r="T104" s="132"/>
      <c r="U104" s="132"/>
    </row>
    <row r="105" spans="2:21" s="7" customFormat="1" ht="19.899999999999999" customHeight="1">
      <c r="B105" s="129"/>
      <c r="C105" s="130"/>
      <c r="D105" s="99" t="s">
        <v>136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80">
        <f>N257</f>
        <v>0</v>
      </c>
      <c r="O105" s="246"/>
      <c r="P105" s="246"/>
      <c r="Q105" s="246"/>
      <c r="R105" s="131"/>
      <c r="T105" s="132"/>
      <c r="U105" s="132"/>
    </row>
    <row r="106" spans="2:21" s="7" customFormat="1" ht="19.899999999999999" customHeight="1">
      <c r="B106" s="129"/>
      <c r="C106" s="130"/>
      <c r="D106" s="99" t="s">
        <v>137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80">
        <f>N266</f>
        <v>0</v>
      </c>
      <c r="O106" s="246"/>
      <c r="P106" s="246"/>
      <c r="Q106" s="246"/>
      <c r="R106" s="131"/>
      <c r="T106" s="132"/>
      <c r="U106" s="132"/>
    </row>
    <row r="107" spans="2:21" s="7" customFormat="1" ht="19.899999999999999" customHeight="1">
      <c r="B107" s="129"/>
      <c r="C107" s="130"/>
      <c r="D107" s="99" t="s">
        <v>138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180">
        <f>N269</f>
        <v>0</v>
      </c>
      <c r="O107" s="246"/>
      <c r="P107" s="246"/>
      <c r="Q107" s="246"/>
      <c r="R107" s="131"/>
      <c r="T107" s="132"/>
      <c r="U107" s="132"/>
    </row>
    <row r="108" spans="2:21" s="7" customFormat="1" ht="19.899999999999999" customHeight="1">
      <c r="B108" s="129"/>
      <c r="C108" s="130"/>
      <c r="D108" s="99" t="s">
        <v>139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80">
        <f>N276</f>
        <v>0</v>
      </c>
      <c r="O108" s="246"/>
      <c r="P108" s="246"/>
      <c r="Q108" s="246"/>
      <c r="R108" s="131"/>
      <c r="T108" s="132"/>
      <c r="U108" s="132"/>
    </row>
    <row r="109" spans="2:21" s="7" customFormat="1" ht="19.899999999999999" customHeight="1">
      <c r="B109" s="129"/>
      <c r="C109" s="130"/>
      <c r="D109" s="99" t="s">
        <v>140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80">
        <f>N286</f>
        <v>0</v>
      </c>
      <c r="O109" s="246"/>
      <c r="P109" s="246"/>
      <c r="Q109" s="246"/>
      <c r="R109" s="131"/>
      <c r="T109" s="132"/>
      <c r="U109" s="132"/>
    </row>
    <row r="110" spans="2:21" s="7" customFormat="1" ht="19.899999999999999" customHeight="1">
      <c r="B110" s="129"/>
      <c r="C110" s="130"/>
      <c r="D110" s="99" t="s">
        <v>141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80">
        <f>N290</f>
        <v>0</v>
      </c>
      <c r="O110" s="246"/>
      <c r="P110" s="246"/>
      <c r="Q110" s="246"/>
      <c r="R110" s="131"/>
      <c r="T110" s="132"/>
      <c r="U110" s="132"/>
    </row>
    <row r="111" spans="2:21" s="7" customFormat="1" ht="19.899999999999999" customHeight="1">
      <c r="B111" s="129"/>
      <c r="C111" s="130"/>
      <c r="D111" s="99" t="s">
        <v>142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80">
        <f>N295</f>
        <v>0</v>
      </c>
      <c r="O111" s="246"/>
      <c r="P111" s="246"/>
      <c r="Q111" s="246"/>
      <c r="R111" s="131"/>
      <c r="T111" s="132"/>
      <c r="U111" s="132"/>
    </row>
    <row r="112" spans="2:21" s="7" customFormat="1" ht="19.899999999999999" customHeight="1">
      <c r="B112" s="129"/>
      <c r="C112" s="130"/>
      <c r="D112" s="99" t="s">
        <v>143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80">
        <f>N297</f>
        <v>0</v>
      </c>
      <c r="O112" s="246"/>
      <c r="P112" s="246"/>
      <c r="Q112" s="246"/>
      <c r="R112" s="131"/>
      <c r="T112" s="132"/>
      <c r="U112" s="132"/>
    </row>
    <row r="113" spans="2:65" s="6" customFormat="1" ht="24.95" customHeight="1">
      <c r="B113" s="124"/>
      <c r="C113" s="125"/>
      <c r="D113" s="126" t="s">
        <v>144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232">
        <f>N300</f>
        <v>0</v>
      </c>
      <c r="O113" s="249"/>
      <c r="P113" s="249"/>
      <c r="Q113" s="249"/>
      <c r="R113" s="127"/>
      <c r="T113" s="128"/>
      <c r="U113" s="128"/>
    </row>
    <row r="114" spans="2:65" s="7" customFormat="1" ht="19.899999999999999" customHeight="1">
      <c r="B114" s="129"/>
      <c r="C114" s="130"/>
      <c r="D114" s="99" t="s">
        <v>145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80">
        <f>N301</f>
        <v>0</v>
      </c>
      <c r="O114" s="246"/>
      <c r="P114" s="246"/>
      <c r="Q114" s="246"/>
      <c r="R114" s="131"/>
      <c r="T114" s="132"/>
      <c r="U114" s="132"/>
    </row>
    <row r="115" spans="2:65" s="6" customFormat="1" ht="24.95" customHeight="1">
      <c r="B115" s="124"/>
      <c r="C115" s="125"/>
      <c r="D115" s="126" t="s">
        <v>146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232">
        <f>N304</f>
        <v>0</v>
      </c>
      <c r="O115" s="249"/>
      <c r="P115" s="249"/>
      <c r="Q115" s="249"/>
      <c r="R115" s="127"/>
      <c r="T115" s="128"/>
      <c r="U115" s="128"/>
    </row>
    <row r="116" spans="2:65" s="7" customFormat="1" ht="19.899999999999999" customHeight="1">
      <c r="B116" s="129"/>
      <c r="C116" s="130"/>
      <c r="D116" s="99" t="s">
        <v>147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180">
        <f>N305</f>
        <v>0</v>
      </c>
      <c r="O116" s="246"/>
      <c r="P116" s="246"/>
      <c r="Q116" s="246"/>
      <c r="R116" s="131"/>
      <c r="T116" s="132"/>
      <c r="U116" s="132"/>
    </row>
    <row r="117" spans="2:65" s="1" customFormat="1" ht="21.75" customHeight="1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  <c r="T117" s="122"/>
      <c r="U117" s="122"/>
    </row>
    <row r="118" spans="2:65" s="1" customFormat="1" ht="29.25" customHeight="1">
      <c r="B118" s="33"/>
      <c r="C118" s="123" t="s">
        <v>148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247">
        <f>ROUND(N119+N120+N121+N122+N123+N124,2)</f>
        <v>0</v>
      </c>
      <c r="O118" s="248"/>
      <c r="P118" s="248"/>
      <c r="Q118" s="248"/>
      <c r="R118" s="35"/>
      <c r="T118" s="133"/>
      <c r="U118" s="134" t="s">
        <v>46</v>
      </c>
    </row>
    <row r="119" spans="2:65" s="1" customFormat="1" ht="18" customHeight="1">
      <c r="B119" s="33"/>
      <c r="C119" s="34"/>
      <c r="D119" s="177" t="s">
        <v>149</v>
      </c>
      <c r="E119" s="178"/>
      <c r="F119" s="178"/>
      <c r="G119" s="178"/>
      <c r="H119" s="178"/>
      <c r="I119" s="34"/>
      <c r="J119" s="34"/>
      <c r="K119" s="34"/>
      <c r="L119" s="34"/>
      <c r="M119" s="34"/>
      <c r="N119" s="179">
        <f>ROUND(N87*T119,2)</f>
        <v>0</v>
      </c>
      <c r="O119" s="180"/>
      <c r="P119" s="180"/>
      <c r="Q119" s="180"/>
      <c r="R119" s="35"/>
      <c r="S119" s="135"/>
      <c r="T119" s="136"/>
      <c r="U119" s="137" t="s">
        <v>47</v>
      </c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9" t="s">
        <v>150</v>
      </c>
      <c r="AZ119" s="138"/>
      <c r="BA119" s="138"/>
      <c r="BB119" s="138"/>
      <c r="BC119" s="138"/>
      <c r="BD119" s="138"/>
      <c r="BE119" s="140">
        <f t="shared" ref="BE119:BE124" si="0">IF(U119="základní",N119,0)</f>
        <v>0</v>
      </c>
      <c r="BF119" s="140">
        <f t="shared" ref="BF119:BF124" si="1">IF(U119="snížená",N119,0)</f>
        <v>0</v>
      </c>
      <c r="BG119" s="140">
        <f t="shared" ref="BG119:BG124" si="2">IF(U119="zákl. přenesená",N119,0)</f>
        <v>0</v>
      </c>
      <c r="BH119" s="140">
        <f t="shared" ref="BH119:BH124" si="3">IF(U119="sníž. přenesená",N119,0)</f>
        <v>0</v>
      </c>
      <c r="BI119" s="140">
        <f t="shared" ref="BI119:BI124" si="4">IF(U119="nulová",N119,0)</f>
        <v>0</v>
      </c>
      <c r="BJ119" s="139" t="s">
        <v>25</v>
      </c>
      <c r="BK119" s="138"/>
      <c r="BL119" s="138"/>
      <c r="BM119" s="138"/>
    </row>
    <row r="120" spans="2:65" s="1" customFormat="1" ht="18" customHeight="1">
      <c r="B120" s="33"/>
      <c r="C120" s="34"/>
      <c r="D120" s="177" t="s">
        <v>151</v>
      </c>
      <c r="E120" s="178"/>
      <c r="F120" s="178"/>
      <c r="G120" s="178"/>
      <c r="H120" s="178"/>
      <c r="I120" s="34"/>
      <c r="J120" s="34"/>
      <c r="K120" s="34"/>
      <c r="L120" s="34"/>
      <c r="M120" s="34"/>
      <c r="N120" s="179">
        <f>ROUND(N87*T120,2)</f>
        <v>0</v>
      </c>
      <c r="O120" s="180"/>
      <c r="P120" s="180"/>
      <c r="Q120" s="180"/>
      <c r="R120" s="35"/>
      <c r="S120" s="135"/>
      <c r="T120" s="136"/>
      <c r="U120" s="137" t="s">
        <v>47</v>
      </c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9" t="s">
        <v>150</v>
      </c>
      <c r="AZ120" s="138"/>
      <c r="BA120" s="138"/>
      <c r="BB120" s="138"/>
      <c r="BC120" s="138"/>
      <c r="BD120" s="138"/>
      <c r="BE120" s="140">
        <f t="shared" si="0"/>
        <v>0</v>
      </c>
      <c r="BF120" s="140">
        <f t="shared" si="1"/>
        <v>0</v>
      </c>
      <c r="BG120" s="140">
        <f t="shared" si="2"/>
        <v>0</v>
      </c>
      <c r="BH120" s="140">
        <f t="shared" si="3"/>
        <v>0</v>
      </c>
      <c r="BI120" s="140">
        <f t="shared" si="4"/>
        <v>0</v>
      </c>
      <c r="BJ120" s="139" t="s">
        <v>25</v>
      </c>
      <c r="BK120" s="138"/>
      <c r="BL120" s="138"/>
      <c r="BM120" s="138"/>
    </row>
    <row r="121" spans="2:65" s="1" customFormat="1" ht="18" customHeight="1">
      <c r="B121" s="33"/>
      <c r="C121" s="34"/>
      <c r="D121" s="177" t="s">
        <v>152</v>
      </c>
      <c r="E121" s="178"/>
      <c r="F121" s="178"/>
      <c r="G121" s="178"/>
      <c r="H121" s="178"/>
      <c r="I121" s="34"/>
      <c r="J121" s="34"/>
      <c r="K121" s="34"/>
      <c r="L121" s="34"/>
      <c r="M121" s="34"/>
      <c r="N121" s="179">
        <f>ROUND(N87*T121,2)</f>
        <v>0</v>
      </c>
      <c r="O121" s="180"/>
      <c r="P121" s="180"/>
      <c r="Q121" s="180"/>
      <c r="R121" s="35"/>
      <c r="S121" s="135"/>
      <c r="T121" s="136"/>
      <c r="U121" s="137" t="s">
        <v>47</v>
      </c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9" t="s">
        <v>150</v>
      </c>
      <c r="AZ121" s="138"/>
      <c r="BA121" s="138"/>
      <c r="BB121" s="138"/>
      <c r="BC121" s="138"/>
      <c r="BD121" s="138"/>
      <c r="BE121" s="140">
        <f t="shared" si="0"/>
        <v>0</v>
      </c>
      <c r="BF121" s="140">
        <f t="shared" si="1"/>
        <v>0</v>
      </c>
      <c r="BG121" s="140">
        <f t="shared" si="2"/>
        <v>0</v>
      </c>
      <c r="BH121" s="140">
        <f t="shared" si="3"/>
        <v>0</v>
      </c>
      <c r="BI121" s="140">
        <f t="shared" si="4"/>
        <v>0</v>
      </c>
      <c r="BJ121" s="139" t="s">
        <v>25</v>
      </c>
      <c r="BK121" s="138"/>
      <c r="BL121" s="138"/>
      <c r="BM121" s="138"/>
    </row>
    <row r="122" spans="2:65" s="1" customFormat="1" ht="18" customHeight="1">
      <c r="B122" s="33"/>
      <c r="C122" s="34"/>
      <c r="D122" s="177" t="s">
        <v>153</v>
      </c>
      <c r="E122" s="178"/>
      <c r="F122" s="178"/>
      <c r="G122" s="178"/>
      <c r="H122" s="178"/>
      <c r="I122" s="34"/>
      <c r="J122" s="34"/>
      <c r="K122" s="34"/>
      <c r="L122" s="34"/>
      <c r="M122" s="34"/>
      <c r="N122" s="179">
        <f>ROUND(N87*T122,2)</f>
        <v>0</v>
      </c>
      <c r="O122" s="180"/>
      <c r="P122" s="180"/>
      <c r="Q122" s="180"/>
      <c r="R122" s="35"/>
      <c r="S122" s="135"/>
      <c r="T122" s="136"/>
      <c r="U122" s="137" t="s">
        <v>47</v>
      </c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9" t="s">
        <v>150</v>
      </c>
      <c r="AZ122" s="138"/>
      <c r="BA122" s="138"/>
      <c r="BB122" s="138"/>
      <c r="BC122" s="138"/>
      <c r="BD122" s="138"/>
      <c r="BE122" s="140">
        <f t="shared" si="0"/>
        <v>0</v>
      </c>
      <c r="BF122" s="140">
        <f t="shared" si="1"/>
        <v>0</v>
      </c>
      <c r="BG122" s="140">
        <f t="shared" si="2"/>
        <v>0</v>
      </c>
      <c r="BH122" s="140">
        <f t="shared" si="3"/>
        <v>0</v>
      </c>
      <c r="BI122" s="140">
        <f t="shared" si="4"/>
        <v>0</v>
      </c>
      <c r="BJ122" s="139" t="s">
        <v>25</v>
      </c>
      <c r="BK122" s="138"/>
      <c r="BL122" s="138"/>
      <c r="BM122" s="138"/>
    </row>
    <row r="123" spans="2:65" s="1" customFormat="1" ht="18" customHeight="1">
      <c r="B123" s="33"/>
      <c r="C123" s="34"/>
      <c r="D123" s="177" t="s">
        <v>154</v>
      </c>
      <c r="E123" s="178"/>
      <c r="F123" s="178"/>
      <c r="G123" s="178"/>
      <c r="H123" s="178"/>
      <c r="I123" s="34"/>
      <c r="J123" s="34"/>
      <c r="K123" s="34"/>
      <c r="L123" s="34"/>
      <c r="M123" s="34"/>
      <c r="N123" s="179">
        <f>ROUND(N87*T123,2)</f>
        <v>0</v>
      </c>
      <c r="O123" s="180"/>
      <c r="P123" s="180"/>
      <c r="Q123" s="180"/>
      <c r="R123" s="35"/>
      <c r="S123" s="135"/>
      <c r="T123" s="136"/>
      <c r="U123" s="137" t="s">
        <v>47</v>
      </c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9" t="s">
        <v>150</v>
      </c>
      <c r="AZ123" s="138"/>
      <c r="BA123" s="138"/>
      <c r="BB123" s="138"/>
      <c r="BC123" s="138"/>
      <c r="BD123" s="138"/>
      <c r="BE123" s="140">
        <f t="shared" si="0"/>
        <v>0</v>
      </c>
      <c r="BF123" s="140">
        <f t="shared" si="1"/>
        <v>0</v>
      </c>
      <c r="BG123" s="140">
        <f t="shared" si="2"/>
        <v>0</v>
      </c>
      <c r="BH123" s="140">
        <f t="shared" si="3"/>
        <v>0</v>
      </c>
      <c r="BI123" s="140">
        <f t="shared" si="4"/>
        <v>0</v>
      </c>
      <c r="BJ123" s="139" t="s">
        <v>25</v>
      </c>
      <c r="BK123" s="138"/>
      <c r="BL123" s="138"/>
      <c r="BM123" s="138"/>
    </row>
    <row r="124" spans="2:65" s="1" customFormat="1" ht="18" customHeight="1">
      <c r="B124" s="33"/>
      <c r="C124" s="34"/>
      <c r="D124" s="99" t="s">
        <v>155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179">
        <f>ROUND(N87*T124,2)</f>
        <v>0</v>
      </c>
      <c r="O124" s="180"/>
      <c r="P124" s="180"/>
      <c r="Q124" s="180"/>
      <c r="R124" s="35"/>
      <c r="S124" s="135"/>
      <c r="T124" s="141"/>
      <c r="U124" s="142" t="s">
        <v>47</v>
      </c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9" t="s">
        <v>156</v>
      </c>
      <c r="AZ124" s="138"/>
      <c r="BA124" s="138"/>
      <c r="BB124" s="138"/>
      <c r="BC124" s="138"/>
      <c r="BD124" s="138"/>
      <c r="BE124" s="140">
        <f t="shared" si="0"/>
        <v>0</v>
      </c>
      <c r="BF124" s="140">
        <f t="shared" si="1"/>
        <v>0</v>
      </c>
      <c r="BG124" s="140">
        <f t="shared" si="2"/>
        <v>0</v>
      </c>
      <c r="BH124" s="140">
        <f t="shared" si="3"/>
        <v>0</v>
      </c>
      <c r="BI124" s="140">
        <f t="shared" si="4"/>
        <v>0</v>
      </c>
      <c r="BJ124" s="139" t="s">
        <v>25</v>
      </c>
      <c r="BK124" s="138"/>
      <c r="BL124" s="138"/>
      <c r="BM124" s="138"/>
    </row>
    <row r="125" spans="2:65" s="1" customFormat="1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  <c r="T125" s="122"/>
      <c r="U125" s="122"/>
    </row>
    <row r="126" spans="2:65" s="1" customFormat="1" ht="29.25" customHeight="1">
      <c r="B126" s="33"/>
      <c r="C126" s="110" t="s">
        <v>105</v>
      </c>
      <c r="D126" s="111"/>
      <c r="E126" s="111"/>
      <c r="F126" s="111"/>
      <c r="G126" s="111"/>
      <c r="H126" s="111"/>
      <c r="I126" s="111"/>
      <c r="J126" s="111"/>
      <c r="K126" s="111"/>
      <c r="L126" s="174">
        <f>ROUND(SUM(N87+N118),2)</f>
        <v>0</v>
      </c>
      <c r="M126" s="174"/>
      <c r="N126" s="174"/>
      <c r="O126" s="174"/>
      <c r="P126" s="174"/>
      <c r="Q126" s="174"/>
      <c r="R126" s="35"/>
      <c r="T126" s="122"/>
      <c r="U126" s="122"/>
    </row>
    <row r="127" spans="2:65" s="1" customFormat="1" ht="6.95" customHeight="1"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9"/>
      <c r="T127" s="122"/>
      <c r="U127" s="122"/>
    </row>
    <row r="131" spans="2:63" s="1" customFormat="1" ht="6.95" customHeight="1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</row>
    <row r="132" spans="2:63" s="1" customFormat="1" ht="36.950000000000003" customHeight="1">
      <c r="B132" s="33"/>
      <c r="C132" s="189" t="s">
        <v>157</v>
      </c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35"/>
    </row>
    <row r="133" spans="2:63" s="1" customFormat="1" ht="6.95" customHeight="1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</row>
    <row r="134" spans="2:63" s="1" customFormat="1" ht="36.950000000000003" customHeight="1">
      <c r="B134" s="33"/>
      <c r="C134" s="67" t="s">
        <v>19</v>
      </c>
      <c r="D134" s="34"/>
      <c r="E134" s="34"/>
      <c r="F134" s="191" t="str">
        <f>F6</f>
        <v>Domov Slaný - středisko Žižice - Přístavba lůžkového výtahu vč.stavebních úprav objektu č.p.93</v>
      </c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34"/>
      <c r="R134" s="35"/>
    </row>
    <row r="135" spans="2:63" s="1" customFormat="1" ht="6.95" customHeight="1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</row>
    <row r="136" spans="2:63" s="1" customFormat="1" ht="18" customHeight="1">
      <c r="B136" s="33"/>
      <c r="C136" s="29" t="s">
        <v>26</v>
      </c>
      <c r="D136" s="34"/>
      <c r="E136" s="34"/>
      <c r="F136" s="27" t="str">
        <f>F8</f>
        <v xml:space="preserve">Žižice, Žižice č.p.93 </v>
      </c>
      <c r="G136" s="34"/>
      <c r="H136" s="34"/>
      <c r="I136" s="34"/>
      <c r="J136" s="34"/>
      <c r="K136" s="29" t="s">
        <v>28</v>
      </c>
      <c r="L136" s="34"/>
      <c r="M136" s="245">
        <f>IF(O8="","",O8)</f>
        <v>43432</v>
      </c>
      <c r="N136" s="245"/>
      <c r="O136" s="245"/>
      <c r="P136" s="245"/>
      <c r="Q136" s="34"/>
      <c r="R136" s="35"/>
    </row>
    <row r="137" spans="2:63" s="1" customFormat="1" ht="6.95" customHeight="1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/>
    </row>
    <row r="138" spans="2:63" s="1" customFormat="1" ht="15">
      <c r="B138" s="33"/>
      <c r="C138" s="29" t="s">
        <v>31</v>
      </c>
      <c r="D138" s="34"/>
      <c r="E138" s="34"/>
      <c r="F138" s="27" t="str">
        <f>E11</f>
        <v>Domov Slaný, p.s.s., Hlaváčkovo nám.218, Slaný</v>
      </c>
      <c r="G138" s="34"/>
      <c r="H138" s="34"/>
      <c r="I138" s="34"/>
      <c r="J138" s="34"/>
      <c r="K138" s="29" t="s">
        <v>38</v>
      </c>
      <c r="L138" s="34"/>
      <c r="M138" s="211" t="str">
        <f>E17</f>
        <v xml:space="preserve"> </v>
      </c>
      <c r="N138" s="211"/>
      <c r="O138" s="211"/>
      <c r="P138" s="211"/>
      <c r="Q138" s="211"/>
      <c r="R138" s="35"/>
    </row>
    <row r="139" spans="2:63" s="1" customFormat="1" ht="14.45" customHeight="1">
      <c r="B139" s="33"/>
      <c r="C139" s="29" t="s">
        <v>36</v>
      </c>
      <c r="D139" s="34"/>
      <c r="E139" s="34"/>
      <c r="F139" s="27" t="str">
        <f>IF(E14="","",E14)</f>
        <v>Vyplň údaj</v>
      </c>
      <c r="G139" s="34"/>
      <c r="H139" s="34"/>
      <c r="I139" s="34"/>
      <c r="J139" s="34"/>
      <c r="K139" s="29" t="s">
        <v>41</v>
      </c>
      <c r="L139" s="34"/>
      <c r="M139" s="211" t="str">
        <f>E20</f>
        <v xml:space="preserve"> </v>
      </c>
      <c r="N139" s="211"/>
      <c r="O139" s="211"/>
      <c r="P139" s="211"/>
      <c r="Q139" s="211"/>
      <c r="R139" s="35"/>
    </row>
    <row r="140" spans="2:63" s="1" customFormat="1" ht="10.35" customHeight="1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/>
    </row>
    <row r="141" spans="2:63" s="8" customFormat="1" ht="29.25" customHeight="1">
      <c r="B141" s="143"/>
      <c r="C141" s="144" t="s">
        <v>158</v>
      </c>
      <c r="D141" s="145" t="s">
        <v>159</v>
      </c>
      <c r="E141" s="145" t="s">
        <v>64</v>
      </c>
      <c r="F141" s="241" t="s">
        <v>160</v>
      </c>
      <c r="G141" s="241"/>
      <c r="H141" s="241"/>
      <c r="I141" s="241"/>
      <c r="J141" s="145" t="s">
        <v>161</v>
      </c>
      <c r="K141" s="145" t="s">
        <v>162</v>
      </c>
      <c r="L141" s="242" t="s">
        <v>163</v>
      </c>
      <c r="M141" s="242"/>
      <c r="N141" s="241" t="s">
        <v>116</v>
      </c>
      <c r="O141" s="241"/>
      <c r="P141" s="241"/>
      <c r="Q141" s="243"/>
      <c r="R141" s="146"/>
      <c r="T141" s="78" t="s">
        <v>164</v>
      </c>
      <c r="U141" s="79" t="s">
        <v>46</v>
      </c>
      <c r="V141" s="79" t="s">
        <v>165</v>
      </c>
      <c r="W141" s="79" t="s">
        <v>166</v>
      </c>
      <c r="X141" s="79" t="s">
        <v>167</v>
      </c>
      <c r="Y141" s="79" t="s">
        <v>168</v>
      </c>
      <c r="Z141" s="79" t="s">
        <v>169</v>
      </c>
      <c r="AA141" s="80" t="s">
        <v>170</v>
      </c>
    </row>
    <row r="142" spans="2:63" s="1" customFormat="1" ht="29.25" customHeight="1">
      <c r="B142" s="33"/>
      <c r="C142" s="82" t="s">
        <v>113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229">
        <f>BK142</f>
        <v>0</v>
      </c>
      <c r="O142" s="230"/>
      <c r="P142" s="230"/>
      <c r="Q142" s="230"/>
      <c r="R142" s="35"/>
      <c r="T142" s="81"/>
      <c r="U142" s="49"/>
      <c r="V142" s="49"/>
      <c r="W142" s="147">
        <f>W143+W241+W300+W304+W310</f>
        <v>0</v>
      </c>
      <c r="X142" s="49"/>
      <c r="Y142" s="147">
        <f>Y143+Y241+Y300+Y304+Y310</f>
        <v>66.111583420000017</v>
      </c>
      <c r="Z142" s="49"/>
      <c r="AA142" s="148">
        <f>AA143+AA241+AA300+AA304+AA310</f>
        <v>4.2922200000000004</v>
      </c>
      <c r="AT142" s="17" t="s">
        <v>81</v>
      </c>
      <c r="AU142" s="17" t="s">
        <v>118</v>
      </c>
      <c r="BK142" s="149">
        <f>BK143+BK241+BK300+BK304+BK310</f>
        <v>0</v>
      </c>
    </row>
    <row r="143" spans="2:63" s="9" customFormat="1" ht="37.35" customHeight="1">
      <c r="B143" s="150"/>
      <c r="C143" s="151"/>
      <c r="D143" s="152" t="s">
        <v>119</v>
      </c>
      <c r="E143" s="152"/>
      <c r="F143" s="152"/>
      <c r="G143" s="152"/>
      <c r="H143" s="152"/>
      <c r="I143" s="152"/>
      <c r="J143" s="152"/>
      <c r="K143" s="152"/>
      <c r="L143" s="152"/>
      <c r="M143" s="152"/>
      <c r="N143" s="231">
        <f>BK143</f>
        <v>0</v>
      </c>
      <c r="O143" s="232"/>
      <c r="P143" s="232"/>
      <c r="Q143" s="232"/>
      <c r="R143" s="153"/>
      <c r="T143" s="154"/>
      <c r="U143" s="151"/>
      <c r="V143" s="151"/>
      <c r="W143" s="155">
        <f>W144+W149+W166+W177+W184+W187+W202+W205+W216+W226</f>
        <v>0</v>
      </c>
      <c r="X143" s="151"/>
      <c r="Y143" s="155">
        <f>Y144+Y149+Y166+Y177+Y184+Y187+Y202+Y205+Y216+Y226</f>
        <v>62.214766420000011</v>
      </c>
      <c r="Z143" s="151"/>
      <c r="AA143" s="156">
        <f>AA144+AA149+AA166+AA177+AA184+AA187+AA202+AA205+AA216+AA226</f>
        <v>2.5369999999999999</v>
      </c>
      <c r="AR143" s="157" t="s">
        <v>25</v>
      </c>
      <c r="AT143" s="158" t="s">
        <v>81</v>
      </c>
      <c r="AU143" s="158" t="s">
        <v>82</v>
      </c>
      <c r="AY143" s="157" t="s">
        <v>171</v>
      </c>
      <c r="BK143" s="159">
        <f>BK144+BK149+BK166+BK177+BK184+BK187+BK202+BK205+BK216+BK226</f>
        <v>0</v>
      </c>
    </row>
    <row r="144" spans="2:63" s="9" customFormat="1" ht="19.899999999999999" customHeight="1">
      <c r="B144" s="150"/>
      <c r="C144" s="151"/>
      <c r="D144" s="160" t="s">
        <v>120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22">
        <f>BK144</f>
        <v>0</v>
      </c>
      <c r="O144" s="223"/>
      <c r="P144" s="223"/>
      <c r="Q144" s="223"/>
      <c r="R144" s="153"/>
      <c r="T144" s="154"/>
      <c r="U144" s="151"/>
      <c r="V144" s="151"/>
      <c r="W144" s="155">
        <f>SUM(W145:W148)</f>
        <v>0</v>
      </c>
      <c r="X144" s="151"/>
      <c r="Y144" s="155">
        <f>SUM(Y145:Y148)</f>
        <v>0</v>
      </c>
      <c r="Z144" s="151"/>
      <c r="AA144" s="156">
        <f>SUM(AA145:AA148)</f>
        <v>0</v>
      </c>
      <c r="AR144" s="157" t="s">
        <v>25</v>
      </c>
      <c r="AT144" s="158" t="s">
        <v>81</v>
      </c>
      <c r="AU144" s="158" t="s">
        <v>25</v>
      </c>
      <c r="AY144" s="157" t="s">
        <v>171</v>
      </c>
      <c r="BK144" s="159">
        <f>SUM(BK145:BK148)</f>
        <v>0</v>
      </c>
    </row>
    <row r="145" spans="2:65" s="1" customFormat="1" ht="31.5" customHeight="1">
      <c r="B145" s="33"/>
      <c r="C145" s="161" t="s">
        <v>172</v>
      </c>
      <c r="D145" s="161" t="s">
        <v>173</v>
      </c>
      <c r="E145" s="162" t="s">
        <v>174</v>
      </c>
      <c r="F145" s="225" t="s">
        <v>175</v>
      </c>
      <c r="G145" s="225"/>
      <c r="H145" s="225"/>
      <c r="I145" s="225"/>
      <c r="J145" s="163" t="s">
        <v>176</v>
      </c>
      <c r="K145" s="164">
        <v>22.8</v>
      </c>
      <c r="L145" s="226">
        <v>0</v>
      </c>
      <c r="M145" s="227"/>
      <c r="N145" s="228">
        <f>ROUND(L145*K145,2)</f>
        <v>0</v>
      </c>
      <c r="O145" s="228"/>
      <c r="P145" s="228"/>
      <c r="Q145" s="228"/>
      <c r="R145" s="35"/>
      <c r="T145" s="165" t="s">
        <v>23</v>
      </c>
      <c r="U145" s="42" t="s">
        <v>47</v>
      </c>
      <c r="V145" s="34"/>
      <c r="W145" s="166">
        <f>V145*K145</f>
        <v>0</v>
      </c>
      <c r="X145" s="166">
        <v>0</v>
      </c>
      <c r="Y145" s="166">
        <f>X145*K145</f>
        <v>0</v>
      </c>
      <c r="Z145" s="166">
        <v>0</v>
      </c>
      <c r="AA145" s="167">
        <f>Z145*K145</f>
        <v>0</v>
      </c>
      <c r="AR145" s="17" t="s">
        <v>177</v>
      </c>
      <c r="AT145" s="17" t="s">
        <v>178</v>
      </c>
      <c r="AU145" s="17" t="s">
        <v>111</v>
      </c>
      <c r="AY145" s="17" t="s">
        <v>171</v>
      </c>
      <c r="BE145" s="103">
        <f>IF(U145="základní",N145,0)</f>
        <v>0</v>
      </c>
      <c r="BF145" s="103">
        <f>IF(U145="snížená",N145,0)</f>
        <v>0</v>
      </c>
      <c r="BG145" s="103">
        <f>IF(U145="zákl. přenesená",N145,0)</f>
        <v>0</v>
      </c>
      <c r="BH145" s="103">
        <f>IF(U145="sníž. přenesená",N145,0)</f>
        <v>0</v>
      </c>
      <c r="BI145" s="103">
        <f>IF(U145="nulová",N145,0)</f>
        <v>0</v>
      </c>
      <c r="BJ145" s="17" t="s">
        <v>25</v>
      </c>
      <c r="BK145" s="103">
        <f>ROUND(L145*K145,2)</f>
        <v>0</v>
      </c>
      <c r="BL145" s="17" t="s">
        <v>177</v>
      </c>
      <c r="BM145" s="17" t="s">
        <v>179</v>
      </c>
    </row>
    <row r="146" spans="2:65" s="1" customFormat="1" ht="31.5" customHeight="1">
      <c r="B146" s="33"/>
      <c r="C146" s="161" t="s">
        <v>180</v>
      </c>
      <c r="D146" s="161" t="s">
        <v>178</v>
      </c>
      <c r="E146" s="162" t="s">
        <v>181</v>
      </c>
      <c r="F146" s="225" t="s">
        <v>182</v>
      </c>
      <c r="G146" s="225"/>
      <c r="H146" s="225"/>
      <c r="I146" s="225"/>
      <c r="J146" s="163" t="s">
        <v>176</v>
      </c>
      <c r="K146" s="164">
        <v>22.8</v>
      </c>
      <c r="L146" s="226">
        <v>0</v>
      </c>
      <c r="M146" s="227"/>
      <c r="N146" s="228">
        <f>ROUND(L146*K146,2)</f>
        <v>0</v>
      </c>
      <c r="O146" s="228"/>
      <c r="P146" s="228"/>
      <c r="Q146" s="228"/>
      <c r="R146" s="35"/>
      <c r="T146" s="165" t="s">
        <v>23</v>
      </c>
      <c r="U146" s="42" t="s">
        <v>47</v>
      </c>
      <c r="V146" s="34"/>
      <c r="W146" s="166">
        <f>V146*K146</f>
        <v>0</v>
      </c>
      <c r="X146" s="166">
        <v>0</v>
      </c>
      <c r="Y146" s="166">
        <f>X146*K146</f>
        <v>0</v>
      </c>
      <c r="Z146" s="166">
        <v>0</v>
      </c>
      <c r="AA146" s="167">
        <f>Z146*K146</f>
        <v>0</v>
      </c>
      <c r="AR146" s="17" t="s">
        <v>177</v>
      </c>
      <c r="AT146" s="17" t="s">
        <v>178</v>
      </c>
      <c r="AU146" s="17" t="s">
        <v>111</v>
      </c>
      <c r="AY146" s="17" t="s">
        <v>171</v>
      </c>
      <c r="BE146" s="103">
        <f>IF(U146="základní",N146,0)</f>
        <v>0</v>
      </c>
      <c r="BF146" s="103">
        <f>IF(U146="snížená",N146,0)</f>
        <v>0</v>
      </c>
      <c r="BG146" s="103">
        <f>IF(U146="zákl. přenesená",N146,0)</f>
        <v>0</v>
      </c>
      <c r="BH146" s="103">
        <f>IF(U146="sníž. přenesená",N146,0)</f>
        <v>0</v>
      </c>
      <c r="BI146" s="103">
        <f>IF(U146="nulová",N146,0)</f>
        <v>0</v>
      </c>
      <c r="BJ146" s="17" t="s">
        <v>25</v>
      </c>
      <c r="BK146" s="103">
        <f>ROUND(L146*K146,2)</f>
        <v>0</v>
      </c>
      <c r="BL146" s="17" t="s">
        <v>177</v>
      </c>
      <c r="BM146" s="17" t="s">
        <v>183</v>
      </c>
    </row>
    <row r="147" spans="2:65" s="1" customFormat="1" ht="22.5" customHeight="1">
      <c r="B147" s="33"/>
      <c r="C147" s="161" t="s">
        <v>184</v>
      </c>
      <c r="D147" s="161" t="s">
        <v>178</v>
      </c>
      <c r="E147" s="162" t="s">
        <v>185</v>
      </c>
      <c r="F147" s="225" t="s">
        <v>186</v>
      </c>
      <c r="G147" s="225"/>
      <c r="H147" s="225"/>
      <c r="I147" s="225"/>
      <c r="J147" s="163" t="s">
        <v>176</v>
      </c>
      <c r="K147" s="164">
        <v>1.59</v>
      </c>
      <c r="L147" s="226">
        <v>0</v>
      </c>
      <c r="M147" s="227"/>
      <c r="N147" s="228">
        <f>ROUND(L147*K147,2)</f>
        <v>0</v>
      </c>
      <c r="O147" s="228"/>
      <c r="P147" s="228"/>
      <c r="Q147" s="228"/>
      <c r="R147" s="35"/>
      <c r="T147" s="165" t="s">
        <v>23</v>
      </c>
      <c r="U147" s="42" t="s">
        <v>47</v>
      </c>
      <c r="V147" s="34"/>
      <c r="W147" s="166">
        <f>V147*K147</f>
        <v>0</v>
      </c>
      <c r="X147" s="166">
        <v>0</v>
      </c>
      <c r="Y147" s="166">
        <f>X147*K147</f>
        <v>0</v>
      </c>
      <c r="Z147" s="166">
        <v>0</v>
      </c>
      <c r="AA147" s="167">
        <f>Z147*K147</f>
        <v>0</v>
      </c>
      <c r="AR147" s="17" t="s">
        <v>177</v>
      </c>
      <c r="AT147" s="17" t="s">
        <v>178</v>
      </c>
      <c r="AU147" s="17" t="s">
        <v>111</v>
      </c>
      <c r="AY147" s="17" t="s">
        <v>171</v>
      </c>
      <c r="BE147" s="103">
        <f>IF(U147="základní",N147,0)</f>
        <v>0</v>
      </c>
      <c r="BF147" s="103">
        <f>IF(U147="snížená",N147,0)</f>
        <v>0</v>
      </c>
      <c r="BG147" s="103">
        <f>IF(U147="zákl. přenesená",N147,0)</f>
        <v>0</v>
      </c>
      <c r="BH147" s="103">
        <f>IF(U147="sníž. přenesená",N147,0)</f>
        <v>0</v>
      </c>
      <c r="BI147" s="103">
        <f>IF(U147="nulová",N147,0)</f>
        <v>0</v>
      </c>
      <c r="BJ147" s="17" t="s">
        <v>25</v>
      </c>
      <c r="BK147" s="103">
        <f>ROUND(L147*K147,2)</f>
        <v>0</v>
      </c>
      <c r="BL147" s="17" t="s">
        <v>177</v>
      </c>
      <c r="BM147" s="17" t="s">
        <v>187</v>
      </c>
    </row>
    <row r="148" spans="2:65" s="1" customFormat="1" ht="31.5" customHeight="1">
      <c r="B148" s="33"/>
      <c r="C148" s="161" t="s">
        <v>25</v>
      </c>
      <c r="D148" s="161" t="s">
        <v>173</v>
      </c>
      <c r="E148" s="162" t="s">
        <v>188</v>
      </c>
      <c r="F148" s="225" t="s">
        <v>189</v>
      </c>
      <c r="G148" s="225"/>
      <c r="H148" s="225"/>
      <c r="I148" s="225"/>
      <c r="J148" s="163" t="s">
        <v>176</v>
      </c>
      <c r="K148" s="164">
        <v>6.8</v>
      </c>
      <c r="L148" s="226">
        <v>0</v>
      </c>
      <c r="M148" s="227"/>
      <c r="N148" s="228">
        <f>ROUND(L148*K148,2)</f>
        <v>0</v>
      </c>
      <c r="O148" s="228"/>
      <c r="P148" s="228"/>
      <c r="Q148" s="228"/>
      <c r="R148" s="35"/>
      <c r="T148" s="165" t="s">
        <v>23</v>
      </c>
      <c r="U148" s="42" t="s">
        <v>47</v>
      </c>
      <c r="V148" s="34"/>
      <c r="W148" s="166">
        <f>V148*K148</f>
        <v>0</v>
      </c>
      <c r="X148" s="166">
        <v>0</v>
      </c>
      <c r="Y148" s="166">
        <f>X148*K148</f>
        <v>0</v>
      </c>
      <c r="Z148" s="166">
        <v>0</v>
      </c>
      <c r="AA148" s="167">
        <f>Z148*K148</f>
        <v>0</v>
      </c>
      <c r="AR148" s="17" t="s">
        <v>177</v>
      </c>
      <c r="AT148" s="17" t="s">
        <v>178</v>
      </c>
      <c r="AU148" s="17" t="s">
        <v>111</v>
      </c>
      <c r="AY148" s="17" t="s">
        <v>171</v>
      </c>
      <c r="BE148" s="103">
        <f>IF(U148="základní",N148,0)</f>
        <v>0</v>
      </c>
      <c r="BF148" s="103">
        <f>IF(U148="snížená",N148,0)</f>
        <v>0</v>
      </c>
      <c r="BG148" s="103">
        <f>IF(U148="zákl. přenesená",N148,0)</f>
        <v>0</v>
      </c>
      <c r="BH148" s="103">
        <f>IF(U148="sníž. přenesená",N148,0)</f>
        <v>0</v>
      </c>
      <c r="BI148" s="103">
        <f>IF(U148="nulová",N148,0)</f>
        <v>0</v>
      </c>
      <c r="BJ148" s="17" t="s">
        <v>25</v>
      </c>
      <c r="BK148" s="103">
        <f>ROUND(L148*K148,2)</f>
        <v>0</v>
      </c>
      <c r="BL148" s="17" t="s">
        <v>177</v>
      </c>
      <c r="BM148" s="17" t="s">
        <v>190</v>
      </c>
    </row>
    <row r="149" spans="2:65" s="9" customFormat="1" ht="29.85" customHeight="1">
      <c r="B149" s="150"/>
      <c r="C149" s="151"/>
      <c r="D149" s="160" t="s">
        <v>121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33">
        <f>BK149</f>
        <v>0</v>
      </c>
      <c r="O149" s="234"/>
      <c r="P149" s="234"/>
      <c r="Q149" s="234"/>
      <c r="R149" s="153"/>
      <c r="T149" s="154"/>
      <c r="U149" s="151"/>
      <c r="V149" s="151"/>
      <c r="W149" s="155">
        <f>SUM(W150:W165)</f>
        <v>0</v>
      </c>
      <c r="X149" s="151"/>
      <c r="Y149" s="155">
        <f>SUM(Y150:Y165)</f>
        <v>16.83322326</v>
      </c>
      <c r="Z149" s="151"/>
      <c r="AA149" s="156">
        <f>SUM(AA150:AA165)</f>
        <v>0</v>
      </c>
      <c r="AR149" s="157" t="s">
        <v>25</v>
      </c>
      <c r="AT149" s="158" t="s">
        <v>81</v>
      </c>
      <c r="AU149" s="158" t="s">
        <v>25</v>
      </c>
      <c r="AY149" s="157" t="s">
        <v>171</v>
      </c>
      <c r="BK149" s="159">
        <f>SUM(BK150:BK165)</f>
        <v>0</v>
      </c>
    </row>
    <row r="150" spans="2:65" s="1" customFormat="1" ht="31.5" customHeight="1">
      <c r="B150" s="33"/>
      <c r="C150" s="161" t="s">
        <v>191</v>
      </c>
      <c r="D150" s="161" t="s">
        <v>173</v>
      </c>
      <c r="E150" s="162" t="s">
        <v>192</v>
      </c>
      <c r="F150" s="225" t="s">
        <v>193</v>
      </c>
      <c r="G150" s="225"/>
      <c r="H150" s="225"/>
      <c r="I150" s="225"/>
      <c r="J150" s="163" t="s">
        <v>194</v>
      </c>
      <c r="K150" s="164">
        <v>15</v>
      </c>
      <c r="L150" s="226">
        <v>0</v>
      </c>
      <c r="M150" s="227"/>
      <c r="N150" s="228">
        <f>ROUND(L150*K150,2)</f>
        <v>0</v>
      </c>
      <c r="O150" s="228"/>
      <c r="P150" s="228"/>
      <c r="Q150" s="228"/>
      <c r="R150" s="35"/>
      <c r="T150" s="165" t="s">
        <v>23</v>
      </c>
      <c r="U150" s="42" t="s">
        <v>47</v>
      </c>
      <c r="V150" s="34"/>
      <c r="W150" s="166">
        <f>V150*K150</f>
        <v>0</v>
      </c>
      <c r="X150" s="166">
        <v>0</v>
      </c>
      <c r="Y150" s="166">
        <f>X150*K150</f>
        <v>0</v>
      </c>
      <c r="Z150" s="166">
        <v>0</v>
      </c>
      <c r="AA150" s="167">
        <f>Z150*K150</f>
        <v>0</v>
      </c>
      <c r="AR150" s="17" t="s">
        <v>177</v>
      </c>
      <c r="AT150" s="17" t="s">
        <v>178</v>
      </c>
      <c r="AU150" s="17" t="s">
        <v>111</v>
      </c>
      <c r="AY150" s="17" t="s">
        <v>171</v>
      </c>
      <c r="BE150" s="103">
        <f>IF(U150="základní",N150,0)</f>
        <v>0</v>
      </c>
      <c r="BF150" s="103">
        <f>IF(U150="snížená",N150,0)</f>
        <v>0</v>
      </c>
      <c r="BG150" s="103">
        <f>IF(U150="zákl. přenesená",N150,0)</f>
        <v>0</v>
      </c>
      <c r="BH150" s="103">
        <f>IF(U150="sníž. přenesená",N150,0)</f>
        <v>0</v>
      </c>
      <c r="BI150" s="103">
        <f>IF(U150="nulová",N150,0)</f>
        <v>0</v>
      </c>
      <c r="BJ150" s="17" t="s">
        <v>25</v>
      </c>
      <c r="BK150" s="103">
        <f>ROUND(L150*K150,2)</f>
        <v>0</v>
      </c>
      <c r="BL150" s="17" t="s">
        <v>177</v>
      </c>
      <c r="BM150" s="17" t="s">
        <v>195</v>
      </c>
    </row>
    <row r="151" spans="2:65" s="1" customFormat="1" ht="31.5" customHeight="1">
      <c r="B151" s="33"/>
      <c r="C151" s="161" t="s">
        <v>196</v>
      </c>
      <c r="D151" s="161" t="s">
        <v>178</v>
      </c>
      <c r="E151" s="162" t="s">
        <v>197</v>
      </c>
      <c r="F151" s="225" t="s">
        <v>198</v>
      </c>
      <c r="G151" s="225"/>
      <c r="H151" s="225"/>
      <c r="I151" s="225"/>
      <c r="J151" s="163" t="s">
        <v>199</v>
      </c>
      <c r="K151" s="164">
        <v>20</v>
      </c>
      <c r="L151" s="226">
        <v>0</v>
      </c>
      <c r="M151" s="227"/>
      <c r="N151" s="228">
        <f>ROUND(L151*K151,2)</f>
        <v>0</v>
      </c>
      <c r="O151" s="228"/>
      <c r="P151" s="228"/>
      <c r="Q151" s="228"/>
      <c r="R151" s="35"/>
      <c r="T151" s="165" t="s">
        <v>23</v>
      </c>
      <c r="U151" s="42" t="s">
        <v>47</v>
      </c>
      <c r="V151" s="34"/>
      <c r="W151" s="166">
        <f>V151*K151</f>
        <v>0</v>
      </c>
      <c r="X151" s="166">
        <v>1E-4</v>
      </c>
      <c r="Y151" s="166">
        <f>X151*K151</f>
        <v>2E-3</v>
      </c>
      <c r="Z151" s="166">
        <v>0</v>
      </c>
      <c r="AA151" s="167">
        <f>Z151*K151</f>
        <v>0</v>
      </c>
      <c r="AR151" s="17" t="s">
        <v>177</v>
      </c>
      <c r="AT151" s="17" t="s">
        <v>178</v>
      </c>
      <c r="AU151" s="17" t="s">
        <v>111</v>
      </c>
      <c r="AY151" s="17" t="s">
        <v>171</v>
      </c>
      <c r="BE151" s="103">
        <f>IF(U151="základní",N151,0)</f>
        <v>0</v>
      </c>
      <c r="BF151" s="103">
        <f>IF(U151="snížená",N151,0)</f>
        <v>0</v>
      </c>
      <c r="BG151" s="103">
        <f>IF(U151="zákl. přenesená",N151,0)</f>
        <v>0</v>
      </c>
      <c r="BH151" s="103">
        <f>IF(U151="sníž. přenesená",N151,0)</f>
        <v>0</v>
      </c>
      <c r="BI151" s="103">
        <f>IF(U151="nulová",N151,0)</f>
        <v>0</v>
      </c>
      <c r="BJ151" s="17" t="s">
        <v>25</v>
      </c>
      <c r="BK151" s="103">
        <f>ROUND(L151*K151,2)</f>
        <v>0</v>
      </c>
      <c r="BL151" s="17" t="s">
        <v>177</v>
      </c>
      <c r="BM151" s="17" t="s">
        <v>200</v>
      </c>
    </row>
    <row r="152" spans="2:65" s="1" customFormat="1" ht="22.5" customHeight="1">
      <c r="B152" s="33"/>
      <c r="C152" s="168" t="s">
        <v>201</v>
      </c>
      <c r="D152" s="168" t="s">
        <v>202</v>
      </c>
      <c r="E152" s="169" t="s">
        <v>203</v>
      </c>
      <c r="F152" s="237" t="s">
        <v>204</v>
      </c>
      <c r="G152" s="237"/>
      <c r="H152" s="237"/>
      <c r="I152" s="237"/>
      <c r="J152" s="170" t="s">
        <v>194</v>
      </c>
      <c r="K152" s="171">
        <v>10</v>
      </c>
      <c r="L152" s="238">
        <v>0</v>
      </c>
      <c r="M152" s="239"/>
      <c r="N152" s="240">
        <f>ROUND(L152*K152,2)</f>
        <v>0</v>
      </c>
      <c r="O152" s="228"/>
      <c r="P152" s="228"/>
      <c r="Q152" s="228"/>
      <c r="R152" s="35"/>
      <c r="T152" s="165" t="s">
        <v>23</v>
      </c>
      <c r="U152" s="42" t="s">
        <v>47</v>
      </c>
      <c r="V152" s="34"/>
      <c r="W152" s="166">
        <f>V152*K152</f>
        <v>0</v>
      </c>
      <c r="X152" s="166">
        <v>8.0000000000000004E-4</v>
      </c>
      <c r="Y152" s="166">
        <f>X152*K152</f>
        <v>8.0000000000000002E-3</v>
      </c>
      <c r="Z152" s="166">
        <v>0</v>
      </c>
      <c r="AA152" s="167">
        <f>Z152*K152</f>
        <v>0</v>
      </c>
      <c r="AR152" s="17" t="s">
        <v>205</v>
      </c>
      <c r="AT152" s="17" t="s">
        <v>202</v>
      </c>
      <c r="AU152" s="17" t="s">
        <v>111</v>
      </c>
      <c r="AY152" s="17" t="s">
        <v>171</v>
      </c>
      <c r="BE152" s="103">
        <f>IF(U152="základní",N152,0)</f>
        <v>0</v>
      </c>
      <c r="BF152" s="103">
        <f>IF(U152="snížená",N152,0)</f>
        <v>0</v>
      </c>
      <c r="BG152" s="103">
        <f>IF(U152="zákl. přenesená",N152,0)</f>
        <v>0</v>
      </c>
      <c r="BH152" s="103">
        <f>IF(U152="sníž. přenesená",N152,0)</f>
        <v>0</v>
      </c>
      <c r="BI152" s="103">
        <f>IF(U152="nulová",N152,0)</f>
        <v>0</v>
      </c>
      <c r="BJ152" s="17" t="s">
        <v>25</v>
      </c>
      <c r="BK152" s="103">
        <f>ROUND(L152*K152,2)</f>
        <v>0</v>
      </c>
      <c r="BL152" s="17" t="s">
        <v>177</v>
      </c>
      <c r="BM152" s="17" t="s">
        <v>206</v>
      </c>
    </row>
    <row r="153" spans="2:65" s="1" customFormat="1" ht="31.5" customHeight="1">
      <c r="B153" s="33"/>
      <c r="C153" s="161" t="s">
        <v>207</v>
      </c>
      <c r="D153" s="161" t="s">
        <v>173</v>
      </c>
      <c r="E153" s="162" t="s">
        <v>208</v>
      </c>
      <c r="F153" s="225" t="s">
        <v>209</v>
      </c>
      <c r="G153" s="225"/>
      <c r="H153" s="225"/>
      <c r="I153" s="225"/>
      <c r="J153" s="163" t="s">
        <v>176</v>
      </c>
      <c r="K153" s="164">
        <v>2.8</v>
      </c>
      <c r="L153" s="226">
        <v>0</v>
      </c>
      <c r="M153" s="227"/>
      <c r="N153" s="228">
        <f>ROUND(L153*K153,2)</f>
        <v>0</v>
      </c>
      <c r="O153" s="228"/>
      <c r="P153" s="228"/>
      <c r="Q153" s="228"/>
      <c r="R153" s="35"/>
      <c r="T153" s="165" t="s">
        <v>23</v>
      </c>
      <c r="U153" s="42" t="s">
        <v>47</v>
      </c>
      <c r="V153" s="34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7">
        <f>Z153*K153</f>
        <v>0</v>
      </c>
      <c r="AR153" s="17" t="s">
        <v>177</v>
      </c>
      <c r="AT153" s="17" t="s">
        <v>178</v>
      </c>
      <c r="AU153" s="17" t="s">
        <v>111</v>
      </c>
      <c r="AY153" s="17" t="s">
        <v>171</v>
      </c>
      <c r="BE153" s="103">
        <f>IF(U153="základní",N153,0)</f>
        <v>0</v>
      </c>
      <c r="BF153" s="103">
        <f>IF(U153="snížená",N153,0)</f>
        <v>0</v>
      </c>
      <c r="BG153" s="103">
        <f>IF(U153="zákl. přenesená",N153,0)</f>
        <v>0</v>
      </c>
      <c r="BH153" s="103">
        <f>IF(U153="sníž. přenesená",N153,0)</f>
        <v>0</v>
      </c>
      <c r="BI153" s="103">
        <f>IF(U153="nulová",N153,0)</f>
        <v>0</v>
      </c>
      <c r="BJ153" s="17" t="s">
        <v>25</v>
      </c>
      <c r="BK153" s="103">
        <f>ROUND(L153*K153,2)</f>
        <v>0</v>
      </c>
      <c r="BL153" s="17" t="s">
        <v>177</v>
      </c>
      <c r="BM153" s="17" t="s">
        <v>210</v>
      </c>
    </row>
    <row r="154" spans="2:65" s="1" customFormat="1" ht="31.5" customHeight="1">
      <c r="B154" s="33"/>
      <c r="C154" s="161" t="s">
        <v>211</v>
      </c>
      <c r="D154" s="161" t="s">
        <v>173</v>
      </c>
      <c r="E154" s="162" t="s">
        <v>212</v>
      </c>
      <c r="F154" s="225" t="s">
        <v>213</v>
      </c>
      <c r="G154" s="225"/>
      <c r="H154" s="225"/>
      <c r="I154" s="225"/>
      <c r="J154" s="163" t="s">
        <v>199</v>
      </c>
      <c r="K154" s="164">
        <v>154</v>
      </c>
      <c r="L154" s="226">
        <v>0</v>
      </c>
      <c r="M154" s="227"/>
      <c r="N154" s="228">
        <f>ROUND(L154*K154,2)</f>
        <v>0</v>
      </c>
      <c r="O154" s="228"/>
      <c r="P154" s="228"/>
      <c r="Q154" s="228"/>
      <c r="R154" s="35"/>
      <c r="T154" s="165" t="s">
        <v>23</v>
      </c>
      <c r="U154" s="42" t="s">
        <v>47</v>
      </c>
      <c r="V154" s="34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17" t="s">
        <v>177</v>
      </c>
      <c r="AT154" s="17" t="s">
        <v>178</v>
      </c>
      <c r="AU154" s="17" t="s">
        <v>111</v>
      </c>
      <c r="AY154" s="17" t="s">
        <v>171</v>
      </c>
      <c r="BE154" s="103">
        <f>IF(U154="základní",N154,0)</f>
        <v>0</v>
      </c>
      <c r="BF154" s="103">
        <f>IF(U154="snížená",N154,0)</f>
        <v>0</v>
      </c>
      <c r="BG154" s="103">
        <f>IF(U154="zákl. přenesená",N154,0)</f>
        <v>0</v>
      </c>
      <c r="BH154" s="103">
        <f>IF(U154="sníž. přenesená",N154,0)</f>
        <v>0</v>
      </c>
      <c r="BI154" s="103">
        <f>IF(U154="nulová",N154,0)</f>
        <v>0</v>
      </c>
      <c r="BJ154" s="17" t="s">
        <v>25</v>
      </c>
      <c r="BK154" s="103">
        <f>ROUND(L154*K154,2)</f>
        <v>0</v>
      </c>
      <c r="BL154" s="17" t="s">
        <v>177</v>
      </c>
      <c r="BM154" s="17" t="s">
        <v>214</v>
      </c>
    </row>
    <row r="155" spans="2:65" s="1" customFormat="1" ht="22.5" customHeight="1">
      <c r="B155" s="33"/>
      <c r="C155" s="34"/>
      <c r="D155" s="34"/>
      <c r="E155" s="34"/>
      <c r="F155" s="235" t="s">
        <v>215</v>
      </c>
      <c r="G155" s="236"/>
      <c r="H155" s="236"/>
      <c r="I155" s="236"/>
      <c r="J155" s="34"/>
      <c r="K155" s="34"/>
      <c r="L155" s="34"/>
      <c r="M155" s="34"/>
      <c r="N155" s="34"/>
      <c r="O155" s="34"/>
      <c r="P155" s="34"/>
      <c r="Q155" s="34"/>
      <c r="R155" s="35"/>
      <c r="T155" s="136"/>
      <c r="U155" s="34"/>
      <c r="V155" s="34"/>
      <c r="W155" s="34"/>
      <c r="X155" s="34"/>
      <c r="Y155" s="34"/>
      <c r="Z155" s="34"/>
      <c r="AA155" s="76"/>
      <c r="AT155" s="17" t="s">
        <v>216</v>
      </c>
      <c r="AU155" s="17" t="s">
        <v>111</v>
      </c>
    </row>
    <row r="156" spans="2:65" s="1" customFormat="1" ht="31.5" customHeight="1">
      <c r="B156" s="33"/>
      <c r="C156" s="161" t="s">
        <v>217</v>
      </c>
      <c r="D156" s="161" t="s">
        <v>178</v>
      </c>
      <c r="E156" s="162" t="s">
        <v>218</v>
      </c>
      <c r="F156" s="225" t="s">
        <v>219</v>
      </c>
      <c r="G156" s="225"/>
      <c r="H156" s="225"/>
      <c r="I156" s="225"/>
      <c r="J156" s="163" t="s">
        <v>176</v>
      </c>
      <c r="K156" s="164">
        <v>3.8</v>
      </c>
      <c r="L156" s="226">
        <v>0</v>
      </c>
      <c r="M156" s="227"/>
      <c r="N156" s="228">
        <f>ROUND(L156*K156,2)</f>
        <v>0</v>
      </c>
      <c r="O156" s="228"/>
      <c r="P156" s="228"/>
      <c r="Q156" s="228"/>
      <c r="R156" s="35"/>
      <c r="T156" s="165" t="s">
        <v>23</v>
      </c>
      <c r="U156" s="42" t="s">
        <v>47</v>
      </c>
      <c r="V156" s="34"/>
      <c r="W156" s="166">
        <f>V156*K156</f>
        <v>0</v>
      </c>
      <c r="X156" s="166">
        <v>2.16</v>
      </c>
      <c r="Y156" s="166">
        <f>X156*K156</f>
        <v>8.2080000000000002</v>
      </c>
      <c r="Z156" s="166">
        <v>0</v>
      </c>
      <c r="AA156" s="167">
        <f>Z156*K156</f>
        <v>0</v>
      </c>
      <c r="AR156" s="17" t="s">
        <v>177</v>
      </c>
      <c r="AT156" s="17" t="s">
        <v>178</v>
      </c>
      <c r="AU156" s="17" t="s">
        <v>111</v>
      </c>
      <c r="AY156" s="17" t="s">
        <v>171</v>
      </c>
      <c r="BE156" s="103">
        <f>IF(U156="základní",N156,0)</f>
        <v>0</v>
      </c>
      <c r="BF156" s="103">
        <f>IF(U156="snížená",N156,0)</f>
        <v>0</v>
      </c>
      <c r="BG156" s="103">
        <f>IF(U156="zákl. přenesená",N156,0)</f>
        <v>0</v>
      </c>
      <c r="BH156" s="103">
        <f>IF(U156="sníž. přenesená",N156,0)</f>
        <v>0</v>
      </c>
      <c r="BI156" s="103">
        <f>IF(U156="nulová",N156,0)</f>
        <v>0</v>
      </c>
      <c r="BJ156" s="17" t="s">
        <v>25</v>
      </c>
      <c r="BK156" s="103">
        <f>ROUND(L156*K156,2)</f>
        <v>0</v>
      </c>
      <c r="BL156" s="17" t="s">
        <v>177</v>
      </c>
      <c r="BM156" s="17" t="s">
        <v>220</v>
      </c>
    </row>
    <row r="157" spans="2:65" s="1" customFormat="1" ht="44.25" customHeight="1">
      <c r="B157" s="33"/>
      <c r="C157" s="161" t="s">
        <v>221</v>
      </c>
      <c r="D157" s="161" t="s">
        <v>178</v>
      </c>
      <c r="E157" s="162" t="s">
        <v>222</v>
      </c>
      <c r="F157" s="225" t="s">
        <v>223</v>
      </c>
      <c r="G157" s="225"/>
      <c r="H157" s="225"/>
      <c r="I157" s="225"/>
      <c r="J157" s="163" t="s">
        <v>224</v>
      </c>
      <c r="K157" s="164">
        <v>1</v>
      </c>
      <c r="L157" s="226">
        <v>0</v>
      </c>
      <c r="M157" s="227"/>
      <c r="N157" s="228">
        <f>ROUND(L157*K157,2)</f>
        <v>0</v>
      </c>
      <c r="O157" s="228"/>
      <c r="P157" s="228"/>
      <c r="Q157" s="228"/>
      <c r="R157" s="35"/>
      <c r="T157" s="165" t="s">
        <v>23</v>
      </c>
      <c r="U157" s="42" t="s">
        <v>47</v>
      </c>
      <c r="V157" s="34"/>
      <c r="W157" s="166">
        <f>V157*K157</f>
        <v>0</v>
      </c>
      <c r="X157" s="166">
        <v>2.45329</v>
      </c>
      <c r="Y157" s="166">
        <f>X157*K157</f>
        <v>2.45329</v>
      </c>
      <c r="Z157" s="166">
        <v>0</v>
      </c>
      <c r="AA157" s="167">
        <f>Z157*K157</f>
        <v>0</v>
      </c>
      <c r="AR157" s="17" t="s">
        <v>177</v>
      </c>
      <c r="AT157" s="17" t="s">
        <v>178</v>
      </c>
      <c r="AU157" s="17" t="s">
        <v>111</v>
      </c>
      <c r="AY157" s="17" t="s">
        <v>171</v>
      </c>
      <c r="BE157" s="103">
        <f>IF(U157="základní",N157,0)</f>
        <v>0</v>
      </c>
      <c r="BF157" s="103">
        <f>IF(U157="snížená",N157,0)</f>
        <v>0</v>
      </c>
      <c r="BG157" s="103">
        <f>IF(U157="zákl. přenesená",N157,0)</f>
        <v>0</v>
      </c>
      <c r="BH157" s="103">
        <f>IF(U157="sníž. přenesená",N157,0)</f>
        <v>0</v>
      </c>
      <c r="BI157" s="103">
        <f>IF(U157="nulová",N157,0)</f>
        <v>0</v>
      </c>
      <c r="BJ157" s="17" t="s">
        <v>25</v>
      </c>
      <c r="BK157" s="103">
        <f>ROUND(L157*K157,2)</f>
        <v>0</v>
      </c>
      <c r="BL157" s="17" t="s">
        <v>177</v>
      </c>
      <c r="BM157" s="17" t="s">
        <v>225</v>
      </c>
    </row>
    <row r="158" spans="2:65" s="1" customFormat="1" ht="22.5" customHeight="1">
      <c r="B158" s="33"/>
      <c r="C158" s="161" t="s">
        <v>226</v>
      </c>
      <c r="D158" s="161" t="s">
        <v>178</v>
      </c>
      <c r="E158" s="162" t="s">
        <v>227</v>
      </c>
      <c r="F158" s="225" t="s">
        <v>228</v>
      </c>
      <c r="G158" s="225"/>
      <c r="H158" s="225"/>
      <c r="I158" s="225"/>
      <c r="J158" s="163" t="s">
        <v>199</v>
      </c>
      <c r="K158" s="164">
        <v>3</v>
      </c>
      <c r="L158" s="226">
        <v>0</v>
      </c>
      <c r="M158" s="227"/>
      <c r="N158" s="228">
        <f>ROUND(L158*K158,2)</f>
        <v>0</v>
      </c>
      <c r="O158" s="228"/>
      <c r="P158" s="228"/>
      <c r="Q158" s="228"/>
      <c r="R158" s="35"/>
      <c r="T158" s="165" t="s">
        <v>23</v>
      </c>
      <c r="U158" s="42" t="s">
        <v>47</v>
      </c>
      <c r="V158" s="34"/>
      <c r="W158" s="166">
        <f>V158*K158</f>
        <v>0</v>
      </c>
      <c r="X158" s="166">
        <v>1.0300000000000001E-3</v>
      </c>
      <c r="Y158" s="166">
        <f>X158*K158</f>
        <v>3.0900000000000003E-3</v>
      </c>
      <c r="Z158" s="166">
        <v>0</v>
      </c>
      <c r="AA158" s="167">
        <f>Z158*K158</f>
        <v>0</v>
      </c>
      <c r="AR158" s="17" t="s">
        <v>177</v>
      </c>
      <c r="AT158" s="17" t="s">
        <v>178</v>
      </c>
      <c r="AU158" s="17" t="s">
        <v>111</v>
      </c>
      <c r="AY158" s="17" t="s">
        <v>171</v>
      </c>
      <c r="BE158" s="103">
        <f>IF(U158="základní",N158,0)</f>
        <v>0</v>
      </c>
      <c r="BF158" s="103">
        <f>IF(U158="snížená",N158,0)</f>
        <v>0</v>
      </c>
      <c r="BG158" s="103">
        <f>IF(U158="zákl. přenesená",N158,0)</f>
        <v>0</v>
      </c>
      <c r="BH158" s="103">
        <f>IF(U158="sníž. přenesená",N158,0)</f>
        <v>0</v>
      </c>
      <c r="BI158" s="103">
        <f>IF(U158="nulová",N158,0)</f>
        <v>0</v>
      </c>
      <c r="BJ158" s="17" t="s">
        <v>25</v>
      </c>
      <c r="BK158" s="103">
        <f>ROUND(L158*K158,2)</f>
        <v>0</v>
      </c>
      <c r="BL158" s="17" t="s">
        <v>177</v>
      </c>
      <c r="BM158" s="17" t="s">
        <v>229</v>
      </c>
    </row>
    <row r="159" spans="2:65" s="1" customFormat="1" ht="22.5" customHeight="1">
      <c r="B159" s="33"/>
      <c r="C159" s="161" t="s">
        <v>230</v>
      </c>
      <c r="D159" s="161" t="s">
        <v>178</v>
      </c>
      <c r="E159" s="162" t="s">
        <v>231</v>
      </c>
      <c r="F159" s="225" t="s">
        <v>232</v>
      </c>
      <c r="G159" s="225"/>
      <c r="H159" s="225"/>
      <c r="I159" s="225"/>
      <c r="J159" s="163" t="s">
        <v>199</v>
      </c>
      <c r="K159" s="164">
        <v>3</v>
      </c>
      <c r="L159" s="226">
        <v>0</v>
      </c>
      <c r="M159" s="227"/>
      <c r="N159" s="228">
        <f>ROUND(L159*K159,2)</f>
        <v>0</v>
      </c>
      <c r="O159" s="228"/>
      <c r="P159" s="228"/>
      <c r="Q159" s="228"/>
      <c r="R159" s="35"/>
      <c r="T159" s="165" t="s">
        <v>23</v>
      </c>
      <c r="U159" s="42" t="s">
        <v>47</v>
      </c>
      <c r="V159" s="34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7" t="s">
        <v>177</v>
      </c>
      <c r="AT159" s="17" t="s">
        <v>178</v>
      </c>
      <c r="AU159" s="17" t="s">
        <v>111</v>
      </c>
      <c r="AY159" s="17" t="s">
        <v>171</v>
      </c>
      <c r="BE159" s="103">
        <f>IF(U159="základní",N159,0)</f>
        <v>0</v>
      </c>
      <c r="BF159" s="103">
        <f>IF(U159="snížená",N159,0)</f>
        <v>0</v>
      </c>
      <c r="BG159" s="103">
        <f>IF(U159="zákl. přenesená",N159,0)</f>
        <v>0</v>
      </c>
      <c r="BH159" s="103">
        <f>IF(U159="sníž. přenesená",N159,0)</f>
        <v>0</v>
      </c>
      <c r="BI159" s="103">
        <f>IF(U159="nulová",N159,0)</f>
        <v>0</v>
      </c>
      <c r="BJ159" s="17" t="s">
        <v>25</v>
      </c>
      <c r="BK159" s="103">
        <f>ROUND(L159*K159,2)</f>
        <v>0</v>
      </c>
      <c r="BL159" s="17" t="s">
        <v>177</v>
      </c>
      <c r="BM159" s="17" t="s">
        <v>233</v>
      </c>
    </row>
    <row r="160" spans="2:65" s="1" customFormat="1" ht="22.5" customHeight="1">
      <c r="B160" s="33"/>
      <c r="C160" s="161" t="s">
        <v>234</v>
      </c>
      <c r="D160" s="161" t="s">
        <v>178</v>
      </c>
      <c r="E160" s="162" t="s">
        <v>235</v>
      </c>
      <c r="F160" s="225" t="s">
        <v>236</v>
      </c>
      <c r="G160" s="225"/>
      <c r="H160" s="225"/>
      <c r="I160" s="225"/>
      <c r="J160" s="163" t="s">
        <v>237</v>
      </c>
      <c r="K160" s="164">
        <v>0.32600000000000001</v>
      </c>
      <c r="L160" s="226">
        <v>0</v>
      </c>
      <c r="M160" s="227"/>
      <c r="N160" s="228">
        <f>ROUND(L160*K160,2)</f>
        <v>0</v>
      </c>
      <c r="O160" s="228"/>
      <c r="P160" s="228"/>
      <c r="Q160" s="228"/>
      <c r="R160" s="35"/>
      <c r="T160" s="165" t="s">
        <v>23</v>
      </c>
      <c r="U160" s="42" t="s">
        <v>47</v>
      </c>
      <c r="V160" s="34"/>
      <c r="W160" s="166">
        <f>V160*K160</f>
        <v>0</v>
      </c>
      <c r="X160" s="166">
        <v>1.0587800000000001</v>
      </c>
      <c r="Y160" s="166">
        <f>X160*K160</f>
        <v>0.34516228000000004</v>
      </c>
      <c r="Z160" s="166">
        <v>0</v>
      </c>
      <c r="AA160" s="167">
        <f>Z160*K160</f>
        <v>0</v>
      </c>
      <c r="AR160" s="17" t="s">
        <v>177</v>
      </c>
      <c r="AT160" s="17" t="s">
        <v>178</v>
      </c>
      <c r="AU160" s="17" t="s">
        <v>111</v>
      </c>
      <c r="AY160" s="17" t="s">
        <v>171</v>
      </c>
      <c r="BE160" s="103">
        <f>IF(U160="základní",N160,0)</f>
        <v>0</v>
      </c>
      <c r="BF160" s="103">
        <f>IF(U160="snížená",N160,0)</f>
        <v>0</v>
      </c>
      <c r="BG160" s="103">
        <f>IF(U160="zákl. přenesená",N160,0)</f>
        <v>0</v>
      </c>
      <c r="BH160" s="103">
        <f>IF(U160="sníž. přenesená",N160,0)</f>
        <v>0</v>
      </c>
      <c r="BI160" s="103">
        <f>IF(U160="nulová",N160,0)</f>
        <v>0</v>
      </c>
      <c r="BJ160" s="17" t="s">
        <v>25</v>
      </c>
      <c r="BK160" s="103">
        <f>ROUND(L160*K160,2)</f>
        <v>0</v>
      </c>
      <c r="BL160" s="17" t="s">
        <v>177</v>
      </c>
      <c r="BM160" s="17" t="s">
        <v>238</v>
      </c>
    </row>
    <row r="161" spans="2:65" s="1" customFormat="1" ht="22.5" customHeight="1">
      <c r="B161" s="33"/>
      <c r="C161" s="34"/>
      <c r="D161" s="34"/>
      <c r="E161" s="34"/>
      <c r="F161" s="235" t="s">
        <v>239</v>
      </c>
      <c r="G161" s="236"/>
      <c r="H161" s="236"/>
      <c r="I161" s="236"/>
      <c r="J161" s="34"/>
      <c r="K161" s="34"/>
      <c r="L161" s="34"/>
      <c r="M161" s="34"/>
      <c r="N161" s="34"/>
      <c r="O161" s="34"/>
      <c r="P161" s="34"/>
      <c r="Q161" s="34"/>
      <c r="R161" s="35"/>
      <c r="T161" s="136"/>
      <c r="U161" s="34"/>
      <c r="V161" s="34"/>
      <c r="W161" s="34"/>
      <c r="X161" s="34"/>
      <c r="Y161" s="34"/>
      <c r="Z161" s="34"/>
      <c r="AA161" s="76"/>
      <c r="AT161" s="17" t="s">
        <v>216</v>
      </c>
      <c r="AU161" s="17" t="s">
        <v>111</v>
      </c>
    </row>
    <row r="162" spans="2:65" s="1" customFormat="1" ht="31.5" customHeight="1">
      <c r="B162" s="33"/>
      <c r="C162" s="161" t="s">
        <v>240</v>
      </c>
      <c r="D162" s="161" t="s">
        <v>178</v>
      </c>
      <c r="E162" s="162" t="s">
        <v>241</v>
      </c>
      <c r="F162" s="225" t="s">
        <v>242</v>
      </c>
      <c r="G162" s="225"/>
      <c r="H162" s="225"/>
      <c r="I162" s="225"/>
      <c r="J162" s="163" t="s">
        <v>176</v>
      </c>
      <c r="K162" s="164">
        <v>1</v>
      </c>
      <c r="L162" s="226">
        <v>0</v>
      </c>
      <c r="M162" s="227"/>
      <c r="N162" s="228">
        <f>ROUND(L162*K162,2)</f>
        <v>0</v>
      </c>
      <c r="O162" s="228"/>
      <c r="P162" s="228"/>
      <c r="Q162" s="228"/>
      <c r="R162" s="35"/>
      <c r="T162" s="165" t="s">
        <v>23</v>
      </c>
      <c r="U162" s="42" t="s">
        <v>47</v>
      </c>
      <c r="V162" s="34"/>
      <c r="W162" s="166">
        <f>V162*K162</f>
        <v>0</v>
      </c>
      <c r="X162" s="166">
        <v>2.2563399999999998</v>
      </c>
      <c r="Y162" s="166">
        <f>X162*K162</f>
        <v>2.2563399999999998</v>
      </c>
      <c r="Z162" s="166">
        <v>0</v>
      </c>
      <c r="AA162" s="167">
        <f>Z162*K162</f>
        <v>0</v>
      </c>
      <c r="AR162" s="17" t="s">
        <v>177</v>
      </c>
      <c r="AT162" s="17" t="s">
        <v>178</v>
      </c>
      <c r="AU162" s="17" t="s">
        <v>111</v>
      </c>
      <c r="AY162" s="17" t="s">
        <v>171</v>
      </c>
      <c r="BE162" s="103">
        <f>IF(U162="základní",N162,0)</f>
        <v>0</v>
      </c>
      <c r="BF162" s="103">
        <f>IF(U162="snížená",N162,0)</f>
        <v>0</v>
      </c>
      <c r="BG162" s="103">
        <f>IF(U162="zákl. přenesená",N162,0)</f>
        <v>0</v>
      </c>
      <c r="BH162" s="103">
        <f>IF(U162="sníž. přenesená",N162,0)</f>
        <v>0</v>
      </c>
      <c r="BI162" s="103">
        <f>IF(U162="nulová",N162,0)</f>
        <v>0</v>
      </c>
      <c r="BJ162" s="17" t="s">
        <v>25</v>
      </c>
      <c r="BK162" s="103">
        <f>ROUND(L162*K162,2)</f>
        <v>0</v>
      </c>
      <c r="BL162" s="17" t="s">
        <v>177</v>
      </c>
      <c r="BM162" s="17" t="s">
        <v>243</v>
      </c>
    </row>
    <row r="163" spans="2:65" s="1" customFormat="1" ht="22.5" customHeight="1">
      <c r="B163" s="33"/>
      <c r="C163" s="34"/>
      <c r="D163" s="34"/>
      <c r="E163" s="34"/>
      <c r="F163" s="235" t="s">
        <v>244</v>
      </c>
      <c r="G163" s="236"/>
      <c r="H163" s="236"/>
      <c r="I163" s="236"/>
      <c r="J163" s="34"/>
      <c r="K163" s="34"/>
      <c r="L163" s="34"/>
      <c r="M163" s="34"/>
      <c r="N163" s="34"/>
      <c r="O163" s="34"/>
      <c r="P163" s="34"/>
      <c r="Q163" s="34"/>
      <c r="R163" s="35"/>
      <c r="T163" s="136"/>
      <c r="U163" s="34"/>
      <c r="V163" s="34"/>
      <c r="W163" s="34"/>
      <c r="X163" s="34"/>
      <c r="Y163" s="34"/>
      <c r="Z163" s="34"/>
      <c r="AA163" s="76"/>
      <c r="AT163" s="17" t="s">
        <v>216</v>
      </c>
      <c r="AU163" s="17" t="s">
        <v>111</v>
      </c>
    </row>
    <row r="164" spans="2:65" s="1" customFormat="1" ht="31.5" customHeight="1">
      <c r="B164" s="33"/>
      <c r="C164" s="161" t="s">
        <v>245</v>
      </c>
      <c r="D164" s="161" t="s">
        <v>178</v>
      </c>
      <c r="E164" s="162" t="s">
        <v>246</v>
      </c>
      <c r="F164" s="225" t="s">
        <v>247</v>
      </c>
      <c r="G164" s="225"/>
      <c r="H164" s="225"/>
      <c r="I164" s="225"/>
      <c r="J164" s="163" t="s">
        <v>237</v>
      </c>
      <c r="K164" s="164">
        <v>1.738</v>
      </c>
      <c r="L164" s="226">
        <v>0</v>
      </c>
      <c r="M164" s="227"/>
      <c r="N164" s="228">
        <f>ROUND(L164*K164,2)</f>
        <v>0</v>
      </c>
      <c r="O164" s="228"/>
      <c r="P164" s="228"/>
      <c r="Q164" s="228"/>
      <c r="R164" s="35"/>
      <c r="T164" s="165" t="s">
        <v>23</v>
      </c>
      <c r="U164" s="42" t="s">
        <v>47</v>
      </c>
      <c r="V164" s="34"/>
      <c r="W164" s="166">
        <f>V164*K164</f>
        <v>0</v>
      </c>
      <c r="X164" s="166">
        <v>1.05871</v>
      </c>
      <c r="Y164" s="166">
        <f>X164*K164</f>
        <v>1.84003798</v>
      </c>
      <c r="Z164" s="166">
        <v>0</v>
      </c>
      <c r="AA164" s="167">
        <f>Z164*K164</f>
        <v>0</v>
      </c>
      <c r="AR164" s="17" t="s">
        <v>177</v>
      </c>
      <c r="AT164" s="17" t="s">
        <v>178</v>
      </c>
      <c r="AU164" s="17" t="s">
        <v>111</v>
      </c>
      <c r="AY164" s="17" t="s">
        <v>171</v>
      </c>
      <c r="BE164" s="103">
        <f>IF(U164="základní",N164,0)</f>
        <v>0</v>
      </c>
      <c r="BF164" s="103">
        <f>IF(U164="snížená",N164,0)</f>
        <v>0</v>
      </c>
      <c r="BG164" s="103">
        <f>IF(U164="zákl. přenesená",N164,0)</f>
        <v>0</v>
      </c>
      <c r="BH164" s="103">
        <f>IF(U164="sníž. přenesená",N164,0)</f>
        <v>0</v>
      </c>
      <c r="BI164" s="103">
        <f>IF(U164="nulová",N164,0)</f>
        <v>0</v>
      </c>
      <c r="BJ164" s="17" t="s">
        <v>25</v>
      </c>
      <c r="BK164" s="103">
        <f>ROUND(L164*K164,2)</f>
        <v>0</v>
      </c>
      <c r="BL164" s="17" t="s">
        <v>177</v>
      </c>
      <c r="BM164" s="17" t="s">
        <v>248</v>
      </c>
    </row>
    <row r="165" spans="2:65" s="1" customFormat="1" ht="22.5" customHeight="1">
      <c r="B165" s="33"/>
      <c r="C165" s="161" t="s">
        <v>205</v>
      </c>
      <c r="D165" s="161" t="s">
        <v>178</v>
      </c>
      <c r="E165" s="162" t="s">
        <v>249</v>
      </c>
      <c r="F165" s="225" t="s">
        <v>250</v>
      </c>
      <c r="G165" s="225"/>
      <c r="H165" s="225"/>
      <c r="I165" s="225"/>
      <c r="J165" s="163" t="s">
        <v>176</v>
      </c>
      <c r="K165" s="164">
        <v>0.7</v>
      </c>
      <c r="L165" s="226">
        <v>0</v>
      </c>
      <c r="M165" s="227"/>
      <c r="N165" s="228">
        <f>ROUND(L165*K165,2)</f>
        <v>0</v>
      </c>
      <c r="O165" s="228"/>
      <c r="P165" s="228"/>
      <c r="Q165" s="228"/>
      <c r="R165" s="35"/>
      <c r="T165" s="165" t="s">
        <v>23</v>
      </c>
      <c r="U165" s="42" t="s">
        <v>47</v>
      </c>
      <c r="V165" s="34"/>
      <c r="W165" s="166">
        <f>V165*K165</f>
        <v>0</v>
      </c>
      <c r="X165" s="166">
        <v>2.45329</v>
      </c>
      <c r="Y165" s="166">
        <f>X165*K165</f>
        <v>1.7173029999999998</v>
      </c>
      <c r="Z165" s="166">
        <v>0</v>
      </c>
      <c r="AA165" s="167">
        <f>Z165*K165</f>
        <v>0</v>
      </c>
      <c r="AR165" s="17" t="s">
        <v>177</v>
      </c>
      <c r="AT165" s="17" t="s">
        <v>178</v>
      </c>
      <c r="AU165" s="17" t="s">
        <v>111</v>
      </c>
      <c r="AY165" s="17" t="s">
        <v>171</v>
      </c>
      <c r="BE165" s="103">
        <f>IF(U165="základní",N165,0)</f>
        <v>0</v>
      </c>
      <c r="BF165" s="103">
        <f>IF(U165="snížená",N165,0)</f>
        <v>0</v>
      </c>
      <c r="BG165" s="103">
        <f>IF(U165="zákl. přenesená",N165,0)</f>
        <v>0</v>
      </c>
      <c r="BH165" s="103">
        <f>IF(U165="sníž. přenesená",N165,0)</f>
        <v>0</v>
      </c>
      <c r="BI165" s="103">
        <f>IF(U165="nulová",N165,0)</f>
        <v>0</v>
      </c>
      <c r="BJ165" s="17" t="s">
        <v>25</v>
      </c>
      <c r="BK165" s="103">
        <f>ROUND(L165*K165,2)</f>
        <v>0</v>
      </c>
      <c r="BL165" s="17" t="s">
        <v>177</v>
      </c>
      <c r="BM165" s="17" t="s">
        <v>251</v>
      </c>
    </row>
    <row r="166" spans="2:65" s="9" customFormat="1" ht="29.85" customHeight="1">
      <c r="B166" s="150"/>
      <c r="C166" s="151"/>
      <c r="D166" s="160" t="s">
        <v>122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33">
        <f>BK166</f>
        <v>0</v>
      </c>
      <c r="O166" s="234"/>
      <c r="P166" s="234"/>
      <c r="Q166" s="234"/>
      <c r="R166" s="153"/>
      <c r="T166" s="154"/>
      <c r="U166" s="151"/>
      <c r="V166" s="151"/>
      <c r="W166" s="155">
        <f>SUM(W167:W176)</f>
        <v>0</v>
      </c>
      <c r="X166" s="151"/>
      <c r="Y166" s="155">
        <f>SUM(Y167:Y176)</f>
        <v>6.8803000000000001</v>
      </c>
      <c r="Z166" s="151"/>
      <c r="AA166" s="156">
        <f>SUM(AA167:AA176)</f>
        <v>0</v>
      </c>
      <c r="AR166" s="157" t="s">
        <v>25</v>
      </c>
      <c r="AT166" s="158" t="s">
        <v>81</v>
      </c>
      <c r="AU166" s="158" t="s">
        <v>25</v>
      </c>
      <c r="AY166" s="157" t="s">
        <v>171</v>
      </c>
      <c r="BK166" s="159">
        <f>SUM(BK167:BK176)</f>
        <v>0</v>
      </c>
    </row>
    <row r="167" spans="2:65" s="1" customFormat="1" ht="31.5" customHeight="1">
      <c r="B167" s="33"/>
      <c r="C167" s="161" t="s">
        <v>252</v>
      </c>
      <c r="D167" s="161" t="s">
        <v>173</v>
      </c>
      <c r="E167" s="162" t="s">
        <v>253</v>
      </c>
      <c r="F167" s="225" t="s">
        <v>254</v>
      </c>
      <c r="G167" s="225"/>
      <c r="H167" s="225"/>
      <c r="I167" s="225"/>
      <c r="J167" s="163" t="s">
        <v>176</v>
      </c>
      <c r="K167" s="164">
        <v>8</v>
      </c>
      <c r="L167" s="226">
        <v>0</v>
      </c>
      <c r="M167" s="227"/>
      <c r="N167" s="228">
        <f>ROUND(L167*K167,2)</f>
        <v>0</v>
      </c>
      <c r="O167" s="228"/>
      <c r="P167" s="228"/>
      <c r="Q167" s="228"/>
      <c r="R167" s="35"/>
      <c r="T167" s="165" t="s">
        <v>23</v>
      </c>
      <c r="U167" s="42" t="s">
        <v>47</v>
      </c>
      <c r="V167" s="34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7" t="s">
        <v>177</v>
      </c>
      <c r="AT167" s="17" t="s">
        <v>178</v>
      </c>
      <c r="AU167" s="17" t="s">
        <v>111</v>
      </c>
      <c r="AY167" s="17" t="s">
        <v>171</v>
      </c>
      <c r="BE167" s="103">
        <f>IF(U167="základní",N167,0)</f>
        <v>0</v>
      </c>
      <c r="BF167" s="103">
        <f>IF(U167="snížená",N167,0)</f>
        <v>0</v>
      </c>
      <c r="BG167" s="103">
        <f>IF(U167="zákl. přenesená",N167,0)</f>
        <v>0</v>
      </c>
      <c r="BH167" s="103">
        <f>IF(U167="sníž. přenesená",N167,0)</f>
        <v>0</v>
      </c>
      <c r="BI167" s="103">
        <f>IF(U167="nulová",N167,0)</f>
        <v>0</v>
      </c>
      <c r="BJ167" s="17" t="s">
        <v>25</v>
      </c>
      <c r="BK167" s="103">
        <f>ROUND(L167*K167,2)</f>
        <v>0</v>
      </c>
      <c r="BL167" s="17" t="s">
        <v>177</v>
      </c>
      <c r="BM167" s="17" t="s">
        <v>255</v>
      </c>
    </row>
    <row r="168" spans="2:65" s="1" customFormat="1" ht="22.5" customHeight="1">
      <c r="B168" s="33"/>
      <c r="C168" s="34"/>
      <c r="D168" s="34"/>
      <c r="E168" s="34"/>
      <c r="F168" s="235" t="s">
        <v>256</v>
      </c>
      <c r="G168" s="236"/>
      <c r="H168" s="236"/>
      <c r="I168" s="236"/>
      <c r="J168" s="34"/>
      <c r="K168" s="34"/>
      <c r="L168" s="34"/>
      <c r="M168" s="34"/>
      <c r="N168" s="34"/>
      <c r="O168" s="34"/>
      <c r="P168" s="34"/>
      <c r="Q168" s="34"/>
      <c r="R168" s="35"/>
      <c r="T168" s="136"/>
      <c r="U168" s="34"/>
      <c r="V168" s="34"/>
      <c r="W168" s="34"/>
      <c r="X168" s="34"/>
      <c r="Y168" s="34"/>
      <c r="Z168" s="34"/>
      <c r="AA168" s="76"/>
      <c r="AT168" s="17" t="s">
        <v>216</v>
      </c>
      <c r="AU168" s="17" t="s">
        <v>111</v>
      </c>
    </row>
    <row r="169" spans="2:65" s="1" customFormat="1" ht="31.5" customHeight="1">
      <c r="B169" s="33"/>
      <c r="C169" s="161" t="s">
        <v>257</v>
      </c>
      <c r="D169" s="161" t="s">
        <v>178</v>
      </c>
      <c r="E169" s="162" t="s">
        <v>258</v>
      </c>
      <c r="F169" s="225" t="s">
        <v>259</v>
      </c>
      <c r="G169" s="225"/>
      <c r="H169" s="225"/>
      <c r="I169" s="225"/>
      <c r="J169" s="163" t="s">
        <v>237</v>
      </c>
      <c r="K169" s="164">
        <v>0.32800000000000001</v>
      </c>
      <c r="L169" s="226">
        <v>0</v>
      </c>
      <c r="M169" s="227"/>
      <c r="N169" s="228">
        <f>ROUND(L169*K169,2)</f>
        <v>0</v>
      </c>
      <c r="O169" s="228"/>
      <c r="P169" s="228"/>
      <c r="Q169" s="228"/>
      <c r="R169" s="35"/>
      <c r="T169" s="165" t="s">
        <v>23</v>
      </c>
      <c r="U169" s="42" t="s">
        <v>47</v>
      </c>
      <c r="V169" s="34"/>
      <c r="W169" s="166">
        <f>V169*K169</f>
        <v>0</v>
      </c>
      <c r="X169" s="166">
        <v>1.0900000000000001</v>
      </c>
      <c r="Y169" s="166">
        <f>X169*K169</f>
        <v>0.35752000000000006</v>
      </c>
      <c r="Z169" s="166">
        <v>0</v>
      </c>
      <c r="AA169" s="167">
        <f>Z169*K169</f>
        <v>0</v>
      </c>
      <c r="AR169" s="17" t="s">
        <v>177</v>
      </c>
      <c r="AT169" s="17" t="s">
        <v>178</v>
      </c>
      <c r="AU169" s="17" t="s">
        <v>111</v>
      </c>
      <c r="AY169" s="17" t="s">
        <v>171</v>
      </c>
      <c r="BE169" s="103">
        <f>IF(U169="základní",N169,0)</f>
        <v>0</v>
      </c>
      <c r="BF169" s="103">
        <f>IF(U169="snížená",N169,0)</f>
        <v>0</v>
      </c>
      <c r="BG169" s="103">
        <f>IF(U169="zákl. přenesená",N169,0)</f>
        <v>0</v>
      </c>
      <c r="BH169" s="103">
        <f>IF(U169="sníž. přenesená",N169,0)</f>
        <v>0</v>
      </c>
      <c r="BI169" s="103">
        <f>IF(U169="nulová",N169,0)</f>
        <v>0</v>
      </c>
      <c r="BJ169" s="17" t="s">
        <v>25</v>
      </c>
      <c r="BK169" s="103">
        <f>ROUND(L169*K169,2)</f>
        <v>0</v>
      </c>
      <c r="BL169" s="17" t="s">
        <v>177</v>
      </c>
      <c r="BM169" s="17" t="s">
        <v>260</v>
      </c>
    </row>
    <row r="170" spans="2:65" s="1" customFormat="1" ht="22.5" customHeight="1">
      <c r="B170" s="33"/>
      <c r="C170" s="161" t="s">
        <v>261</v>
      </c>
      <c r="D170" s="161" t="s">
        <v>173</v>
      </c>
      <c r="E170" s="162" t="s">
        <v>262</v>
      </c>
      <c r="F170" s="225" t="s">
        <v>263</v>
      </c>
      <c r="G170" s="225"/>
      <c r="H170" s="225"/>
      <c r="I170" s="225"/>
      <c r="J170" s="163" t="s">
        <v>176</v>
      </c>
      <c r="K170" s="164">
        <v>1.2</v>
      </c>
      <c r="L170" s="226">
        <v>0</v>
      </c>
      <c r="M170" s="227"/>
      <c r="N170" s="228">
        <f>ROUND(L170*K170,2)</f>
        <v>0</v>
      </c>
      <c r="O170" s="228"/>
      <c r="P170" s="228"/>
      <c r="Q170" s="228"/>
      <c r="R170" s="35"/>
      <c r="T170" s="165" t="s">
        <v>23</v>
      </c>
      <c r="U170" s="42" t="s">
        <v>47</v>
      </c>
      <c r="V170" s="34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7" t="s">
        <v>177</v>
      </c>
      <c r="AT170" s="17" t="s">
        <v>178</v>
      </c>
      <c r="AU170" s="17" t="s">
        <v>111</v>
      </c>
      <c r="AY170" s="17" t="s">
        <v>171</v>
      </c>
      <c r="BE170" s="103">
        <f>IF(U170="základní",N170,0)</f>
        <v>0</v>
      </c>
      <c r="BF170" s="103">
        <f>IF(U170="snížená",N170,0)</f>
        <v>0</v>
      </c>
      <c r="BG170" s="103">
        <f>IF(U170="zákl. přenesená",N170,0)</f>
        <v>0</v>
      </c>
      <c r="BH170" s="103">
        <f>IF(U170="sníž. přenesená",N170,0)</f>
        <v>0</v>
      </c>
      <c r="BI170" s="103">
        <f>IF(U170="nulová",N170,0)</f>
        <v>0</v>
      </c>
      <c r="BJ170" s="17" t="s">
        <v>25</v>
      </c>
      <c r="BK170" s="103">
        <f>ROUND(L170*K170,2)</f>
        <v>0</v>
      </c>
      <c r="BL170" s="17" t="s">
        <v>177</v>
      </c>
      <c r="BM170" s="17" t="s">
        <v>264</v>
      </c>
    </row>
    <row r="171" spans="2:65" s="1" customFormat="1" ht="31.5" customHeight="1">
      <c r="B171" s="33"/>
      <c r="C171" s="161" t="s">
        <v>265</v>
      </c>
      <c r="D171" s="161" t="s">
        <v>173</v>
      </c>
      <c r="E171" s="162" t="s">
        <v>266</v>
      </c>
      <c r="F171" s="225" t="s">
        <v>267</v>
      </c>
      <c r="G171" s="225"/>
      <c r="H171" s="225"/>
      <c r="I171" s="225"/>
      <c r="J171" s="163" t="s">
        <v>194</v>
      </c>
      <c r="K171" s="164">
        <v>78</v>
      </c>
      <c r="L171" s="226">
        <v>0</v>
      </c>
      <c r="M171" s="227"/>
      <c r="N171" s="228">
        <f>ROUND(L171*K171,2)</f>
        <v>0</v>
      </c>
      <c r="O171" s="228"/>
      <c r="P171" s="228"/>
      <c r="Q171" s="228"/>
      <c r="R171" s="35"/>
      <c r="T171" s="165" t="s">
        <v>23</v>
      </c>
      <c r="U171" s="42" t="s">
        <v>47</v>
      </c>
      <c r="V171" s="34"/>
      <c r="W171" s="166">
        <f>V171*K171</f>
        <v>0</v>
      </c>
      <c r="X171" s="166">
        <v>4.2509999999999999E-2</v>
      </c>
      <c r="Y171" s="166">
        <f>X171*K171</f>
        <v>3.3157799999999997</v>
      </c>
      <c r="Z171" s="166">
        <v>0</v>
      </c>
      <c r="AA171" s="167">
        <f>Z171*K171</f>
        <v>0</v>
      </c>
      <c r="AR171" s="17" t="s">
        <v>177</v>
      </c>
      <c r="AT171" s="17" t="s">
        <v>178</v>
      </c>
      <c r="AU171" s="17" t="s">
        <v>111</v>
      </c>
      <c r="AY171" s="17" t="s">
        <v>171</v>
      </c>
      <c r="BE171" s="103">
        <f>IF(U171="základní",N171,0)</f>
        <v>0</v>
      </c>
      <c r="BF171" s="103">
        <f>IF(U171="snížená",N171,0)</f>
        <v>0</v>
      </c>
      <c r="BG171" s="103">
        <f>IF(U171="zákl. přenesená",N171,0)</f>
        <v>0</v>
      </c>
      <c r="BH171" s="103">
        <f>IF(U171="sníž. přenesená",N171,0)</f>
        <v>0</v>
      </c>
      <c r="BI171" s="103">
        <f>IF(U171="nulová",N171,0)</f>
        <v>0</v>
      </c>
      <c r="BJ171" s="17" t="s">
        <v>25</v>
      </c>
      <c r="BK171" s="103">
        <f>ROUND(L171*K171,2)</f>
        <v>0</v>
      </c>
      <c r="BL171" s="17" t="s">
        <v>177</v>
      </c>
      <c r="BM171" s="17" t="s">
        <v>268</v>
      </c>
    </row>
    <row r="172" spans="2:65" s="1" customFormat="1" ht="42" customHeight="1">
      <c r="B172" s="33"/>
      <c r="C172" s="34"/>
      <c r="D172" s="34"/>
      <c r="E172" s="34"/>
      <c r="F172" s="235" t="s">
        <v>269</v>
      </c>
      <c r="G172" s="236"/>
      <c r="H172" s="236"/>
      <c r="I172" s="236"/>
      <c r="J172" s="34"/>
      <c r="K172" s="34"/>
      <c r="L172" s="34"/>
      <c r="M172" s="34"/>
      <c r="N172" s="34"/>
      <c r="O172" s="34"/>
      <c r="P172" s="34"/>
      <c r="Q172" s="34"/>
      <c r="R172" s="35"/>
      <c r="T172" s="136"/>
      <c r="U172" s="34"/>
      <c r="V172" s="34"/>
      <c r="W172" s="34"/>
      <c r="X172" s="34"/>
      <c r="Y172" s="34"/>
      <c r="Z172" s="34"/>
      <c r="AA172" s="76"/>
      <c r="AT172" s="17" t="s">
        <v>216</v>
      </c>
      <c r="AU172" s="17" t="s">
        <v>111</v>
      </c>
    </row>
    <row r="173" spans="2:65" s="1" customFormat="1" ht="44.25" customHeight="1">
      <c r="B173" s="33"/>
      <c r="C173" s="161" t="s">
        <v>270</v>
      </c>
      <c r="D173" s="161" t="s">
        <v>173</v>
      </c>
      <c r="E173" s="162" t="s">
        <v>271</v>
      </c>
      <c r="F173" s="225" t="s">
        <v>272</v>
      </c>
      <c r="G173" s="225"/>
      <c r="H173" s="225"/>
      <c r="I173" s="225"/>
      <c r="J173" s="163" t="s">
        <v>176</v>
      </c>
      <c r="K173" s="164">
        <v>0.6</v>
      </c>
      <c r="L173" s="226">
        <v>0</v>
      </c>
      <c r="M173" s="227"/>
      <c r="N173" s="228">
        <f>ROUND(L173*K173,2)</f>
        <v>0</v>
      </c>
      <c r="O173" s="228"/>
      <c r="P173" s="228"/>
      <c r="Q173" s="228"/>
      <c r="R173" s="35"/>
      <c r="T173" s="165" t="s">
        <v>23</v>
      </c>
      <c r="U173" s="42" t="s">
        <v>47</v>
      </c>
      <c r="V173" s="34"/>
      <c r="W173" s="166">
        <f>V173*K173</f>
        <v>0</v>
      </c>
      <c r="X173" s="166">
        <v>2.5960999999999999</v>
      </c>
      <c r="Y173" s="166">
        <f>X173*K173</f>
        <v>1.5576599999999998</v>
      </c>
      <c r="Z173" s="166">
        <v>0</v>
      </c>
      <c r="AA173" s="167">
        <f>Z173*K173</f>
        <v>0</v>
      </c>
      <c r="AR173" s="17" t="s">
        <v>177</v>
      </c>
      <c r="AT173" s="17" t="s">
        <v>178</v>
      </c>
      <c r="AU173" s="17" t="s">
        <v>111</v>
      </c>
      <c r="AY173" s="17" t="s">
        <v>171</v>
      </c>
      <c r="BE173" s="103">
        <f>IF(U173="základní",N173,0)</f>
        <v>0</v>
      </c>
      <c r="BF173" s="103">
        <f>IF(U173="snížená",N173,0)</f>
        <v>0</v>
      </c>
      <c r="BG173" s="103">
        <f>IF(U173="zákl. přenesená",N173,0)</f>
        <v>0</v>
      </c>
      <c r="BH173" s="103">
        <f>IF(U173="sníž. přenesená",N173,0)</f>
        <v>0</v>
      </c>
      <c r="BI173" s="103">
        <f>IF(U173="nulová",N173,0)</f>
        <v>0</v>
      </c>
      <c r="BJ173" s="17" t="s">
        <v>25</v>
      </c>
      <c r="BK173" s="103">
        <f>ROUND(L173*K173,2)</f>
        <v>0</v>
      </c>
      <c r="BL173" s="17" t="s">
        <v>177</v>
      </c>
      <c r="BM173" s="17" t="s">
        <v>273</v>
      </c>
    </row>
    <row r="174" spans="2:65" s="1" customFormat="1" ht="42" customHeight="1">
      <c r="B174" s="33"/>
      <c r="C174" s="34"/>
      <c r="D174" s="34"/>
      <c r="E174" s="34"/>
      <c r="F174" s="235" t="s">
        <v>274</v>
      </c>
      <c r="G174" s="236"/>
      <c r="H174" s="236"/>
      <c r="I174" s="236"/>
      <c r="J174" s="34"/>
      <c r="K174" s="34"/>
      <c r="L174" s="34"/>
      <c r="M174" s="34"/>
      <c r="N174" s="34"/>
      <c r="O174" s="34"/>
      <c r="P174" s="34"/>
      <c r="Q174" s="34"/>
      <c r="R174" s="35"/>
      <c r="T174" s="136"/>
      <c r="U174" s="34"/>
      <c r="V174" s="34"/>
      <c r="W174" s="34"/>
      <c r="X174" s="34"/>
      <c r="Y174" s="34"/>
      <c r="Z174" s="34"/>
      <c r="AA174" s="76"/>
      <c r="AT174" s="17" t="s">
        <v>216</v>
      </c>
      <c r="AU174" s="17" t="s">
        <v>111</v>
      </c>
    </row>
    <row r="175" spans="2:65" s="1" customFormat="1" ht="44.25" customHeight="1">
      <c r="B175" s="33"/>
      <c r="C175" s="161" t="s">
        <v>275</v>
      </c>
      <c r="D175" s="161" t="s">
        <v>178</v>
      </c>
      <c r="E175" s="162" t="s">
        <v>276</v>
      </c>
      <c r="F175" s="225" t="s">
        <v>277</v>
      </c>
      <c r="G175" s="225"/>
      <c r="H175" s="225"/>
      <c r="I175" s="225"/>
      <c r="J175" s="163" t="s">
        <v>176</v>
      </c>
      <c r="K175" s="164">
        <v>2.2000000000000002</v>
      </c>
      <c r="L175" s="226">
        <v>0</v>
      </c>
      <c r="M175" s="227"/>
      <c r="N175" s="228">
        <f>ROUND(L175*K175,2)</f>
        <v>0</v>
      </c>
      <c r="O175" s="228"/>
      <c r="P175" s="228"/>
      <c r="Q175" s="228"/>
      <c r="R175" s="35"/>
      <c r="T175" s="165" t="s">
        <v>23</v>
      </c>
      <c r="U175" s="42" t="s">
        <v>47</v>
      </c>
      <c r="V175" s="34"/>
      <c r="W175" s="166">
        <f>V175*K175</f>
        <v>0</v>
      </c>
      <c r="X175" s="166">
        <v>0.74970000000000003</v>
      </c>
      <c r="Y175" s="166">
        <f>X175*K175</f>
        <v>1.6493400000000003</v>
      </c>
      <c r="Z175" s="166">
        <v>0</v>
      </c>
      <c r="AA175" s="167">
        <f>Z175*K175</f>
        <v>0</v>
      </c>
      <c r="AR175" s="17" t="s">
        <v>177</v>
      </c>
      <c r="AT175" s="17" t="s">
        <v>178</v>
      </c>
      <c r="AU175" s="17" t="s">
        <v>111</v>
      </c>
      <c r="AY175" s="17" t="s">
        <v>171</v>
      </c>
      <c r="BE175" s="103">
        <f>IF(U175="základní",N175,0)</f>
        <v>0</v>
      </c>
      <c r="BF175" s="103">
        <f>IF(U175="snížená",N175,0)</f>
        <v>0</v>
      </c>
      <c r="BG175" s="103">
        <f>IF(U175="zákl. přenesená",N175,0)</f>
        <v>0</v>
      </c>
      <c r="BH175" s="103">
        <f>IF(U175="sníž. přenesená",N175,0)</f>
        <v>0</v>
      </c>
      <c r="BI175" s="103">
        <f>IF(U175="nulová",N175,0)</f>
        <v>0</v>
      </c>
      <c r="BJ175" s="17" t="s">
        <v>25</v>
      </c>
      <c r="BK175" s="103">
        <f>ROUND(L175*K175,2)</f>
        <v>0</v>
      </c>
      <c r="BL175" s="17" t="s">
        <v>177</v>
      </c>
      <c r="BM175" s="17" t="s">
        <v>278</v>
      </c>
    </row>
    <row r="176" spans="2:65" s="1" customFormat="1" ht="42" customHeight="1">
      <c r="B176" s="33"/>
      <c r="C176" s="34"/>
      <c r="D176" s="34"/>
      <c r="E176" s="34"/>
      <c r="F176" s="235" t="s">
        <v>279</v>
      </c>
      <c r="G176" s="236"/>
      <c r="H176" s="236"/>
      <c r="I176" s="236"/>
      <c r="J176" s="34"/>
      <c r="K176" s="34"/>
      <c r="L176" s="34"/>
      <c r="M176" s="34"/>
      <c r="N176" s="34"/>
      <c r="O176" s="34"/>
      <c r="P176" s="34"/>
      <c r="Q176" s="34"/>
      <c r="R176" s="35"/>
      <c r="T176" s="136"/>
      <c r="U176" s="34"/>
      <c r="V176" s="34"/>
      <c r="W176" s="34"/>
      <c r="X176" s="34"/>
      <c r="Y176" s="34"/>
      <c r="Z176" s="34"/>
      <c r="AA176" s="76"/>
      <c r="AT176" s="17" t="s">
        <v>216</v>
      </c>
      <c r="AU176" s="17" t="s">
        <v>111</v>
      </c>
    </row>
    <row r="177" spans="2:65" s="9" customFormat="1" ht="29.85" customHeight="1">
      <c r="B177" s="150"/>
      <c r="C177" s="151"/>
      <c r="D177" s="160" t="s">
        <v>123</v>
      </c>
      <c r="E177" s="160"/>
      <c r="F177" s="160"/>
      <c r="G177" s="160"/>
      <c r="H177" s="160"/>
      <c r="I177" s="160"/>
      <c r="J177" s="160"/>
      <c r="K177" s="160"/>
      <c r="L177" s="160"/>
      <c r="M177" s="160"/>
      <c r="N177" s="222">
        <f>BK177</f>
        <v>0</v>
      </c>
      <c r="O177" s="223"/>
      <c r="P177" s="223"/>
      <c r="Q177" s="223"/>
      <c r="R177" s="153"/>
      <c r="T177" s="154"/>
      <c r="U177" s="151"/>
      <c r="V177" s="151"/>
      <c r="W177" s="155">
        <f>SUM(W178:W183)</f>
        <v>0</v>
      </c>
      <c r="X177" s="151"/>
      <c r="Y177" s="155">
        <f>SUM(Y178:Y183)</f>
        <v>24.047903000000002</v>
      </c>
      <c r="Z177" s="151"/>
      <c r="AA177" s="156">
        <f>SUM(AA178:AA183)</f>
        <v>0</v>
      </c>
      <c r="AR177" s="157" t="s">
        <v>25</v>
      </c>
      <c r="AT177" s="158" t="s">
        <v>81</v>
      </c>
      <c r="AU177" s="158" t="s">
        <v>25</v>
      </c>
      <c r="AY177" s="157" t="s">
        <v>171</v>
      </c>
      <c r="BK177" s="159">
        <f>SUM(BK178:BK183)</f>
        <v>0</v>
      </c>
    </row>
    <row r="178" spans="2:65" s="1" customFormat="1" ht="31.5" customHeight="1">
      <c r="B178" s="33"/>
      <c r="C178" s="161" t="s">
        <v>280</v>
      </c>
      <c r="D178" s="161" t="s">
        <v>173</v>
      </c>
      <c r="E178" s="162" t="s">
        <v>281</v>
      </c>
      <c r="F178" s="225" t="s">
        <v>282</v>
      </c>
      <c r="G178" s="225"/>
      <c r="H178" s="225"/>
      <c r="I178" s="225"/>
      <c r="J178" s="163" t="s">
        <v>176</v>
      </c>
      <c r="K178" s="164">
        <v>6.2</v>
      </c>
      <c r="L178" s="226">
        <v>0</v>
      </c>
      <c r="M178" s="227"/>
      <c r="N178" s="228">
        <f>ROUND(L178*K178,2)</f>
        <v>0</v>
      </c>
      <c r="O178" s="228"/>
      <c r="P178" s="228"/>
      <c r="Q178" s="228"/>
      <c r="R178" s="35"/>
      <c r="T178" s="165" t="s">
        <v>23</v>
      </c>
      <c r="U178" s="42" t="s">
        <v>47</v>
      </c>
      <c r="V178" s="34"/>
      <c r="W178" s="166">
        <f>V178*K178</f>
        <v>0</v>
      </c>
      <c r="X178" s="166">
        <v>2.58005</v>
      </c>
      <c r="Y178" s="166">
        <f>X178*K178</f>
        <v>15.996309999999999</v>
      </c>
      <c r="Z178" s="166">
        <v>0</v>
      </c>
      <c r="AA178" s="167">
        <f>Z178*K178</f>
        <v>0</v>
      </c>
      <c r="AR178" s="17" t="s">
        <v>177</v>
      </c>
      <c r="AT178" s="17" t="s">
        <v>178</v>
      </c>
      <c r="AU178" s="17" t="s">
        <v>111</v>
      </c>
      <c r="AY178" s="17" t="s">
        <v>171</v>
      </c>
      <c r="BE178" s="103">
        <f>IF(U178="základní",N178,0)</f>
        <v>0</v>
      </c>
      <c r="BF178" s="103">
        <f>IF(U178="snížená",N178,0)</f>
        <v>0</v>
      </c>
      <c r="BG178" s="103">
        <f>IF(U178="zákl. přenesená",N178,0)</f>
        <v>0</v>
      </c>
      <c r="BH178" s="103">
        <f>IF(U178="sníž. přenesená",N178,0)</f>
        <v>0</v>
      </c>
      <c r="BI178" s="103">
        <f>IF(U178="nulová",N178,0)</f>
        <v>0</v>
      </c>
      <c r="BJ178" s="17" t="s">
        <v>25</v>
      </c>
      <c r="BK178" s="103">
        <f>ROUND(L178*K178,2)</f>
        <v>0</v>
      </c>
      <c r="BL178" s="17" t="s">
        <v>177</v>
      </c>
      <c r="BM178" s="17" t="s">
        <v>283</v>
      </c>
    </row>
    <row r="179" spans="2:65" s="1" customFormat="1" ht="31.5" customHeight="1">
      <c r="B179" s="33"/>
      <c r="C179" s="161" t="s">
        <v>284</v>
      </c>
      <c r="D179" s="161" t="s">
        <v>178</v>
      </c>
      <c r="E179" s="162" t="s">
        <v>285</v>
      </c>
      <c r="F179" s="225" t="s">
        <v>286</v>
      </c>
      <c r="G179" s="225"/>
      <c r="H179" s="225"/>
      <c r="I179" s="225"/>
      <c r="J179" s="163" t="s">
        <v>194</v>
      </c>
      <c r="K179" s="164">
        <v>14.5</v>
      </c>
      <c r="L179" s="226">
        <v>0</v>
      </c>
      <c r="M179" s="227"/>
      <c r="N179" s="228">
        <f>ROUND(L179*K179,2)</f>
        <v>0</v>
      </c>
      <c r="O179" s="228"/>
      <c r="P179" s="228"/>
      <c r="Q179" s="228"/>
      <c r="R179" s="35"/>
      <c r="T179" s="165" t="s">
        <v>23</v>
      </c>
      <c r="U179" s="42" t="s">
        <v>47</v>
      </c>
      <c r="V179" s="34"/>
      <c r="W179" s="166">
        <f>V179*K179</f>
        <v>0</v>
      </c>
      <c r="X179" s="166">
        <v>1.5010000000000001E-2</v>
      </c>
      <c r="Y179" s="166">
        <f>X179*K179</f>
        <v>0.21764500000000001</v>
      </c>
      <c r="Z179" s="166">
        <v>0</v>
      </c>
      <c r="AA179" s="167">
        <f>Z179*K179</f>
        <v>0</v>
      </c>
      <c r="AR179" s="17" t="s">
        <v>177</v>
      </c>
      <c r="AT179" s="17" t="s">
        <v>178</v>
      </c>
      <c r="AU179" s="17" t="s">
        <v>111</v>
      </c>
      <c r="AY179" s="17" t="s">
        <v>171</v>
      </c>
      <c r="BE179" s="103">
        <f>IF(U179="základní",N179,0)</f>
        <v>0</v>
      </c>
      <c r="BF179" s="103">
        <f>IF(U179="snížená",N179,0)</f>
        <v>0</v>
      </c>
      <c r="BG179" s="103">
        <f>IF(U179="zákl. přenesená",N179,0)</f>
        <v>0</v>
      </c>
      <c r="BH179" s="103">
        <f>IF(U179="sníž. přenesená",N179,0)</f>
        <v>0</v>
      </c>
      <c r="BI179" s="103">
        <f>IF(U179="nulová",N179,0)</f>
        <v>0</v>
      </c>
      <c r="BJ179" s="17" t="s">
        <v>25</v>
      </c>
      <c r="BK179" s="103">
        <f>ROUND(L179*K179,2)</f>
        <v>0</v>
      </c>
      <c r="BL179" s="17" t="s">
        <v>177</v>
      </c>
      <c r="BM179" s="17" t="s">
        <v>287</v>
      </c>
    </row>
    <row r="180" spans="2:65" s="1" customFormat="1" ht="31.5" customHeight="1">
      <c r="B180" s="33"/>
      <c r="C180" s="161" t="s">
        <v>288</v>
      </c>
      <c r="D180" s="161" t="s">
        <v>173</v>
      </c>
      <c r="E180" s="162" t="s">
        <v>289</v>
      </c>
      <c r="F180" s="225" t="s">
        <v>290</v>
      </c>
      <c r="G180" s="225"/>
      <c r="H180" s="225"/>
      <c r="I180" s="225"/>
      <c r="J180" s="163" t="s">
        <v>176</v>
      </c>
      <c r="K180" s="164">
        <v>2.1</v>
      </c>
      <c r="L180" s="226">
        <v>0</v>
      </c>
      <c r="M180" s="227"/>
      <c r="N180" s="228">
        <f>ROUND(L180*K180,2)</f>
        <v>0</v>
      </c>
      <c r="O180" s="228"/>
      <c r="P180" s="228"/>
      <c r="Q180" s="228"/>
      <c r="R180" s="35"/>
      <c r="T180" s="165" t="s">
        <v>23</v>
      </c>
      <c r="U180" s="42" t="s">
        <v>47</v>
      </c>
      <c r="V180" s="34"/>
      <c r="W180" s="166">
        <f>V180*K180</f>
        <v>0</v>
      </c>
      <c r="X180" s="166">
        <v>2.5270800000000002</v>
      </c>
      <c r="Y180" s="166">
        <f>X180*K180</f>
        <v>5.3068680000000006</v>
      </c>
      <c r="Z180" s="166">
        <v>0</v>
      </c>
      <c r="AA180" s="167">
        <f>Z180*K180</f>
        <v>0</v>
      </c>
      <c r="AR180" s="17" t="s">
        <v>177</v>
      </c>
      <c r="AT180" s="17" t="s">
        <v>178</v>
      </c>
      <c r="AU180" s="17" t="s">
        <v>111</v>
      </c>
      <c r="AY180" s="17" t="s">
        <v>171</v>
      </c>
      <c r="BE180" s="103">
        <f>IF(U180="základní",N180,0)</f>
        <v>0</v>
      </c>
      <c r="BF180" s="103">
        <f>IF(U180="snížená",N180,0)</f>
        <v>0</v>
      </c>
      <c r="BG180" s="103">
        <f>IF(U180="zákl. přenesená",N180,0)</f>
        <v>0</v>
      </c>
      <c r="BH180" s="103">
        <f>IF(U180="sníž. přenesená",N180,0)</f>
        <v>0</v>
      </c>
      <c r="BI180" s="103">
        <f>IF(U180="nulová",N180,0)</f>
        <v>0</v>
      </c>
      <c r="BJ180" s="17" t="s">
        <v>25</v>
      </c>
      <c r="BK180" s="103">
        <f>ROUND(L180*K180,2)</f>
        <v>0</v>
      </c>
      <c r="BL180" s="17" t="s">
        <v>177</v>
      </c>
      <c r="BM180" s="17" t="s">
        <v>291</v>
      </c>
    </row>
    <row r="181" spans="2:65" s="1" customFormat="1" ht="22.5" customHeight="1">
      <c r="B181" s="33"/>
      <c r="C181" s="34"/>
      <c r="D181" s="34"/>
      <c r="E181" s="34"/>
      <c r="F181" s="235" t="s">
        <v>292</v>
      </c>
      <c r="G181" s="236"/>
      <c r="H181" s="236"/>
      <c r="I181" s="236"/>
      <c r="J181" s="34"/>
      <c r="K181" s="34"/>
      <c r="L181" s="34"/>
      <c r="M181" s="34"/>
      <c r="N181" s="34"/>
      <c r="O181" s="34"/>
      <c r="P181" s="34"/>
      <c r="Q181" s="34"/>
      <c r="R181" s="35"/>
      <c r="T181" s="136"/>
      <c r="U181" s="34"/>
      <c r="V181" s="34"/>
      <c r="W181" s="34"/>
      <c r="X181" s="34"/>
      <c r="Y181" s="34"/>
      <c r="Z181" s="34"/>
      <c r="AA181" s="76"/>
      <c r="AT181" s="17" t="s">
        <v>216</v>
      </c>
      <c r="AU181" s="17" t="s">
        <v>111</v>
      </c>
    </row>
    <row r="182" spans="2:65" s="1" customFormat="1" ht="69.75" customHeight="1">
      <c r="B182" s="33"/>
      <c r="C182" s="161" t="s">
        <v>293</v>
      </c>
      <c r="D182" s="161" t="s">
        <v>173</v>
      </c>
      <c r="E182" s="162" t="s">
        <v>294</v>
      </c>
      <c r="F182" s="225" t="s">
        <v>295</v>
      </c>
      <c r="G182" s="225"/>
      <c r="H182" s="225"/>
      <c r="I182" s="225"/>
      <c r="J182" s="163" t="s">
        <v>296</v>
      </c>
      <c r="K182" s="164">
        <v>1</v>
      </c>
      <c r="L182" s="226">
        <v>0</v>
      </c>
      <c r="M182" s="227"/>
      <c r="N182" s="228">
        <f>ROUND(L182*K182,2)</f>
        <v>0</v>
      </c>
      <c r="O182" s="228"/>
      <c r="P182" s="228"/>
      <c r="Q182" s="228"/>
      <c r="R182" s="35"/>
      <c r="T182" s="165" t="s">
        <v>23</v>
      </c>
      <c r="U182" s="42" t="s">
        <v>47</v>
      </c>
      <c r="V182" s="34"/>
      <c r="W182" s="166">
        <f>V182*K182</f>
        <v>0</v>
      </c>
      <c r="X182" s="166">
        <v>2.5270800000000002</v>
      </c>
      <c r="Y182" s="166">
        <f>X182*K182</f>
        <v>2.5270800000000002</v>
      </c>
      <c r="Z182" s="166">
        <v>0</v>
      </c>
      <c r="AA182" s="167">
        <f>Z182*K182</f>
        <v>0</v>
      </c>
      <c r="AR182" s="17" t="s">
        <v>177</v>
      </c>
      <c r="AT182" s="17" t="s">
        <v>178</v>
      </c>
      <c r="AU182" s="17" t="s">
        <v>111</v>
      </c>
      <c r="AY182" s="17" t="s">
        <v>171</v>
      </c>
      <c r="BE182" s="103">
        <f>IF(U182="základní",N182,0)</f>
        <v>0</v>
      </c>
      <c r="BF182" s="103">
        <f>IF(U182="snížená",N182,0)</f>
        <v>0</v>
      </c>
      <c r="BG182" s="103">
        <f>IF(U182="zákl. přenesená",N182,0)</f>
        <v>0</v>
      </c>
      <c r="BH182" s="103">
        <f>IF(U182="sníž. přenesená",N182,0)</f>
        <v>0</v>
      </c>
      <c r="BI182" s="103">
        <f>IF(U182="nulová",N182,0)</f>
        <v>0</v>
      </c>
      <c r="BJ182" s="17" t="s">
        <v>25</v>
      </c>
      <c r="BK182" s="103">
        <f>ROUND(L182*K182,2)</f>
        <v>0</v>
      </c>
      <c r="BL182" s="17" t="s">
        <v>177</v>
      </c>
      <c r="BM182" s="17" t="s">
        <v>297</v>
      </c>
    </row>
    <row r="183" spans="2:65" s="1" customFormat="1" ht="22.5" customHeight="1">
      <c r="B183" s="33"/>
      <c r="C183" s="34"/>
      <c r="D183" s="34"/>
      <c r="E183" s="34"/>
      <c r="F183" s="235" t="s">
        <v>298</v>
      </c>
      <c r="G183" s="236"/>
      <c r="H183" s="236"/>
      <c r="I183" s="236"/>
      <c r="J183" s="34"/>
      <c r="K183" s="34"/>
      <c r="L183" s="34"/>
      <c r="M183" s="34"/>
      <c r="N183" s="34"/>
      <c r="O183" s="34"/>
      <c r="P183" s="34"/>
      <c r="Q183" s="34"/>
      <c r="R183" s="35"/>
      <c r="T183" s="136"/>
      <c r="U183" s="34"/>
      <c r="V183" s="34"/>
      <c r="W183" s="34"/>
      <c r="X183" s="34"/>
      <c r="Y183" s="34"/>
      <c r="Z183" s="34"/>
      <c r="AA183" s="76"/>
      <c r="AT183" s="17" t="s">
        <v>216</v>
      </c>
      <c r="AU183" s="17" t="s">
        <v>111</v>
      </c>
    </row>
    <row r="184" spans="2:65" s="9" customFormat="1" ht="29.85" customHeight="1">
      <c r="B184" s="150"/>
      <c r="C184" s="151"/>
      <c r="D184" s="160" t="s">
        <v>124</v>
      </c>
      <c r="E184" s="160"/>
      <c r="F184" s="160"/>
      <c r="G184" s="160"/>
      <c r="H184" s="160"/>
      <c r="I184" s="160"/>
      <c r="J184" s="160"/>
      <c r="K184" s="160"/>
      <c r="L184" s="160"/>
      <c r="M184" s="160"/>
      <c r="N184" s="222">
        <f>BK184</f>
        <v>0</v>
      </c>
      <c r="O184" s="223"/>
      <c r="P184" s="223"/>
      <c r="Q184" s="223"/>
      <c r="R184" s="153"/>
      <c r="T184" s="154"/>
      <c r="U184" s="151"/>
      <c r="V184" s="151"/>
      <c r="W184" s="155">
        <f>SUM(W185:W186)</f>
        <v>0</v>
      </c>
      <c r="X184" s="151"/>
      <c r="Y184" s="155">
        <f>SUM(Y185:Y186)</f>
        <v>0</v>
      </c>
      <c r="Z184" s="151"/>
      <c r="AA184" s="156">
        <f>SUM(AA185:AA186)</f>
        <v>0</v>
      </c>
      <c r="AR184" s="157" t="s">
        <v>25</v>
      </c>
      <c r="AT184" s="158" t="s">
        <v>81</v>
      </c>
      <c r="AU184" s="158" t="s">
        <v>25</v>
      </c>
      <c r="AY184" s="157" t="s">
        <v>171</v>
      </c>
      <c r="BK184" s="159">
        <f>SUM(BK185:BK186)</f>
        <v>0</v>
      </c>
    </row>
    <row r="185" spans="2:65" s="1" customFormat="1" ht="22.5" customHeight="1">
      <c r="B185" s="33"/>
      <c r="C185" s="161" t="s">
        <v>299</v>
      </c>
      <c r="D185" s="161" t="s">
        <v>178</v>
      </c>
      <c r="E185" s="162" t="s">
        <v>300</v>
      </c>
      <c r="F185" s="225" t="s">
        <v>301</v>
      </c>
      <c r="G185" s="225"/>
      <c r="H185" s="225"/>
      <c r="I185" s="225"/>
      <c r="J185" s="163" t="s">
        <v>199</v>
      </c>
      <c r="K185" s="164">
        <v>60</v>
      </c>
      <c r="L185" s="226">
        <v>0</v>
      </c>
      <c r="M185" s="227"/>
      <c r="N185" s="228">
        <f>ROUND(L185*K185,2)</f>
        <v>0</v>
      </c>
      <c r="O185" s="228"/>
      <c r="P185" s="228"/>
      <c r="Q185" s="228"/>
      <c r="R185" s="35"/>
      <c r="T185" s="165" t="s">
        <v>23</v>
      </c>
      <c r="U185" s="42" t="s">
        <v>47</v>
      </c>
      <c r="V185" s="34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7" t="s">
        <v>177</v>
      </c>
      <c r="AT185" s="17" t="s">
        <v>178</v>
      </c>
      <c r="AU185" s="17" t="s">
        <v>111</v>
      </c>
      <c r="AY185" s="17" t="s">
        <v>171</v>
      </c>
      <c r="BE185" s="103">
        <f>IF(U185="základní",N185,0)</f>
        <v>0</v>
      </c>
      <c r="BF185" s="103">
        <f>IF(U185="snížená",N185,0)</f>
        <v>0</v>
      </c>
      <c r="BG185" s="103">
        <f>IF(U185="zákl. přenesená",N185,0)</f>
        <v>0</v>
      </c>
      <c r="BH185" s="103">
        <f>IF(U185="sníž. přenesená",N185,0)</f>
        <v>0</v>
      </c>
      <c r="BI185" s="103">
        <f>IF(U185="nulová",N185,0)</f>
        <v>0</v>
      </c>
      <c r="BJ185" s="17" t="s">
        <v>25</v>
      </c>
      <c r="BK185" s="103">
        <f>ROUND(L185*K185,2)</f>
        <v>0</v>
      </c>
      <c r="BL185" s="17" t="s">
        <v>177</v>
      </c>
      <c r="BM185" s="17" t="s">
        <v>302</v>
      </c>
    </row>
    <row r="186" spans="2:65" s="1" customFormat="1" ht="31.5" customHeight="1">
      <c r="B186" s="33"/>
      <c r="C186" s="161" t="s">
        <v>303</v>
      </c>
      <c r="D186" s="161" t="s">
        <v>178</v>
      </c>
      <c r="E186" s="162" t="s">
        <v>304</v>
      </c>
      <c r="F186" s="225" t="s">
        <v>305</v>
      </c>
      <c r="G186" s="225"/>
      <c r="H186" s="225"/>
      <c r="I186" s="225"/>
      <c r="J186" s="163" t="s">
        <v>199</v>
      </c>
      <c r="K186" s="164">
        <v>48</v>
      </c>
      <c r="L186" s="226">
        <v>0</v>
      </c>
      <c r="M186" s="227"/>
      <c r="N186" s="228">
        <f>ROUND(L186*K186,2)</f>
        <v>0</v>
      </c>
      <c r="O186" s="228"/>
      <c r="P186" s="228"/>
      <c r="Q186" s="228"/>
      <c r="R186" s="35"/>
      <c r="T186" s="165" t="s">
        <v>23</v>
      </c>
      <c r="U186" s="42" t="s">
        <v>47</v>
      </c>
      <c r="V186" s="34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7" t="s">
        <v>177</v>
      </c>
      <c r="AT186" s="17" t="s">
        <v>178</v>
      </c>
      <c r="AU186" s="17" t="s">
        <v>111</v>
      </c>
      <c r="AY186" s="17" t="s">
        <v>171</v>
      </c>
      <c r="BE186" s="103">
        <f>IF(U186="základní",N186,0)</f>
        <v>0</v>
      </c>
      <c r="BF186" s="103">
        <f>IF(U186="snížená",N186,0)</f>
        <v>0</v>
      </c>
      <c r="BG186" s="103">
        <f>IF(U186="zákl. přenesená",N186,0)</f>
        <v>0</v>
      </c>
      <c r="BH186" s="103">
        <f>IF(U186="sníž. přenesená",N186,0)</f>
        <v>0</v>
      </c>
      <c r="BI186" s="103">
        <f>IF(U186="nulová",N186,0)</f>
        <v>0</v>
      </c>
      <c r="BJ186" s="17" t="s">
        <v>25</v>
      </c>
      <c r="BK186" s="103">
        <f>ROUND(L186*K186,2)</f>
        <v>0</v>
      </c>
      <c r="BL186" s="17" t="s">
        <v>177</v>
      </c>
      <c r="BM186" s="17" t="s">
        <v>306</v>
      </c>
    </row>
    <row r="187" spans="2:65" s="9" customFormat="1" ht="29.85" customHeight="1">
      <c r="B187" s="150"/>
      <c r="C187" s="151"/>
      <c r="D187" s="160" t="s">
        <v>125</v>
      </c>
      <c r="E187" s="160"/>
      <c r="F187" s="160"/>
      <c r="G187" s="160"/>
      <c r="H187" s="160"/>
      <c r="I187" s="160"/>
      <c r="J187" s="160"/>
      <c r="K187" s="160"/>
      <c r="L187" s="160"/>
      <c r="M187" s="160"/>
      <c r="N187" s="233">
        <f>BK187</f>
        <v>0</v>
      </c>
      <c r="O187" s="234"/>
      <c r="P187" s="234"/>
      <c r="Q187" s="234"/>
      <c r="R187" s="153"/>
      <c r="T187" s="154"/>
      <c r="U187" s="151"/>
      <c r="V187" s="151"/>
      <c r="W187" s="155">
        <f>SUM(W188:W201)</f>
        <v>0</v>
      </c>
      <c r="X187" s="151"/>
      <c r="Y187" s="155">
        <f>SUM(Y188:Y201)</f>
        <v>12.87747016</v>
      </c>
      <c r="Z187" s="151"/>
      <c r="AA187" s="156">
        <f>SUM(AA188:AA201)</f>
        <v>0</v>
      </c>
      <c r="AR187" s="157" t="s">
        <v>25</v>
      </c>
      <c r="AT187" s="158" t="s">
        <v>81</v>
      </c>
      <c r="AU187" s="158" t="s">
        <v>25</v>
      </c>
      <c r="AY187" s="157" t="s">
        <v>171</v>
      </c>
      <c r="BK187" s="159">
        <f>SUM(BK188:BK201)</f>
        <v>0</v>
      </c>
    </row>
    <row r="188" spans="2:65" s="1" customFormat="1" ht="31.5" customHeight="1">
      <c r="B188" s="33"/>
      <c r="C188" s="161" t="s">
        <v>307</v>
      </c>
      <c r="D188" s="161" t="s">
        <v>178</v>
      </c>
      <c r="E188" s="162" t="s">
        <v>308</v>
      </c>
      <c r="F188" s="225" t="s">
        <v>309</v>
      </c>
      <c r="G188" s="225"/>
      <c r="H188" s="225"/>
      <c r="I188" s="225"/>
      <c r="J188" s="163" t="s">
        <v>199</v>
      </c>
      <c r="K188" s="164">
        <v>226</v>
      </c>
      <c r="L188" s="226">
        <v>0</v>
      </c>
      <c r="M188" s="227"/>
      <c r="N188" s="228">
        <f>ROUND(L188*K188,2)</f>
        <v>0</v>
      </c>
      <c r="O188" s="228"/>
      <c r="P188" s="228"/>
      <c r="Q188" s="228"/>
      <c r="R188" s="35"/>
      <c r="T188" s="165" t="s">
        <v>23</v>
      </c>
      <c r="U188" s="42" t="s">
        <v>47</v>
      </c>
      <c r="V188" s="34"/>
      <c r="W188" s="166">
        <f>V188*K188</f>
        <v>0</v>
      </c>
      <c r="X188" s="166">
        <v>1.8380000000000001E-2</v>
      </c>
      <c r="Y188" s="166">
        <f>X188*K188</f>
        <v>4.15388</v>
      </c>
      <c r="Z188" s="166">
        <v>0</v>
      </c>
      <c r="AA188" s="167">
        <f>Z188*K188</f>
        <v>0</v>
      </c>
      <c r="AR188" s="17" t="s">
        <v>177</v>
      </c>
      <c r="AT188" s="17" t="s">
        <v>178</v>
      </c>
      <c r="AU188" s="17" t="s">
        <v>111</v>
      </c>
      <c r="AY188" s="17" t="s">
        <v>171</v>
      </c>
      <c r="BE188" s="103">
        <f>IF(U188="základní",N188,0)</f>
        <v>0</v>
      </c>
      <c r="BF188" s="103">
        <f>IF(U188="snížená",N188,0)</f>
        <v>0</v>
      </c>
      <c r="BG188" s="103">
        <f>IF(U188="zákl. přenesená",N188,0)</f>
        <v>0</v>
      </c>
      <c r="BH188" s="103">
        <f>IF(U188="sníž. přenesená",N188,0)</f>
        <v>0</v>
      </c>
      <c r="BI188" s="103">
        <f>IF(U188="nulová",N188,0)</f>
        <v>0</v>
      </c>
      <c r="BJ188" s="17" t="s">
        <v>25</v>
      </c>
      <c r="BK188" s="103">
        <f>ROUND(L188*K188,2)</f>
        <v>0</v>
      </c>
      <c r="BL188" s="17" t="s">
        <v>177</v>
      </c>
      <c r="BM188" s="17" t="s">
        <v>310</v>
      </c>
    </row>
    <row r="189" spans="2:65" s="1" customFormat="1" ht="31.5" customHeight="1">
      <c r="B189" s="33"/>
      <c r="C189" s="161" t="s">
        <v>311</v>
      </c>
      <c r="D189" s="161" t="s">
        <v>173</v>
      </c>
      <c r="E189" s="162" t="s">
        <v>312</v>
      </c>
      <c r="F189" s="225" t="s">
        <v>313</v>
      </c>
      <c r="G189" s="225"/>
      <c r="H189" s="225"/>
      <c r="I189" s="225"/>
      <c r="J189" s="163" t="s">
        <v>199</v>
      </c>
      <c r="K189" s="164">
        <v>32</v>
      </c>
      <c r="L189" s="226">
        <v>0</v>
      </c>
      <c r="M189" s="227"/>
      <c r="N189" s="228">
        <f>ROUND(L189*K189,2)</f>
        <v>0</v>
      </c>
      <c r="O189" s="228"/>
      <c r="P189" s="228"/>
      <c r="Q189" s="228"/>
      <c r="R189" s="35"/>
      <c r="T189" s="165" t="s">
        <v>23</v>
      </c>
      <c r="U189" s="42" t="s">
        <v>47</v>
      </c>
      <c r="V189" s="34"/>
      <c r="W189" s="166">
        <f>V189*K189</f>
        <v>0</v>
      </c>
      <c r="X189" s="166">
        <v>1.1220000000000001E-2</v>
      </c>
      <c r="Y189" s="166">
        <f>X189*K189</f>
        <v>0.35904000000000003</v>
      </c>
      <c r="Z189" s="166">
        <v>0</v>
      </c>
      <c r="AA189" s="167">
        <f>Z189*K189</f>
        <v>0</v>
      </c>
      <c r="AR189" s="17" t="s">
        <v>177</v>
      </c>
      <c r="AT189" s="17" t="s">
        <v>178</v>
      </c>
      <c r="AU189" s="17" t="s">
        <v>111</v>
      </c>
      <c r="AY189" s="17" t="s">
        <v>171</v>
      </c>
      <c r="BE189" s="103">
        <f>IF(U189="základní",N189,0)</f>
        <v>0</v>
      </c>
      <c r="BF189" s="103">
        <f>IF(U189="snížená",N189,0)</f>
        <v>0</v>
      </c>
      <c r="BG189" s="103">
        <f>IF(U189="zákl. přenesená",N189,0)</f>
        <v>0</v>
      </c>
      <c r="BH189" s="103">
        <f>IF(U189="sníž. přenesená",N189,0)</f>
        <v>0</v>
      </c>
      <c r="BI189" s="103">
        <f>IF(U189="nulová",N189,0)</f>
        <v>0</v>
      </c>
      <c r="BJ189" s="17" t="s">
        <v>25</v>
      </c>
      <c r="BK189" s="103">
        <f>ROUND(L189*K189,2)</f>
        <v>0</v>
      </c>
      <c r="BL189" s="17" t="s">
        <v>177</v>
      </c>
      <c r="BM189" s="17" t="s">
        <v>314</v>
      </c>
    </row>
    <row r="190" spans="2:65" s="1" customFormat="1" ht="31.5" customHeight="1">
      <c r="B190" s="33"/>
      <c r="C190" s="161" t="s">
        <v>315</v>
      </c>
      <c r="D190" s="161" t="s">
        <v>173</v>
      </c>
      <c r="E190" s="162" t="s">
        <v>316</v>
      </c>
      <c r="F190" s="225" t="s">
        <v>317</v>
      </c>
      <c r="G190" s="225"/>
      <c r="H190" s="225"/>
      <c r="I190" s="225"/>
      <c r="J190" s="163" t="s">
        <v>199</v>
      </c>
      <c r="K190" s="164">
        <v>21</v>
      </c>
      <c r="L190" s="226">
        <v>0</v>
      </c>
      <c r="M190" s="227"/>
      <c r="N190" s="228">
        <f>ROUND(L190*K190,2)</f>
        <v>0</v>
      </c>
      <c r="O190" s="228"/>
      <c r="P190" s="228"/>
      <c r="Q190" s="228"/>
      <c r="R190" s="35"/>
      <c r="T190" s="165" t="s">
        <v>23</v>
      </c>
      <c r="U190" s="42" t="s">
        <v>47</v>
      </c>
      <c r="V190" s="34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7" t="s">
        <v>177</v>
      </c>
      <c r="AT190" s="17" t="s">
        <v>178</v>
      </c>
      <c r="AU190" s="17" t="s">
        <v>111</v>
      </c>
      <c r="AY190" s="17" t="s">
        <v>171</v>
      </c>
      <c r="BE190" s="103">
        <f>IF(U190="základní",N190,0)</f>
        <v>0</v>
      </c>
      <c r="BF190" s="103">
        <f>IF(U190="snížená",N190,0)</f>
        <v>0</v>
      </c>
      <c r="BG190" s="103">
        <f>IF(U190="zákl. přenesená",N190,0)</f>
        <v>0</v>
      </c>
      <c r="BH190" s="103">
        <f>IF(U190="sníž. přenesená",N190,0)</f>
        <v>0</v>
      </c>
      <c r="BI190" s="103">
        <f>IF(U190="nulová",N190,0)</f>
        <v>0</v>
      </c>
      <c r="BJ190" s="17" t="s">
        <v>25</v>
      </c>
      <c r="BK190" s="103">
        <f>ROUND(L190*K190,2)</f>
        <v>0</v>
      </c>
      <c r="BL190" s="17" t="s">
        <v>177</v>
      </c>
      <c r="BM190" s="17" t="s">
        <v>318</v>
      </c>
    </row>
    <row r="191" spans="2:65" s="1" customFormat="1" ht="22.5" customHeight="1">
      <c r="B191" s="33"/>
      <c r="C191" s="34"/>
      <c r="D191" s="34"/>
      <c r="E191" s="34"/>
      <c r="F191" s="235" t="s">
        <v>319</v>
      </c>
      <c r="G191" s="236"/>
      <c r="H191" s="236"/>
      <c r="I191" s="236"/>
      <c r="J191" s="34"/>
      <c r="K191" s="34"/>
      <c r="L191" s="34"/>
      <c r="M191" s="34"/>
      <c r="N191" s="34"/>
      <c r="O191" s="34"/>
      <c r="P191" s="34"/>
      <c r="Q191" s="34"/>
      <c r="R191" s="35"/>
      <c r="T191" s="136"/>
      <c r="U191" s="34"/>
      <c r="V191" s="34"/>
      <c r="W191" s="34"/>
      <c r="X191" s="34"/>
      <c r="Y191" s="34"/>
      <c r="Z191" s="34"/>
      <c r="AA191" s="76"/>
      <c r="AT191" s="17" t="s">
        <v>216</v>
      </c>
      <c r="AU191" s="17" t="s">
        <v>111</v>
      </c>
    </row>
    <row r="192" spans="2:65" s="1" customFormat="1" ht="31.5" customHeight="1">
      <c r="B192" s="33"/>
      <c r="C192" s="161" t="s">
        <v>320</v>
      </c>
      <c r="D192" s="161" t="s">
        <v>173</v>
      </c>
      <c r="E192" s="162" t="s">
        <v>321</v>
      </c>
      <c r="F192" s="225" t="s">
        <v>322</v>
      </c>
      <c r="G192" s="225"/>
      <c r="H192" s="225"/>
      <c r="I192" s="225"/>
      <c r="J192" s="163" t="s">
        <v>199</v>
      </c>
      <c r="K192" s="164">
        <v>216</v>
      </c>
      <c r="L192" s="226">
        <v>0</v>
      </c>
      <c r="M192" s="227"/>
      <c r="N192" s="228">
        <f t="shared" ref="N192:N201" si="5">ROUND(L192*K192,2)</f>
        <v>0</v>
      </c>
      <c r="O192" s="228"/>
      <c r="P192" s="228"/>
      <c r="Q192" s="228"/>
      <c r="R192" s="35"/>
      <c r="T192" s="165" t="s">
        <v>23</v>
      </c>
      <c r="U192" s="42" t="s">
        <v>47</v>
      </c>
      <c r="V192" s="34"/>
      <c r="W192" s="166">
        <f t="shared" ref="W192:W201" si="6">V192*K192</f>
        <v>0</v>
      </c>
      <c r="X192" s="166">
        <v>0</v>
      </c>
      <c r="Y192" s="166">
        <f t="shared" ref="Y192:Y201" si="7">X192*K192</f>
        <v>0</v>
      </c>
      <c r="Z192" s="166">
        <v>0</v>
      </c>
      <c r="AA192" s="167">
        <f t="shared" ref="AA192:AA201" si="8">Z192*K192</f>
        <v>0</v>
      </c>
      <c r="AR192" s="17" t="s">
        <v>177</v>
      </c>
      <c r="AT192" s="17" t="s">
        <v>178</v>
      </c>
      <c r="AU192" s="17" t="s">
        <v>111</v>
      </c>
      <c r="AY192" s="17" t="s">
        <v>171</v>
      </c>
      <c r="BE192" s="103">
        <f t="shared" ref="BE192:BE201" si="9">IF(U192="základní",N192,0)</f>
        <v>0</v>
      </c>
      <c r="BF192" s="103">
        <f t="shared" ref="BF192:BF201" si="10">IF(U192="snížená",N192,0)</f>
        <v>0</v>
      </c>
      <c r="BG192" s="103">
        <f t="shared" ref="BG192:BG201" si="11">IF(U192="zákl. přenesená",N192,0)</f>
        <v>0</v>
      </c>
      <c r="BH192" s="103">
        <f t="shared" ref="BH192:BH201" si="12">IF(U192="sníž. přenesená",N192,0)</f>
        <v>0</v>
      </c>
      <c r="BI192" s="103">
        <f t="shared" ref="BI192:BI201" si="13">IF(U192="nulová",N192,0)</f>
        <v>0</v>
      </c>
      <c r="BJ192" s="17" t="s">
        <v>25</v>
      </c>
      <c r="BK192" s="103">
        <f t="shared" ref="BK192:BK201" si="14">ROUND(L192*K192,2)</f>
        <v>0</v>
      </c>
      <c r="BL192" s="17" t="s">
        <v>177</v>
      </c>
      <c r="BM192" s="17" t="s">
        <v>323</v>
      </c>
    </row>
    <row r="193" spans="2:65" s="1" customFormat="1" ht="31.5" customHeight="1">
      <c r="B193" s="33"/>
      <c r="C193" s="161" t="s">
        <v>324</v>
      </c>
      <c r="D193" s="161" t="s">
        <v>173</v>
      </c>
      <c r="E193" s="162" t="s">
        <v>325</v>
      </c>
      <c r="F193" s="225" t="s">
        <v>326</v>
      </c>
      <c r="G193" s="225"/>
      <c r="H193" s="225"/>
      <c r="I193" s="225"/>
      <c r="J193" s="163" t="s">
        <v>199</v>
      </c>
      <c r="K193" s="164">
        <v>118</v>
      </c>
      <c r="L193" s="226">
        <v>0</v>
      </c>
      <c r="M193" s="227"/>
      <c r="N193" s="228">
        <f t="shared" si="5"/>
        <v>0</v>
      </c>
      <c r="O193" s="228"/>
      <c r="P193" s="228"/>
      <c r="Q193" s="228"/>
      <c r="R193" s="35"/>
      <c r="T193" s="165" t="s">
        <v>23</v>
      </c>
      <c r="U193" s="42" t="s">
        <v>47</v>
      </c>
      <c r="V193" s="34"/>
      <c r="W193" s="166">
        <f t="shared" si="6"/>
        <v>0</v>
      </c>
      <c r="X193" s="166">
        <v>0</v>
      </c>
      <c r="Y193" s="166">
        <f t="shared" si="7"/>
        <v>0</v>
      </c>
      <c r="Z193" s="166">
        <v>0</v>
      </c>
      <c r="AA193" s="167">
        <f t="shared" si="8"/>
        <v>0</v>
      </c>
      <c r="AR193" s="17" t="s">
        <v>177</v>
      </c>
      <c r="AT193" s="17" t="s">
        <v>178</v>
      </c>
      <c r="AU193" s="17" t="s">
        <v>111</v>
      </c>
      <c r="AY193" s="17" t="s">
        <v>171</v>
      </c>
      <c r="BE193" s="103">
        <f t="shared" si="9"/>
        <v>0</v>
      </c>
      <c r="BF193" s="103">
        <f t="shared" si="10"/>
        <v>0</v>
      </c>
      <c r="BG193" s="103">
        <f t="shared" si="11"/>
        <v>0</v>
      </c>
      <c r="BH193" s="103">
        <f t="shared" si="12"/>
        <v>0</v>
      </c>
      <c r="BI193" s="103">
        <f t="shared" si="13"/>
        <v>0</v>
      </c>
      <c r="BJ193" s="17" t="s">
        <v>25</v>
      </c>
      <c r="BK193" s="103">
        <f t="shared" si="14"/>
        <v>0</v>
      </c>
      <c r="BL193" s="17" t="s">
        <v>177</v>
      </c>
      <c r="BM193" s="17" t="s">
        <v>327</v>
      </c>
    </row>
    <row r="194" spans="2:65" s="1" customFormat="1" ht="31.5" customHeight="1">
      <c r="B194" s="33"/>
      <c r="C194" s="161" t="s">
        <v>328</v>
      </c>
      <c r="D194" s="161" t="s">
        <v>173</v>
      </c>
      <c r="E194" s="162" t="s">
        <v>329</v>
      </c>
      <c r="F194" s="225" t="s">
        <v>330</v>
      </c>
      <c r="G194" s="225"/>
      <c r="H194" s="225"/>
      <c r="I194" s="225"/>
      <c r="J194" s="163" t="s">
        <v>199</v>
      </c>
      <c r="K194" s="164">
        <v>22</v>
      </c>
      <c r="L194" s="226">
        <v>0</v>
      </c>
      <c r="M194" s="227"/>
      <c r="N194" s="228">
        <f t="shared" si="5"/>
        <v>0</v>
      </c>
      <c r="O194" s="228"/>
      <c r="P194" s="228"/>
      <c r="Q194" s="228"/>
      <c r="R194" s="35"/>
      <c r="T194" s="165" t="s">
        <v>23</v>
      </c>
      <c r="U194" s="42" t="s">
        <v>47</v>
      </c>
      <c r="V194" s="34"/>
      <c r="W194" s="166">
        <f t="shared" si="6"/>
        <v>0</v>
      </c>
      <c r="X194" s="166">
        <v>0</v>
      </c>
      <c r="Y194" s="166">
        <f t="shared" si="7"/>
        <v>0</v>
      </c>
      <c r="Z194" s="166">
        <v>0</v>
      </c>
      <c r="AA194" s="167">
        <f t="shared" si="8"/>
        <v>0</v>
      </c>
      <c r="AR194" s="17" t="s">
        <v>177</v>
      </c>
      <c r="AT194" s="17" t="s">
        <v>178</v>
      </c>
      <c r="AU194" s="17" t="s">
        <v>111</v>
      </c>
      <c r="AY194" s="17" t="s">
        <v>171</v>
      </c>
      <c r="BE194" s="103">
        <f t="shared" si="9"/>
        <v>0</v>
      </c>
      <c r="BF194" s="103">
        <f t="shared" si="10"/>
        <v>0</v>
      </c>
      <c r="BG194" s="103">
        <f t="shared" si="11"/>
        <v>0</v>
      </c>
      <c r="BH194" s="103">
        <f t="shared" si="12"/>
        <v>0</v>
      </c>
      <c r="BI194" s="103">
        <f t="shared" si="13"/>
        <v>0</v>
      </c>
      <c r="BJ194" s="17" t="s">
        <v>25</v>
      </c>
      <c r="BK194" s="103">
        <f t="shared" si="14"/>
        <v>0</v>
      </c>
      <c r="BL194" s="17" t="s">
        <v>177</v>
      </c>
      <c r="BM194" s="17" t="s">
        <v>331</v>
      </c>
    </row>
    <row r="195" spans="2:65" s="1" customFormat="1" ht="44.25" customHeight="1">
      <c r="B195" s="33"/>
      <c r="C195" s="161" t="s">
        <v>332</v>
      </c>
      <c r="D195" s="161" t="s">
        <v>173</v>
      </c>
      <c r="E195" s="162" t="s">
        <v>333</v>
      </c>
      <c r="F195" s="225" t="s">
        <v>334</v>
      </c>
      <c r="G195" s="225"/>
      <c r="H195" s="225"/>
      <c r="I195" s="225"/>
      <c r="J195" s="163" t="s">
        <v>199</v>
      </c>
      <c r="K195" s="164">
        <v>21</v>
      </c>
      <c r="L195" s="226">
        <v>0</v>
      </c>
      <c r="M195" s="227"/>
      <c r="N195" s="228">
        <f t="shared" si="5"/>
        <v>0</v>
      </c>
      <c r="O195" s="228"/>
      <c r="P195" s="228"/>
      <c r="Q195" s="228"/>
      <c r="R195" s="35"/>
      <c r="T195" s="165" t="s">
        <v>23</v>
      </c>
      <c r="U195" s="42" t="s">
        <v>47</v>
      </c>
      <c r="V195" s="34"/>
      <c r="W195" s="166">
        <f t="shared" si="6"/>
        <v>0</v>
      </c>
      <c r="X195" s="166">
        <v>0</v>
      </c>
      <c r="Y195" s="166">
        <f t="shared" si="7"/>
        <v>0</v>
      </c>
      <c r="Z195" s="166">
        <v>0</v>
      </c>
      <c r="AA195" s="167">
        <f t="shared" si="8"/>
        <v>0</v>
      </c>
      <c r="AR195" s="17" t="s">
        <v>177</v>
      </c>
      <c r="AT195" s="17" t="s">
        <v>178</v>
      </c>
      <c r="AU195" s="17" t="s">
        <v>111</v>
      </c>
      <c r="AY195" s="17" t="s">
        <v>171</v>
      </c>
      <c r="BE195" s="103">
        <f t="shared" si="9"/>
        <v>0</v>
      </c>
      <c r="BF195" s="103">
        <f t="shared" si="10"/>
        <v>0</v>
      </c>
      <c r="BG195" s="103">
        <f t="shared" si="11"/>
        <v>0</v>
      </c>
      <c r="BH195" s="103">
        <f t="shared" si="12"/>
        <v>0</v>
      </c>
      <c r="BI195" s="103">
        <f t="shared" si="13"/>
        <v>0</v>
      </c>
      <c r="BJ195" s="17" t="s">
        <v>25</v>
      </c>
      <c r="BK195" s="103">
        <f t="shared" si="14"/>
        <v>0</v>
      </c>
      <c r="BL195" s="17" t="s">
        <v>177</v>
      </c>
      <c r="BM195" s="17" t="s">
        <v>335</v>
      </c>
    </row>
    <row r="196" spans="2:65" s="1" customFormat="1" ht="31.5" customHeight="1">
      <c r="B196" s="33"/>
      <c r="C196" s="161" t="s">
        <v>336</v>
      </c>
      <c r="D196" s="161" t="s">
        <v>173</v>
      </c>
      <c r="E196" s="162" t="s">
        <v>337</v>
      </c>
      <c r="F196" s="225" t="s">
        <v>338</v>
      </c>
      <c r="G196" s="225"/>
      <c r="H196" s="225"/>
      <c r="I196" s="225"/>
      <c r="J196" s="163" t="s">
        <v>199</v>
      </c>
      <c r="K196" s="164">
        <v>26</v>
      </c>
      <c r="L196" s="226">
        <v>0</v>
      </c>
      <c r="M196" s="227"/>
      <c r="N196" s="228">
        <f t="shared" si="5"/>
        <v>0</v>
      </c>
      <c r="O196" s="228"/>
      <c r="P196" s="228"/>
      <c r="Q196" s="228"/>
      <c r="R196" s="35"/>
      <c r="T196" s="165" t="s">
        <v>23</v>
      </c>
      <c r="U196" s="42" t="s">
        <v>47</v>
      </c>
      <c r="V196" s="34"/>
      <c r="W196" s="166">
        <f t="shared" si="6"/>
        <v>0</v>
      </c>
      <c r="X196" s="166">
        <v>0</v>
      </c>
      <c r="Y196" s="166">
        <f t="shared" si="7"/>
        <v>0</v>
      </c>
      <c r="Z196" s="166">
        <v>0</v>
      </c>
      <c r="AA196" s="167">
        <f t="shared" si="8"/>
        <v>0</v>
      </c>
      <c r="AR196" s="17" t="s">
        <v>177</v>
      </c>
      <c r="AT196" s="17" t="s">
        <v>178</v>
      </c>
      <c r="AU196" s="17" t="s">
        <v>111</v>
      </c>
      <c r="AY196" s="17" t="s">
        <v>171</v>
      </c>
      <c r="BE196" s="103">
        <f t="shared" si="9"/>
        <v>0</v>
      </c>
      <c r="BF196" s="103">
        <f t="shared" si="10"/>
        <v>0</v>
      </c>
      <c r="BG196" s="103">
        <f t="shared" si="11"/>
        <v>0</v>
      </c>
      <c r="BH196" s="103">
        <f t="shared" si="12"/>
        <v>0</v>
      </c>
      <c r="BI196" s="103">
        <f t="shared" si="13"/>
        <v>0</v>
      </c>
      <c r="BJ196" s="17" t="s">
        <v>25</v>
      </c>
      <c r="BK196" s="103">
        <f t="shared" si="14"/>
        <v>0</v>
      </c>
      <c r="BL196" s="17" t="s">
        <v>177</v>
      </c>
      <c r="BM196" s="17" t="s">
        <v>339</v>
      </c>
    </row>
    <row r="197" spans="2:65" s="1" customFormat="1" ht="31.5" customHeight="1">
      <c r="B197" s="33"/>
      <c r="C197" s="161" t="s">
        <v>340</v>
      </c>
      <c r="D197" s="161" t="s">
        <v>178</v>
      </c>
      <c r="E197" s="162" t="s">
        <v>341</v>
      </c>
      <c r="F197" s="225" t="s">
        <v>342</v>
      </c>
      <c r="G197" s="225"/>
      <c r="H197" s="225"/>
      <c r="I197" s="225"/>
      <c r="J197" s="163" t="s">
        <v>194</v>
      </c>
      <c r="K197" s="164">
        <v>29.5</v>
      </c>
      <c r="L197" s="226">
        <v>0</v>
      </c>
      <c r="M197" s="227"/>
      <c r="N197" s="228">
        <f t="shared" si="5"/>
        <v>0</v>
      </c>
      <c r="O197" s="228"/>
      <c r="P197" s="228"/>
      <c r="Q197" s="228"/>
      <c r="R197" s="35"/>
      <c r="T197" s="165" t="s">
        <v>23</v>
      </c>
      <c r="U197" s="42" t="s">
        <v>47</v>
      </c>
      <c r="V197" s="34"/>
      <c r="W197" s="166">
        <f t="shared" si="6"/>
        <v>0</v>
      </c>
      <c r="X197" s="166">
        <v>1.6999999999999999E-3</v>
      </c>
      <c r="Y197" s="166">
        <f t="shared" si="7"/>
        <v>5.015E-2</v>
      </c>
      <c r="Z197" s="166">
        <v>0</v>
      </c>
      <c r="AA197" s="167">
        <f t="shared" si="8"/>
        <v>0</v>
      </c>
      <c r="AR197" s="17" t="s">
        <v>177</v>
      </c>
      <c r="AT197" s="17" t="s">
        <v>178</v>
      </c>
      <c r="AU197" s="17" t="s">
        <v>111</v>
      </c>
      <c r="AY197" s="17" t="s">
        <v>171</v>
      </c>
      <c r="BE197" s="103">
        <f t="shared" si="9"/>
        <v>0</v>
      </c>
      <c r="BF197" s="103">
        <f t="shared" si="10"/>
        <v>0</v>
      </c>
      <c r="BG197" s="103">
        <f t="shared" si="11"/>
        <v>0</v>
      </c>
      <c r="BH197" s="103">
        <f t="shared" si="12"/>
        <v>0</v>
      </c>
      <c r="BI197" s="103">
        <f t="shared" si="13"/>
        <v>0</v>
      </c>
      <c r="BJ197" s="17" t="s">
        <v>25</v>
      </c>
      <c r="BK197" s="103">
        <f t="shared" si="14"/>
        <v>0</v>
      </c>
      <c r="BL197" s="17" t="s">
        <v>177</v>
      </c>
      <c r="BM197" s="17" t="s">
        <v>343</v>
      </c>
    </row>
    <row r="198" spans="2:65" s="1" customFormat="1" ht="22.5" customHeight="1">
      <c r="B198" s="33"/>
      <c r="C198" s="161" t="s">
        <v>344</v>
      </c>
      <c r="D198" s="161" t="s">
        <v>178</v>
      </c>
      <c r="E198" s="162" t="s">
        <v>345</v>
      </c>
      <c r="F198" s="225" t="s">
        <v>346</v>
      </c>
      <c r="G198" s="225"/>
      <c r="H198" s="225"/>
      <c r="I198" s="225"/>
      <c r="J198" s="163" t="s">
        <v>237</v>
      </c>
      <c r="K198" s="164">
        <v>0.53600000000000003</v>
      </c>
      <c r="L198" s="226">
        <v>0</v>
      </c>
      <c r="M198" s="227"/>
      <c r="N198" s="228">
        <f t="shared" si="5"/>
        <v>0</v>
      </c>
      <c r="O198" s="228"/>
      <c r="P198" s="228"/>
      <c r="Q198" s="228"/>
      <c r="R198" s="35"/>
      <c r="T198" s="165" t="s">
        <v>23</v>
      </c>
      <c r="U198" s="42" t="s">
        <v>47</v>
      </c>
      <c r="V198" s="34"/>
      <c r="W198" s="166">
        <f t="shared" si="6"/>
        <v>0</v>
      </c>
      <c r="X198" s="166">
        <v>1.0530600000000001</v>
      </c>
      <c r="Y198" s="166">
        <f t="shared" si="7"/>
        <v>0.56444016000000008</v>
      </c>
      <c r="Z198" s="166">
        <v>0</v>
      </c>
      <c r="AA198" s="167">
        <f t="shared" si="8"/>
        <v>0</v>
      </c>
      <c r="AR198" s="17" t="s">
        <v>177</v>
      </c>
      <c r="AT198" s="17" t="s">
        <v>178</v>
      </c>
      <c r="AU198" s="17" t="s">
        <v>111</v>
      </c>
      <c r="AY198" s="17" t="s">
        <v>171</v>
      </c>
      <c r="BE198" s="103">
        <f t="shared" si="9"/>
        <v>0</v>
      </c>
      <c r="BF198" s="103">
        <f t="shared" si="10"/>
        <v>0</v>
      </c>
      <c r="BG198" s="103">
        <f t="shared" si="11"/>
        <v>0</v>
      </c>
      <c r="BH198" s="103">
        <f t="shared" si="12"/>
        <v>0</v>
      </c>
      <c r="BI198" s="103">
        <f t="shared" si="13"/>
        <v>0</v>
      </c>
      <c r="BJ198" s="17" t="s">
        <v>25</v>
      </c>
      <c r="BK198" s="103">
        <f t="shared" si="14"/>
        <v>0</v>
      </c>
      <c r="BL198" s="17" t="s">
        <v>177</v>
      </c>
      <c r="BM198" s="17" t="s">
        <v>347</v>
      </c>
    </row>
    <row r="199" spans="2:65" s="1" customFormat="1" ht="31.5" customHeight="1">
      <c r="B199" s="33"/>
      <c r="C199" s="161" t="s">
        <v>348</v>
      </c>
      <c r="D199" s="161" t="s">
        <v>178</v>
      </c>
      <c r="E199" s="162" t="s">
        <v>349</v>
      </c>
      <c r="F199" s="225" t="s">
        <v>350</v>
      </c>
      <c r="G199" s="225"/>
      <c r="H199" s="225"/>
      <c r="I199" s="225"/>
      <c r="J199" s="163" t="s">
        <v>199</v>
      </c>
      <c r="K199" s="164">
        <v>82</v>
      </c>
      <c r="L199" s="226">
        <v>0</v>
      </c>
      <c r="M199" s="227"/>
      <c r="N199" s="228">
        <f t="shared" si="5"/>
        <v>0</v>
      </c>
      <c r="O199" s="228"/>
      <c r="P199" s="228"/>
      <c r="Q199" s="228"/>
      <c r="R199" s="35"/>
      <c r="T199" s="165" t="s">
        <v>23</v>
      </c>
      <c r="U199" s="42" t="s">
        <v>47</v>
      </c>
      <c r="V199" s="34"/>
      <c r="W199" s="166">
        <f t="shared" si="6"/>
        <v>0</v>
      </c>
      <c r="X199" s="166">
        <v>9.4500000000000001E-2</v>
      </c>
      <c r="Y199" s="166">
        <f t="shared" si="7"/>
        <v>7.7489999999999997</v>
      </c>
      <c r="Z199" s="166">
        <v>0</v>
      </c>
      <c r="AA199" s="167">
        <f t="shared" si="8"/>
        <v>0</v>
      </c>
      <c r="AR199" s="17" t="s">
        <v>177</v>
      </c>
      <c r="AT199" s="17" t="s">
        <v>178</v>
      </c>
      <c r="AU199" s="17" t="s">
        <v>111</v>
      </c>
      <c r="AY199" s="17" t="s">
        <v>171</v>
      </c>
      <c r="BE199" s="103">
        <f t="shared" si="9"/>
        <v>0</v>
      </c>
      <c r="BF199" s="103">
        <f t="shared" si="10"/>
        <v>0</v>
      </c>
      <c r="BG199" s="103">
        <f t="shared" si="11"/>
        <v>0</v>
      </c>
      <c r="BH199" s="103">
        <f t="shared" si="12"/>
        <v>0</v>
      </c>
      <c r="BI199" s="103">
        <f t="shared" si="13"/>
        <v>0</v>
      </c>
      <c r="BJ199" s="17" t="s">
        <v>25</v>
      </c>
      <c r="BK199" s="103">
        <f t="shared" si="14"/>
        <v>0</v>
      </c>
      <c r="BL199" s="17" t="s">
        <v>177</v>
      </c>
      <c r="BM199" s="17" t="s">
        <v>351</v>
      </c>
    </row>
    <row r="200" spans="2:65" s="1" customFormat="1" ht="31.5" customHeight="1">
      <c r="B200" s="33"/>
      <c r="C200" s="161" t="s">
        <v>352</v>
      </c>
      <c r="D200" s="161" t="s">
        <v>178</v>
      </c>
      <c r="E200" s="162" t="s">
        <v>353</v>
      </c>
      <c r="F200" s="225" t="s">
        <v>354</v>
      </c>
      <c r="G200" s="225"/>
      <c r="H200" s="225"/>
      <c r="I200" s="225"/>
      <c r="J200" s="163" t="s">
        <v>194</v>
      </c>
      <c r="K200" s="164">
        <v>8</v>
      </c>
      <c r="L200" s="226">
        <v>0</v>
      </c>
      <c r="M200" s="227"/>
      <c r="N200" s="228">
        <f t="shared" si="5"/>
        <v>0</v>
      </c>
      <c r="O200" s="228"/>
      <c r="P200" s="228"/>
      <c r="Q200" s="228"/>
      <c r="R200" s="35"/>
      <c r="T200" s="165" t="s">
        <v>23</v>
      </c>
      <c r="U200" s="42" t="s">
        <v>47</v>
      </c>
      <c r="V200" s="34"/>
      <c r="W200" s="166">
        <f t="shared" si="6"/>
        <v>0</v>
      </c>
      <c r="X200" s="166">
        <v>1.2E-4</v>
      </c>
      <c r="Y200" s="166">
        <f t="shared" si="7"/>
        <v>9.6000000000000002E-4</v>
      </c>
      <c r="Z200" s="166">
        <v>0</v>
      </c>
      <c r="AA200" s="167">
        <f t="shared" si="8"/>
        <v>0</v>
      </c>
      <c r="AR200" s="17" t="s">
        <v>177</v>
      </c>
      <c r="AT200" s="17" t="s">
        <v>178</v>
      </c>
      <c r="AU200" s="17" t="s">
        <v>111</v>
      </c>
      <c r="AY200" s="17" t="s">
        <v>171</v>
      </c>
      <c r="BE200" s="103">
        <f t="shared" si="9"/>
        <v>0</v>
      </c>
      <c r="BF200" s="103">
        <f t="shared" si="10"/>
        <v>0</v>
      </c>
      <c r="BG200" s="103">
        <f t="shared" si="11"/>
        <v>0</v>
      </c>
      <c r="BH200" s="103">
        <f t="shared" si="12"/>
        <v>0</v>
      </c>
      <c r="BI200" s="103">
        <f t="shared" si="13"/>
        <v>0</v>
      </c>
      <c r="BJ200" s="17" t="s">
        <v>25</v>
      </c>
      <c r="BK200" s="103">
        <f t="shared" si="14"/>
        <v>0</v>
      </c>
      <c r="BL200" s="17" t="s">
        <v>177</v>
      </c>
      <c r="BM200" s="17" t="s">
        <v>355</v>
      </c>
    </row>
    <row r="201" spans="2:65" s="1" customFormat="1" ht="31.5" customHeight="1">
      <c r="B201" s="33"/>
      <c r="C201" s="161" t="s">
        <v>356</v>
      </c>
      <c r="D201" s="161" t="s">
        <v>173</v>
      </c>
      <c r="E201" s="162" t="s">
        <v>357</v>
      </c>
      <c r="F201" s="225" t="s">
        <v>358</v>
      </c>
      <c r="G201" s="225"/>
      <c r="H201" s="225"/>
      <c r="I201" s="225"/>
      <c r="J201" s="163" t="s">
        <v>359</v>
      </c>
      <c r="K201" s="164">
        <v>1</v>
      </c>
      <c r="L201" s="226">
        <v>0</v>
      </c>
      <c r="M201" s="227"/>
      <c r="N201" s="228">
        <f t="shared" si="5"/>
        <v>0</v>
      </c>
      <c r="O201" s="228"/>
      <c r="P201" s="228"/>
      <c r="Q201" s="228"/>
      <c r="R201" s="35"/>
      <c r="T201" s="165" t="s">
        <v>23</v>
      </c>
      <c r="U201" s="42" t="s">
        <v>47</v>
      </c>
      <c r="V201" s="34"/>
      <c r="W201" s="166">
        <f t="shared" si="6"/>
        <v>0</v>
      </c>
      <c r="X201" s="166">
        <v>0</v>
      </c>
      <c r="Y201" s="166">
        <f t="shared" si="7"/>
        <v>0</v>
      </c>
      <c r="Z201" s="166">
        <v>0</v>
      </c>
      <c r="AA201" s="167">
        <f t="shared" si="8"/>
        <v>0</v>
      </c>
      <c r="AR201" s="17" t="s">
        <v>177</v>
      </c>
      <c r="AT201" s="17" t="s">
        <v>178</v>
      </c>
      <c r="AU201" s="17" t="s">
        <v>111</v>
      </c>
      <c r="AY201" s="17" t="s">
        <v>171</v>
      </c>
      <c r="BE201" s="103">
        <f t="shared" si="9"/>
        <v>0</v>
      </c>
      <c r="BF201" s="103">
        <f t="shared" si="10"/>
        <v>0</v>
      </c>
      <c r="BG201" s="103">
        <f t="shared" si="11"/>
        <v>0</v>
      </c>
      <c r="BH201" s="103">
        <f t="shared" si="12"/>
        <v>0</v>
      </c>
      <c r="BI201" s="103">
        <f t="shared" si="13"/>
        <v>0</v>
      </c>
      <c r="BJ201" s="17" t="s">
        <v>25</v>
      </c>
      <c r="BK201" s="103">
        <f t="shared" si="14"/>
        <v>0</v>
      </c>
      <c r="BL201" s="17" t="s">
        <v>177</v>
      </c>
      <c r="BM201" s="17" t="s">
        <v>360</v>
      </c>
    </row>
    <row r="202" spans="2:65" s="9" customFormat="1" ht="29.85" customHeight="1">
      <c r="B202" s="150"/>
      <c r="C202" s="151"/>
      <c r="D202" s="160" t="s">
        <v>126</v>
      </c>
      <c r="E202" s="160"/>
      <c r="F202" s="160"/>
      <c r="G202" s="160"/>
      <c r="H202" s="160"/>
      <c r="I202" s="160"/>
      <c r="J202" s="160"/>
      <c r="K202" s="160"/>
      <c r="L202" s="160"/>
      <c r="M202" s="160"/>
      <c r="N202" s="233">
        <f>BK202</f>
        <v>0</v>
      </c>
      <c r="O202" s="234"/>
      <c r="P202" s="234"/>
      <c r="Q202" s="234"/>
      <c r="R202" s="153"/>
      <c r="T202" s="154"/>
      <c r="U202" s="151"/>
      <c r="V202" s="151"/>
      <c r="W202" s="155">
        <f>SUM(W203:W204)</f>
        <v>0</v>
      </c>
      <c r="X202" s="151"/>
      <c r="Y202" s="155">
        <f>SUM(Y203:Y204)</f>
        <v>1.56067</v>
      </c>
      <c r="Z202" s="151"/>
      <c r="AA202" s="156">
        <f>SUM(AA203:AA204)</f>
        <v>0</v>
      </c>
      <c r="AR202" s="157" t="s">
        <v>25</v>
      </c>
      <c r="AT202" s="158" t="s">
        <v>81</v>
      </c>
      <c r="AU202" s="158" t="s">
        <v>25</v>
      </c>
      <c r="AY202" s="157" t="s">
        <v>171</v>
      </c>
      <c r="BK202" s="159">
        <f>SUM(BK203:BK204)</f>
        <v>0</v>
      </c>
    </row>
    <row r="203" spans="2:65" s="1" customFormat="1" ht="31.5" customHeight="1">
      <c r="B203" s="33"/>
      <c r="C203" s="161" t="s">
        <v>361</v>
      </c>
      <c r="D203" s="161" t="s">
        <v>173</v>
      </c>
      <c r="E203" s="162" t="s">
        <v>362</v>
      </c>
      <c r="F203" s="225" t="s">
        <v>363</v>
      </c>
      <c r="G203" s="225"/>
      <c r="H203" s="225"/>
      <c r="I203" s="225"/>
      <c r="J203" s="163" t="s">
        <v>296</v>
      </c>
      <c r="K203" s="164">
        <v>1</v>
      </c>
      <c r="L203" s="226">
        <v>0</v>
      </c>
      <c r="M203" s="227"/>
      <c r="N203" s="228">
        <f>ROUND(L203*K203,2)</f>
        <v>0</v>
      </c>
      <c r="O203" s="228"/>
      <c r="P203" s="228"/>
      <c r="Q203" s="228"/>
      <c r="R203" s="35"/>
      <c r="T203" s="165" t="s">
        <v>23</v>
      </c>
      <c r="U203" s="42" t="s">
        <v>47</v>
      </c>
      <c r="V203" s="34"/>
      <c r="W203" s="166">
        <f>V203*K203</f>
        <v>0</v>
      </c>
      <c r="X203" s="166">
        <v>0.77895000000000003</v>
      </c>
      <c r="Y203" s="166">
        <f>X203*K203</f>
        <v>0.77895000000000003</v>
      </c>
      <c r="Z203" s="166">
        <v>0</v>
      </c>
      <c r="AA203" s="167">
        <f>Z203*K203</f>
        <v>0</v>
      </c>
      <c r="AR203" s="17" t="s">
        <v>177</v>
      </c>
      <c r="AT203" s="17" t="s">
        <v>178</v>
      </c>
      <c r="AU203" s="17" t="s">
        <v>111</v>
      </c>
      <c r="AY203" s="17" t="s">
        <v>171</v>
      </c>
      <c r="BE203" s="103">
        <f>IF(U203="základní",N203,0)</f>
        <v>0</v>
      </c>
      <c r="BF203" s="103">
        <f>IF(U203="snížená",N203,0)</f>
        <v>0</v>
      </c>
      <c r="BG203" s="103">
        <f>IF(U203="zákl. přenesená",N203,0)</f>
        <v>0</v>
      </c>
      <c r="BH203" s="103">
        <f>IF(U203="sníž. přenesená",N203,0)</f>
        <v>0</v>
      </c>
      <c r="BI203" s="103">
        <f>IF(U203="nulová",N203,0)</f>
        <v>0</v>
      </c>
      <c r="BJ203" s="17" t="s">
        <v>25</v>
      </c>
      <c r="BK203" s="103">
        <f>ROUND(L203*K203,2)</f>
        <v>0</v>
      </c>
      <c r="BL203" s="17" t="s">
        <v>177</v>
      </c>
      <c r="BM203" s="17" t="s">
        <v>364</v>
      </c>
    </row>
    <row r="204" spans="2:65" s="1" customFormat="1" ht="31.5" customHeight="1">
      <c r="B204" s="33"/>
      <c r="C204" s="161" t="s">
        <v>365</v>
      </c>
      <c r="D204" s="161" t="s">
        <v>173</v>
      </c>
      <c r="E204" s="162" t="s">
        <v>366</v>
      </c>
      <c r="F204" s="225" t="s">
        <v>367</v>
      </c>
      <c r="G204" s="225"/>
      <c r="H204" s="225"/>
      <c r="I204" s="225"/>
      <c r="J204" s="163" t="s">
        <v>296</v>
      </c>
      <c r="K204" s="164">
        <v>1</v>
      </c>
      <c r="L204" s="226">
        <v>0</v>
      </c>
      <c r="M204" s="227"/>
      <c r="N204" s="228">
        <f>ROUND(L204*K204,2)</f>
        <v>0</v>
      </c>
      <c r="O204" s="228"/>
      <c r="P204" s="228"/>
      <c r="Q204" s="228"/>
      <c r="R204" s="35"/>
      <c r="T204" s="165" t="s">
        <v>23</v>
      </c>
      <c r="U204" s="42" t="s">
        <v>47</v>
      </c>
      <c r="V204" s="34"/>
      <c r="W204" s="166">
        <f>V204*K204</f>
        <v>0</v>
      </c>
      <c r="X204" s="166">
        <v>0.78171999999999997</v>
      </c>
      <c r="Y204" s="166">
        <f>X204*K204</f>
        <v>0.78171999999999997</v>
      </c>
      <c r="Z204" s="166">
        <v>0</v>
      </c>
      <c r="AA204" s="167">
        <f>Z204*K204</f>
        <v>0</v>
      </c>
      <c r="AR204" s="17" t="s">
        <v>177</v>
      </c>
      <c r="AT204" s="17" t="s">
        <v>178</v>
      </c>
      <c r="AU204" s="17" t="s">
        <v>111</v>
      </c>
      <c r="AY204" s="17" t="s">
        <v>171</v>
      </c>
      <c r="BE204" s="103">
        <f>IF(U204="základní",N204,0)</f>
        <v>0</v>
      </c>
      <c r="BF204" s="103">
        <f>IF(U204="snížená",N204,0)</f>
        <v>0</v>
      </c>
      <c r="BG204" s="103">
        <f>IF(U204="zákl. přenesená",N204,0)</f>
        <v>0</v>
      </c>
      <c r="BH204" s="103">
        <f>IF(U204="sníž. přenesená",N204,0)</f>
        <v>0</v>
      </c>
      <c r="BI204" s="103">
        <f>IF(U204="nulová",N204,0)</f>
        <v>0</v>
      </c>
      <c r="BJ204" s="17" t="s">
        <v>25</v>
      </c>
      <c r="BK204" s="103">
        <f>ROUND(L204*K204,2)</f>
        <v>0</v>
      </c>
      <c r="BL204" s="17" t="s">
        <v>177</v>
      </c>
      <c r="BM204" s="17" t="s">
        <v>368</v>
      </c>
    </row>
    <row r="205" spans="2:65" s="9" customFormat="1" ht="29.85" customHeight="1">
      <c r="B205" s="150"/>
      <c r="C205" s="151"/>
      <c r="D205" s="160" t="s">
        <v>127</v>
      </c>
      <c r="E205" s="160"/>
      <c r="F205" s="160"/>
      <c r="G205" s="160"/>
      <c r="H205" s="160"/>
      <c r="I205" s="160"/>
      <c r="J205" s="160"/>
      <c r="K205" s="160"/>
      <c r="L205" s="160"/>
      <c r="M205" s="160"/>
      <c r="N205" s="233">
        <f>BK205</f>
        <v>0</v>
      </c>
      <c r="O205" s="234"/>
      <c r="P205" s="234"/>
      <c r="Q205" s="234"/>
      <c r="R205" s="153"/>
      <c r="T205" s="154"/>
      <c r="U205" s="151"/>
      <c r="V205" s="151"/>
      <c r="W205" s="155">
        <f>SUM(W206:W215)</f>
        <v>0</v>
      </c>
      <c r="X205" s="151"/>
      <c r="Y205" s="155">
        <f>SUM(Y206:Y215)</f>
        <v>0</v>
      </c>
      <c r="Z205" s="151"/>
      <c r="AA205" s="156">
        <f>SUM(AA206:AA215)</f>
        <v>0</v>
      </c>
      <c r="AR205" s="157" t="s">
        <v>25</v>
      </c>
      <c r="AT205" s="158" t="s">
        <v>81</v>
      </c>
      <c r="AU205" s="158" t="s">
        <v>25</v>
      </c>
      <c r="AY205" s="157" t="s">
        <v>171</v>
      </c>
      <c r="BK205" s="159">
        <f>SUM(BK206:BK215)</f>
        <v>0</v>
      </c>
    </row>
    <row r="206" spans="2:65" s="1" customFormat="1" ht="22.5" customHeight="1">
      <c r="B206" s="33"/>
      <c r="C206" s="161" t="s">
        <v>369</v>
      </c>
      <c r="D206" s="161" t="s">
        <v>178</v>
      </c>
      <c r="E206" s="162" t="s">
        <v>370</v>
      </c>
      <c r="F206" s="225" t="s">
        <v>371</v>
      </c>
      <c r="G206" s="225"/>
      <c r="H206" s="225"/>
      <c r="I206" s="225"/>
      <c r="J206" s="163" t="s">
        <v>237</v>
      </c>
      <c r="K206" s="164">
        <v>68.77</v>
      </c>
      <c r="L206" s="226">
        <v>0</v>
      </c>
      <c r="M206" s="227"/>
      <c r="N206" s="228">
        <f t="shared" ref="N206:N211" si="15">ROUND(L206*K206,2)</f>
        <v>0</v>
      </c>
      <c r="O206" s="228"/>
      <c r="P206" s="228"/>
      <c r="Q206" s="228"/>
      <c r="R206" s="35"/>
      <c r="T206" s="165" t="s">
        <v>23</v>
      </c>
      <c r="U206" s="42" t="s">
        <v>47</v>
      </c>
      <c r="V206" s="34"/>
      <c r="W206" s="166">
        <f t="shared" ref="W206:W211" si="16">V206*K206</f>
        <v>0</v>
      </c>
      <c r="X206" s="166">
        <v>0</v>
      </c>
      <c r="Y206" s="166">
        <f t="shared" ref="Y206:Y211" si="17">X206*K206</f>
        <v>0</v>
      </c>
      <c r="Z206" s="166">
        <v>0</v>
      </c>
      <c r="AA206" s="167">
        <f t="shared" ref="AA206:AA211" si="18">Z206*K206</f>
        <v>0</v>
      </c>
      <c r="AR206" s="17" t="s">
        <v>177</v>
      </c>
      <c r="AT206" s="17" t="s">
        <v>178</v>
      </c>
      <c r="AU206" s="17" t="s">
        <v>111</v>
      </c>
      <c r="AY206" s="17" t="s">
        <v>171</v>
      </c>
      <c r="BE206" s="103">
        <f t="shared" ref="BE206:BE211" si="19">IF(U206="základní",N206,0)</f>
        <v>0</v>
      </c>
      <c r="BF206" s="103">
        <f t="shared" ref="BF206:BF211" si="20">IF(U206="snížená",N206,0)</f>
        <v>0</v>
      </c>
      <c r="BG206" s="103">
        <f t="shared" ref="BG206:BG211" si="21">IF(U206="zákl. přenesená",N206,0)</f>
        <v>0</v>
      </c>
      <c r="BH206" s="103">
        <f t="shared" ref="BH206:BH211" si="22">IF(U206="sníž. přenesená",N206,0)</f>
        <v>0</v>
      </c>
      <c r="BI206" s="103">
        <f t="shared" ref="BI206:BI211" si="23">IF(U206="nulová",N206,0)</f>
        <v>0</v>
      </c>
      <c r="BJ206" s="17" t="s">
        <v>25</v>
      </c>
      <c r="BK206" s="103">
        <f t="shared" ref="BK206:BK211" si="24">ROUND(L206*K206,2)</f>
        <v>0</v>
      </c>
      <c r="BL206" s="17" t="s">
        <v>177</v>
      </c>
      <c r="BM206" s="17" t="s">
        <v>372</v>
      </c>
    </row>
    <row r="207" spans="2:65" s="1" customFormat="1" ht="22.5" customHeight="1">
      <c r="B207" s="33"/>
      <c r="C207" s="161" t="s">
        <v>373</v>
      </c>
      <c r="D207" s="161" t="s">
        <v>178</v>
      </c>
      <c r="E207" s="162" t="s">
        <v>374</v>
      </c>
      <c r="F207" s="225" t="s">
        <v>375</v>
      </c>
      <c r="G207" s="225"/>
      <c r="H207" s="225"/>
      <c r="I207" s="225"/>
      <c r="J207" s="163" t="s">
        <v>237</v>
      </c>
      <c r="K207" s="164">
        <v>68.77</v>
      </c>
      <c r="L207" s="226">
        <v>0</v>
      </c>
      <c r="M207" s="227"/>
      <c r="N207" s="228">
        <f t="shared" si="15"/>
        <v>0</v>
      </c>
      <c r="O207" s="228"/>
      <c r="P207" s="228"/>
      <c r="Q207" s="228"/>
      <c r="R207" s="35"/>
      <c r="T207" s="165" t="s">
        <v>23</v>
      </c>
      <c r="U207" s="42" t="s">
        <v>47</v>
      </c>
      <c r="V207" s="34"/>
      <c r="W207" s="166">
        <f t="shared" si="16"/>
        <v>0</v>
      </c>
      <c r="X207" s="166">
        <v>0</v>
      </c>
      <c r="Y207" s="166">
        <f t="shared" si="17"/>
        <v>0</v>
      </c>
      <c r="Z207" s="166">
        <v>0</v>
      </c>
      <c r="AA207" s="167">
        <f t="shared" si="18"/>
        <v>0</v>
      </c>
      <c r="AR207" s="17" t="s">
        <v>177</v>
      </c>
      <c r="AT207" s="17" t="s">
        <v>178</v>
      </c>
      <c r="AU207" s="17" t="s">
        <v>111</v>
      </c>
      <c r="AY207" s="17" t="s">
        <v>171</v>
      </c>
      <c r="BE207" s="103">
        <f t="shared" si="19"/>
        <v>0</v>
      </c>
      <c r="BF207" s="103">
        <f t="shared" si="20"/>
        <v>0</v>
      </c>
      <c r="BG207" s="103">
        <f t="shared" si="21"/>
        <v>0</v>
      </c>
      <c r="BH207" s="103">
        <f t="shared" si="22"/>
        <v>0</v>
      </c>
      <c r="BI207" s="103">
        <f t="shared" si="23"/>
        <v>0</v>
      </c>
      <c r="BJ207" s="17" t="s">
        <v>25</v>
      </c>
      <c r="BK207" s="103">
        <f t="shared" si="24"/>
        <v>0</v>
      </c>
      <c r="BL207" s="17" t="s">
        <v>177</v>
      </c>
      <c r="BM207" s="17" t="s">
        <v>376</v>
      </c>
    </row>
    <row r="208" spans="2:65" s="1" customFormat="1" ht="22.5" customHeight="1">
      <c r="B208" s="33"/>
      <c r="C208" s="161" t="s">
        <v>377</v>
      </c>
      <c r="D208" s="161" t="s">
        <v>178</v>
      </c>
      <c r="E208" s="162" t="s">
        <v>378</v>
      </c>
      <c r="F208" s="225" t="s">
        <v>379</v>
      </c>
      <c r="G208" s="225"/>
      <c r="H208" s="225"/>
      <c r="I208" s="225"/>
      <c r="J208" s="163" t="s">
        <v>237</v>
      </c>
      <c r="K208" s="164">
        <v>68.77</v>
      </c>
      <c r="L208" s="226">
        <v>0</v>
      </c>
      <c r="M208" s="227"/>
      <c r="N208" s="228">
        <f t="shared" si="15"/>
        <v>0</v>
      </c>
      <c r="O208" s="228"/>
      <c r="P208" s="228"/>
      <c r="Q208" s="228"/>
      <c r="R208" s="35"/>
      <c r="T208" s="165" t="s">
        <v>23</v>
      </c>
      <c r="U208" s="42" t="s">
        <v>47</v>
      </c>
      <c r="V208" s="34"/>
      <c r="W208" s="166">
        <f t="shared" si="16"/>
        <v>0</v>
      </c>
      <c r="X208" s="166">
        <v>0</v>
      </c>
      <c r="Y208" s="166">
        <f t="shared" si="17"/>
        <v>0</v>
      </c>
      <c r="Z208" s="166">
        <v>0</v>
      </c>
      <c r="AA208" s="167">
        <f t="shared" si="18"/>
        <v>0</v>
      </c>
      <c r="AR208" s="17" t="s">
        <v>177</v>
      </c>
      <c r="AT208" s="17" t="s">
        <v>178</v>
      </c>
      <c r="AU208" s="17" t="s">
        <v>111</v>
      </c>
      <c r="AY208" s="17" t="s">
        <v>171</v>
      </c>
      <c r="BE208" s="103">
        <f t="shared" si="19"/>
        <v>0</v>
      </c>
      <c r="BF208" s="103">
        <f t="shared" si="20"/>
        <v>0</v>
      </c>
      <c r="BG208" s="103">
        <f t="shared" si="21"/>
        <v>0</v>
      </c>
      <c r="BH208" s="103">
        <f t="shared" si="22"/>
        <v>0</v>
      </c>
      <c r="BI208" s="103">
        <f t="shared" si="23"/>
        <v>0</v>
      </c>
      <c r="BJ208" s="17" t="s">
        <v>25</v>
      </c>
      <c r="BK208" s="103">
        <f t="shared" si="24"/>
        <v>0</v>
      </c>
      <c r="BL208" s="17" t="s">
        <v>177</v>
      </c>
      <c r="BM208" s="17" t="s">
        <v>380</v>
      </c>
    </row>
    <row r="209" spans="2:65" s="1" customFormat="1" ht="31.5" customHeight="1">
      <c r="B209" s="33"/>
      <c r="C209" s="161" t="s">
        <v>381</v>
      </c>
      <c r="D209" s="161" t="s">
        <v>178</v>
      </c>
      <c r="E209" s="162" t="s">
        <v>382</v>
      </c>
      <c r="F209" s="225" t="s">
        <v>383</v>
      </c>
      <c r="G209" s="225"/>
      <c r="H209" s="225"/>
      <c r="I209" s="225"/>
      <c r="J209" s="163" t="s">
        <v>237</v>
      </c>
      <c r="K209" s="164">
        <v>169.00200000000001</v>
      </c>
      <c r="L209" s="226">
        <v>0</v>
      </c>
      <c r="M209" s="227"/>
      <c r="N209" s="228">
        <f t="shared" si="15"/>
        <v>0</v>
      </c>
      <c r="O209" s="228"/>
      <c r="P209" s="228"/>
      <c r="Q209" s="228"/>
      <c r="R209" s="35"/>
      <c r="T209" s="165" t="s">
        <v>23</v>
      </c>
      <c r="U209" s="42" t="s">
        <v>47</v>
      </c>
      <c r="V209" s="34"/>
      <c r="W209" s="166">
        <f t="shared" si="16"/>
        <v>0</v>
      </c>
      <c r="X209" s="166">
        <v>0</v>
      </c>
      <c r="Y209" s="166">
        <f t="shared" si="17"/>
        <v>0</v>
      </c>
      <c r="Z209" s="166">
        <v>0</v>
      </c>
      <c r="AA209" s="167">
        <f t="shared" si="18"/>
        <v>0</v>
      </c>
      <c r="AR209" s="17" t="s">
        <v>177</v>
      </c>
      <c r="AT209" s="17" t="s">
        <v>178</v>
      </c>
      <c r="AU209" s="17" t="s">
        <v>111</v>
      </c>
      <c r="AY209" s="17" t="s">
        <v>171</v>
      </c>
      <c r="BE209" s="103">
        <f t="shared" si="19"/>
        <v>0</v>
      </c>
      <c r="BF209" s="103">
        <f t="shared" si="20"/>
        <v>0</v>
      </c>
      <c r="BG209" s="103">
        <f t="shared" si="21"/>
        <v>0</v>
      </c>
      <c r="BH209" s="103">
        <f t="shared" si="22"/>
        <v>0</v>
      </c>
      <c r="BI209" s="103">
        <f t="shared" si="23"/>
        <v>0</v>
      </c>
      <c r="BJ209" s="17" t="s">
        <v>25</v>
      </c>
      <c r="BK209" s="103">
        <f t="shared" si="24"/>
        <v>0</v>
      </c>
      <c r="BL209" s="17" t="s">
        <v>177</v>
      </c>
      <c r="BM209" s="17" t="s">
        <v>384</v>
      </c>
    </row>
    <row r="210" spans="2:65" s="1" customFormat="1" ht="22.5" customHeight="1">
      <c r="B210" s="33"/>
      <c r="C210" s="161" t="s">
        <v>385</v>
      </c>
      <c r="D210" s="161" t="s">
        <v>178</v>
      </c>
      <c r="E210" s="162" t="s">
        <v>386</v>
      </c>
      <c r="F210" s="225" t="s">
        <v>387</v>
      </c>
      <c r="G210" s="225"/>
      <c r="H210" s="225"/>
      <c r="I210" s="225"/>
      <c r="J210" s="163" t="s">
        <v>237</v>
      </c>
      <c r="K210" s="164">
        <v>24.3</v>
      </c>
      <c r="L210" s="226">
        <v>0</v>
      </c>
      <c r="M210" s="227"/>
      <c r="N210" s="228">
        <f t="shared" si="15"/>
        <v>0</v>
      </c>
      <c r="O210" s="228"/>
      <c r="P210" s="228"/>
      <c r="Q210" s="228"/>
      <c r="R210" s="35"/>
      <c r="T210" s="165" t="s">
        <v>23</v>
      </c>
      <c r="U210" s="42" t="s">
        <v>47</v>
      </c>
      <c r="V210" s="34"/>
      <c r="W210" s="166">
        <f t="shared" si="16"/>
        <v>0</v>
      </c>
      <c r="X210" s="166">
        <v>0</v>
      </c>
      <c r="Y210" s="166">
        <f t="shared" si="17"/>
        <v>0</v>
      </c>
      <c r="Z210" s="166">
        <v>0</v>
      </c>
      <c r="AA210" s="167">
        <f t="shared" si="18"/>
        <v>0</v>
      </c>
      <c r="AR210" s="17" t="s">
        <v>177</v>
      </c>
      <c r="AT210" s="17" t="s">
        <v>178</v>
      </c>
      <c r="AU210" s="17" t="s">
        <v>111</v>
      </c>
      <c r="AY210" s="17" t="s">
        <v>171</v>
      </c>
      <c r="BE210" s="103">
        <f t="shared" si="19"/>
        <v>0</v>
      </c>
      <c r="BF210" s="103">
        <f t="shared" si="20"/>
        <v>0</v>
      </c>
      <c r="BG210" s="103">
        <f t="shared" si="21"/>
        <v>0</v>
      </c>
      <c r="BH210" s="103">
        <f t="shared" si="22"/>
        <v>0</v>
      </c>
      <c r="BI210" s="103">
        <f t="shared" si="23"/>
        <v>0</v>
      </c>
      <c r="BJ210" s="17" t="s">
        <v>25</v>
      </c>
      <c r="BK210" s="103">
        <f t="shared" si="24"/>
        <v>0</v>
      </c>
      <c r="BL210" s="17" t="s">
        <v>177</v>
      </c>
      <c r="BM210" s="17" t="s">
        <v>388</v>
      </c>
    </row>
    <row r="211" spans="2:65" s="1" customFormat="1" ht="22.5" customHeight="1">
      <c r="B211" s="33"/>
      <c r="C211" s="161" t="s">
        <v>389</v>
      </c>
      <c r="D211" s="161" t="s">
        <v>178</v>
      </c>
      <c r="E211" s="162" t="s">
        <v>390</v>
      </c>
      <c r="F211" s="225" t="s">
        <v>391</v>
      </c>
      <c r="G211" s="225"/>
      <c r="H211" s="225"/>
      <c r="I211" s="225"/>
      <c r="J211" s="163" t="s">
        <v>237</v>
      </c>
      <c r="K211" s="164">
        <v>19.98</v>
      </c>
      <c r="L211" s="226">
        <v>0</v>
      </c>
      <c r="M211" s="227"/>
      <c r="N211" s="228">
        <f t="shared" si="15"/>
        <v>0</v>
      </c>
      <c r="O211" s="228"/>
      <c r="P211" s="228"/>
      <c r="Q211" s="228"/>
      <c r="R211" s="35"/>
      <c r="T211" s="165" t="s">
        <v>23</v>
      </c>
      <c r="U211" s="42" t="s">
        <v>47</v>
      </c>
      <c r="V211" s="34"/>
      <c r="W211" s="166">
        <f t="shared" si="16"/>
        <v>0</v>
      </c>
      <c r="X211" s="166">
        <v>0</v>
      </c>
      <c r="Y211" s="166">
        <f t="shared" si="17"/>
        <v>0</v>
      </c>
      <c r="Z211" s="166">
        <v>0</v>
      </c>
      <c r="AA211" s="167">
        <f t="shared" si="18"/>
        <v>0</v>
      </c>
      <c r="AR211" s="17" t="s">
        <v>177</v>
      </c>
      <c r="AT211" s="17" t="s">
        <v>178</v>
      </c>
      <c r="AU211" s="17" t="s">
        <v>111</v>
      </c>
      <c r="AY211" s="17" t="s">
        <v>171</v>
      </c>
      <c r="BE211" s="103">
        <f t="shared" si="19"/>
        <v>0</v>
      </c>
      <c r="BF211" s="103">
        <f t="shared" si="20"/>
        <v>0</v>
      </c>
      <c r="BG211" s="103">
        <f t="shared" si="21"/>
        <v>0</v>
      </c>
      <c r="BH211" s="103">
        <f t="shared" si="22"/>
        <v>0</v>
      </c>
      <c r="BI211" s="103">
        <f t="shared" si="23"/>
        <v>0</v>
      </c>
      <c r="BJ211" s="17" t="s">
        <v>25</v>
      </c>
      <c r="BK211" s="103">
        <f t="shared" si="24"/>
        <v>0</v>
      </c>
      <c r="BL211" s="17" t="s">
        <v>177</v>
      </c>
      <c r="BM211" s="17" t="s">
        <v>392</v>
      </c>
    </row>
    <row r="212" spans="2:65" s="1" customFormat="1" ht="30" customHeight="1">
      <c r="B212" s="33"/>
      <c r="C212" s="34"/>
      <c r="D212" s="34"/>
      <c r="E212" s="34"/>
      <c r="F212" s="235" t="s">
        <v>393</v>
      </c>
      <c r="G212" s="236"/>
      <c r="H212" s="236"/>
      <c r="I212" s="236"/>
      <c r="J212" s="34"/>
      <c r="K212" s="34"/>
      <c r="L212" s="34"/>
      <c r="M212" s="34"/>
      <c r="N212" s="34"/>
      <c r="O212" s="34"/>
      <c r="P212" s="34"/>
      <c r="Q212" s="34"/>
      <c r="R212" s="35"/>
      <c r="T212" s="136"/>
      <c r="U212" s="34"/>
      <c r="V212" s="34"/>
      <c r="W212" s="34"/>
      <c r="X212" s="34"/>
      <c r="Y212" s="34"/>
      <c r="Z212" s="34"/>
      <c r="AA212" s="76"/>
      <c r="AT212" s="17" t="s">
        <v>216</v>
      </c>
      <c r="AU212" s="17" t="s">
        <v>111</v>
      </c>
    </row>
    <row r="213" spans="2:65" s="1" customFormat="1" ht="22.5" customHeight="1">
      <c r="B213" s="33"/>
      <c r="C213" s="161" t="s">
        <v>394</v>
      </c>
      <c r="D213" s="161" t="s">
        <v>178</v>
      </c>
      <c r="E213" s="162" t="s">
        <v>395</v>
      </c>
      <c r="F213" s="225" t="s">
        <v>396</v>
      </c>
      <c r="G213" s="225"/>
      <c r="H213" s="225"/>
      <c r="I213" s="225"/>
      <c r="J213" s="163" t="s">
        <v>237</v>
      </c>
      <c r="K213" s="164">
        <v>1.82</v>
      </c>
      <c r="L213" s="226">
        <v>0</v>
      </c>
      <c r="M213" s="227"/>
      <c r="N213" s="228">
        <f>ROUND(L213*K213,2)</f>
        <v>0</v>
      </c>
      <c r="O213" s="228"/>
      <c r="P213" s="228"/>
      <c r="Q213" s="228"/>
      <c r="R213" s="35"/>
      <c r="T213" s="165" t="s">
        <v>23</v>
      </c>
      <c r="U213" s="42" t="s">
        <v>47</v>
      </c>
      <c r="V213" s="34"/>
      <c r="W213" s="166">
        <f>V213*K213</f>
        <v>0</v>
      </c>
      <c r="X213" s="166">
        <v>0</v>
      </c>
      <c r="Y213" s="166">
        <f>X213*K213</f>
        <v>0</v>
      </c>
      <c r="Z213" s="166">
        <v>0</v>
      </c>
      <c r="AA213" s="167">
        <f>Z213*K213</f>
        <v>0</v>
      </c>
      <c r="AR213" s="17" t="s">
        <v>177</v>
      </c>
      <c r="AT213" s="17" t="s">
        <v>178</v>
      </c>
      <c r="AU213" s="17" t="s">
        <v>111</v>
      </c>
      <c r="AY213" s="17" t="s">
        <v>171</v>
      </c>
      <c r="BE213" s="103">
        <f>IF(U213="základní",N213,0)</f>
        <v>0</v>
      </c>
      <c r="BF213" s="103">
        <f>IF(U213="snížená",N213,0)</f>
        <v>0</v>
      </c>
      <c r="BG213" s="103">
        <f>IF(U213="zákl. přenesená",N213,0)</f>
        <v>0</v>
      </c>
      <c r="BH213" s="103">
        <f>IF(U213="sníž. přenesená",N213,0)</f>
        <v>0</v>
      </c>
      <c r="BI213" s="103">
        <f>IF(U213="nulová",N213,0)</f>
        <v>0</v>
      </c>
      <c r="BJ213" s="17" t="s">
        <v>25</v>
      </c>
      <c r="BK213" s="103">
        <f>ROUND(L213*K213,2)</f>
        <v>0</v>
      </c>
      <c r="BL213" s="17" t="s">
        <v>177</v>
      </c>
      <c r="BM213" s="17" t="s">
        <v>397</v>
      </c>
    </row>
    <row r="214" spans="2:65" s="1" customFormat="1" ht="22.5" customHeight="1">
      <c r="B214" s="33"/>
      <c r="C214" s="161" t="s">
        <v>398</v>
      </c>
      <c r="D214" s="161" t="s">
        <v>178</v>
      </c>
      <c r="E214" s="162" t="s">
        <v>399</v>
      </c>
      <c r="F214" s="225" t="s">
        <v>400</v>
      </c>
      <c r="G214" s="225"/>
      <c r="H214" s="225"/>
      <c r="I214" s="225"/>
      <c r="J214" s="163" t="s">
        <v>237</v>
      </c>
      <c r="K214" s="164">
        <v>4.26</v>
      </c>
      <c r="L214" s="226">
        <v>0</v>
      </c>
      <c r="M214" s="227"/>
      <c r="N214" s="228">
        <f>ROUND(L214*K214,2)</f>
        <v>0</v>
      </c>
      <c r="O214" s="228"/>
      <c r="P214" s="228"/>
      <c r="Q214" s="228"/>
      <c r="R214" s="35"/>
      <c r="T214" s="165" t="s">
        <v>23</v>
      </c>
      <c r="U214" s="42" t="s">
        <v>47</v>
      </c>
      <c r="V214" s="34"/>
      <c r="W214" s="166">
        <f>V214*K214</f>
        <v>0</v>
      </c>
      <c r="X214" s="166">
        <v>0</v>
      </c>
      <c r="Y214" s="166">
        <f>X214*K214</f>
        <v>0</v>
      </c>
      <c r="Z214" s="166">
        <v>0</v>
      </c>
      <c r="AA214" s="167">
        <f>Z214*K214</f>
        <v>0</v>
      </c>
      <c r="AR214" s="17" t="s">
        <v>177</v>
      </c>
      <c r="AT214" s="17" t="s">
        <v>178</v>
      </c>
      <c r="AU214" s="17" t="s">
        <v>111</v>
      </c>
      <c r="AY214" s="17" t="s">
        <v>171</v>
      </c>
      <c r="BE214" s="103">
        <f>IF(U214="základní",N214,0)</f>
        <v>0</v>
      </c>
      <c r="BF214" s="103">
        <f>IF(U214="snížená",N214,0)</f>
        <v>0</v>
      </c>
      <c r="BG214" s="103">
        <f>IF(U214="zákl. přenesená",N214,0)</f>
        <v>0</v>
      </c>
      <c r="BH214" s="103">
        <f>IF(U214="sníž. přenesená",N214,0)</f>
        <v>0</v>
      </c>
      <c r="BI214" s="103">
        <f>IF(U214="nulová",N214,0)</f>
        <v>0</v>
      </c>
      <c r="BJ214" s="17" t="s">
        <v>25</v>
      </c>
      <c r="BK214" s="103">
        <f>ROUND(L214*K214,2)</f>
        <v>0</v>
      </c>
      <c r="BL214" s="17" t="s">
        <v>177</v>
      </c>
      <c r="BM214" s="17" t="s">
        <v>401</v>
      </c>
    </row>
    <row r="215" spans="2:65" s="1" customFormat="1" ht="22.5" customHeight="1">
      <c r="B215" s="33"/>
      <c r="C215" s="161" t="s">
        <v>402</v>
      </c>
      <c r="D215" s="161" t="s">
        <v>178</v>
      </c>
      <c r="E215" s="162" t="s">
        <v>403</v>
      </c>
      <c r="F215" s="225" t="s">
        <v>404</v>
      </c>
      <c r="G215" s="225"/>
      <c r="H215" s="225"/>
      <c r="I215" s="225"/>
      <c r="J215" s="163" t="s">
        <v>237</v>
      </c>
      <c r="K215" s="164">
        <v>0.35899999999999999</v>
      </c>
      <c r="L215" s="226">
        <v>0</v>
      </c>
      <c r="M215" s="227"/>
      <c r="N215" s="228">
        <f>ROUND(L215*K215,2)</f>
        <v>0</v>
      </c>
      <c r="O215" s="228"/>
      <c r="P215" s="228"/>
      <c r="Q215" s="228"/>
      <c r="R215" s="35"/>
      <c r="T215" s="165" t="s">
        <v>23</v>
      </c>
      <c r="U215" s="42" t="s">
        <v>47</v>
      </c>
      <c r="V215" s="34"/>
      <c r="W215" s="166">
        <f>V215*K215</f>
        <v>0</v>
      </c>
      <c r="X215" s="166">
        <v>0</v>
      </c>
      <c r="Y215" s="166">
        <f>X215*K215</f>
        <v>0</v>
      </c>
      <c r="Z215" s="166">
        <v>0</v>
      </c>
      <c r="AA215" s="167">
        <f>Z215*K215</f>
        <v>0</v>
      </c>
      <c r="AR215" s="17" t="s">
        <v>177</v>
      </c>
      <c r="AT215" s="17" t="s">
        <v>178</v>
      </c>
      <c r="AU215" s="17" t="s">
        <v>111</v>
      </c>
      <c r="AY215" s="17" t="s">
        <v>171</v>
      </c>
      <c r="BE215" s="103">
        <f>IF(U215="základní",N215,0)</f>
        <v>0</v>
      </c>
      <c r="BF215" s="103">
        <f>IF(U215="snížená",N215,0)</f>
        <v>0</v>
      </c>
      <c r="BG215" s="103">
        <f>IF(U215="zákl. přenesená",N215,0)</f>
        <v>0</v>
      </c>
      <c r="BH215" s="103">
        <f>IF(U215="sníž. přenesená",N215,0)</f>
        <v>0</v>
      </c>
      <c r="BI215" s="103">
        <f>IF(U215="nulová",N215,0)</f>
        <v>0</v>
      </c>
      <c r="BJ215" s="17" t="s">
        <v>25</v>
      </c>
      <c r="BK215" s="103">
        <f>ROUND(L215*K215,2)</f>
        <v>0</v>
      </c>
      <c r="BL215" s="17" t="s">
        <v>177</v>
      </c>
      <c r="BM215" s="17" t="s">
        <v>405</v>
      </c>
    </row>
    <row r="216" spans="2:65" s="9" customFormat="1" ht="29.85" customHeight="1">
      <c r="B216" s="150"/>
      <c r="C216" s="151"/>
      <c r="D216" s="160" t="s">
        <v>128</v>
      </c>
      <c r="E216" s="160"/>
      <c r="F216" s="160"/>
      <c r="G216" s="160"/>
      <c r="H216" s="160"/>
      <c r="I216" s="160"/>
      <c r="J216" s="160"/>
      <c r="K216" s="160"/>
      <c r="L216" s="160"/>
      <c r="M216" s="160"/>
      <c r="N216" s="233">
        <f>BK216</f>
        <v>0</v>
      </c>
      <c r="O216" s="234"/>
      <c r="P216" s="234"/>
      <c r="Q216" s="234"/>
      <c r="R216" s="153"/>
      <c r="T216" s="154"/>
      <c r="U216" s="151"/>
      <c r="V216" s="151"/>
      <c r="W216" s="155">
        <f>SUM(W217:W225)</f>
        <v>0</v>
      </c>
      <c r="X216" s="151"/>
      <c r="Y216" s="155">
        <f>SUM(Y217:Y225)</f>
        <v>0</v>
      </c>
      <c r="Z216" s="151"/>
      <c r="AA216" s="156">
        <f>SUM(AA217:AA225)</f>
        <v>2.5369999999999999</v>
      </c>
      <c r="AR216" s="157" t="s">
        <v>25</v>
      </c>
      <c r="AT216" s="158" t="s">
        <v>81</v>
      </c>
      <c r="AU216" s="158" t="s">
        <v>25</v>
      </c>
      <c r="AY216" s="157" t="s">
        <v>171</v>
      </c>
      <c r="BK216" s="159">
        <f>SUM(BK217:BK225)</f>
        <v>0</v>
      </c>
    </row>
    <row r="217" spans="2:65" s="1" customFormat="1" ht="22.5" customHeight="1">
      <c r="B217" s="33"/>
      <c r="C217" s="161" t="s">
        <v>406</v>
      </c>
      <c r="D217" s="161" t="s">
        <v>178</v>
      </c>
      <c r="E217" s="162" t="s">
        <v>407</v>
      </c>
      <c r="F217" s="225" t="s">
        <v>408</v>
      </c>
      <c r="G217" s="225"/>
      <c r="H217" s="225"/>
      <c r="I217" s="225"/>
      <c r="J217" s="163" t="s">
        <v>199</v>
      </c>
      <c r="K217" s="164">
        <v>21</v>
      </c>
      <c r="L217" s="226">
        <v>0</v>
      </c>
      <c r="M217" s="227"/>
      <c r="N217" s="228">
        <f>ROUND(L217*K217,2)</f>
        <v>0</v>
      </c>
      <c r="O217" s="228"/>
      <c r="P217" s="228"/>
      <c r="Q217" s="228"/>
      <c r="R217" s="35"/>
      <c r="T217" s="165" t="s">
        <v>23</v>
      </c>
      <c r="U217" s="42" t="s">
        <v>47</v>
      </c>
      <c r="V217" s="34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7" t="s">
        <v>177</v>
      </c>
      <c r="AT217" s="17" t="s">
        <v>178</v>
      </c>
      <c r="AU217" s="17" t="s">
        <v>111</v>
      </c>
      <c r="AY217" s="17" t="s">
        <v>171</v>
      </c>
      <c r="BE217" s="103">
        <f>IF(U217="základní",N217,0)</f>
        <v>0</v>
      </c>
      <c r="BF217" s="103">
        <f>IF(U217="snížená",N217,0)</f>
        <v>0</v>
      </c>
      <c r="BG217" s="103">
        <f>IF(U217="zákl. přenesená",N217,0)</f>
        <v>0</v>
      </c>
      <c r="BH217" s="103">
        <f>IF(U217="sníž. přenesená",N217,0)</f>
        <v>0</v>
      </c>
      <c r="BI217" s="103">
        <f>IF(U217="nulová",N217,0)</f>
        <v>0</v>
      </c>
      <c r="BJ217" s="17" t="s">
        <v>25</v>
      </c>
      <c r="BK217" s="103">
        <f>ROUND(L217*K217,2)</f>
        <v>0</v>
      </c>
      <c r="BL217" s="17" t="s">
        <v>177</v>
      </c>
      <c r="BM217" s="17" t="s">
        <v>409</v>
      </c>
    </row>
    <row r="218" spans="2:65" s="1" customFormat="1" ht="22.5" customHeight="1">
      <c r="B218" s="33"/>
      <c r="C218" s="161" t="s">
        <v>410</v>
      </c>
      <c r="D218" s="161" t="s">
        <v>178</v>
      </c>
      <c r="E218" s="162" t="s">
        <v>411</v>
      </c>
      <c r="F218" s="225" t="s">
        <v>412</v>
      </c>
      <c r="G218" s="225"/>
      <c r="H218" s="225"/>
      <c r="I218" s="225"/>
      <c r="J218" s="163" t="s">
        <v>176</v>
      </c>
      <c r="K218" s="164">
        <v>0.89600000000000002</v>
      </c>
      <c r="L218" s="226">
        <v>0</v>
      </c>
      <c r="M218" s="227"/>
      <c r="N218" s="228">
        <f>ROUND(L218*K218,2)</f>
        <v>0</v>
      </c>
      <c r="O218" s="228"/>
      <c r="P218" s="228"/>
      <c r="Q218" s="228"/>
      <c r="R218" s="35"/>
      <c r="T218" s="165" t="s">
        <v>23</v>
      </c>
      <c r="U218" s="42" t="s">
        <v>47</v>
      </c>
      <c r="V218" s="34"/>
      <c r="W218" s="166">
        <f>V218*K218</f>
        <v>0</v>
      </c>
      <c r="X218" s="166">
        <v>0</v>
      </c>
      <c r="Y218" s="166">
        <f>X218*K218</f>
        <v>0</v>
      </c>
      <c r="Z218" s="166">
        <v>0</v>
      </c>
      <c r="AA218" s="167">
        <f>Z218*K218</f>
        <v>0</v>
      </c>
      <c r="AR218" s="17" t="s">
        <v>177</v>
      </c>
      <c r="AT218" s="17" t="s">
        <v>178</v>
      </c>
      <c r="AU218" s="17" t="s">
        <v>111</v>
      </c>
      <c r="AY218" s="17" t="s">
        <v>171</v>
      </c>
      <c r="BE218" s="103">
        <f>IF(U218="základní",N218,0)</f>
        <v>0</v>
      </c>
      <c r="BF218" s="103">
        <f>IF(U218="snížená",N218,0)</f>
        <v>0</v>
      </c>
      <c r="BG218" s="103">
        <f>IF(U218="zákl. přenesená",N218,0)</f>
        <v>0</v>
      </c>
      <c r="BH218" s="103">
        <f>IF(U218="sníž. přenesená",N218,0)</f>
        <v>0</v>
      </c>
      <c r="BI218" s="103">
        <f>IF(U218="nulová",N218,0)</f>
        <v>0</v>
      </c>
      <c r="BJ218" s="17" t="s">
        <v>25</v>
      </c>
      <c r="BK218" s="103">
        <f>ROUND(L218*K218,2)</f>
        <v>0</v>
      </c>
      <c r="BL218" s="17" t="s">
        <v>177</v>
      </c>
      <c r="BM218" s="17" t="s">
        <v>413</v>
      </c>
    </row>
    <row r="219" spans="2:65" s="1" customFormat="1" ht="22.5" customHeight="1">
      <c r="B219" s="33"/>
      <c r="C219" s="34"/>
      <c r="D219" s="34"/>
      <c r="E219" s="34"/>
      <c r="F219" s="235" t="s">
        <v>414</v>
      </c>
      <c r="G219" s="236"/>
      <c r="H219" s="236"/>
      <c r="I219" s="236"/>
      <c r="J219" s="34"/>
      <c r="K219" s="34"/>
      <c r="L219" s="34"/>
      <c r="M219" s="34"/>
      <c r="N219" s="34"/>
      <c r="O219" s="34"/>
      <c r="P219" s="34"/>
      <c r="Q219" s="34"/>
      <c r="R219" s="35"/>
      <c r="T219" s="136"/>
      <c r="U219" s="34"/>
      <c r="V219" s="34"/>
      <c r="W219" s="34"/>
      <c r="X219" s="34"/>
      <c r="Y219" s="34"/>
      <c r="Z219" s="34"/>
      <c r="AA219" s="76"/>
      <c r="AT219" s="17" t="s">
        <v>216</v>
      </c>
      <c r="AU219" s="17" t="s">
        <v>111</v>
      </c>
    </row>
    <row r="220" spans="2:65" s="1" customFormat="1" ht="22.5" customHeight="1">
      <c r="B220" s="33"/>
      <c r="C220" s="161" t="s">
        <v>415</v>
      </c>
      <c r="D220" s="161" t="s">
        <v>178</v>
      </c>
      <c r="E220" s="162" t="s">
        <v>416</v>
      </c>
      <c r="F220" s="225" t="s">
        <v>417</v>
      </c>
      <c r="G220" s="225"/>
      <c r="H220" s="225"/>
      <c r="I220" s="225"/>
      <c r="J220" s="163" t="s">
        <v>359</v>
      </c>
      <c r="K220" s="164">
        <v>1</v>
      </c>
      <c r="L220" s="226">
        <v>0</v>
      </c>
      <c r="M220" s="227"/>
      <c r="N220" s="228">
        <f t="shared" ref="N220:N225" si="25">ROUND(L220*K220,2)</f>
        <v>0</v>
      </c>
      <c r="O220" s="228"/>
      <c r="P220" s="228"/>
      <c r="Q220" s="228"/>
      <c r="R220" s="35"/>
      <c r="T220" s="165" t="s">
        <v>23</v>
      </c>
      <c r="U220" s="42" t="s">
        <v>47</v>
      </c>
      <c r="V220" s="34"/>
      <c r="W220" s="166">
        <f t="shared" ref="W220:W225" si="26">V220*K220</f>
        <v>0</v>
      </c>
      <c r="X220" s="166">
        <v>0</v>
      </c>
      <c r="Y220" s="166">
        <f t="shared" ref="Y220:Y225" si="27">X220*K220</f>
        <v>0</v>
      </c>
      <c r="Z220" s="166">
        <v>0</v>
      </c>
      <c r="AA220" s="167">
        <f t="shared" ref="AA220:AA225" si="28">Z220*K220</f>
        <v>0</v>
      </c>
      <c r="AR220" s="17" t="s">
        <v>177</v>
      </c>
      <c r="AT220" s="17" t="s">
        <v>178</v>
      </c>
      <c r="AU220" s="17" t="s">
        <v>111</v>
      </c>
      <c r="AY220" s="17" t="s">
        <v>171</v>
      </c>
      <c r="BE220" s="103">
        <f t="shared" ref="BE220:BE225" si="29">IF(U220="základní",N220,0)</f>
        <v>0</v>
      </c>
      <c r="BF220" s="103">
        <f t="shared" ref="BF220:BF225" si="30">IF(U220="snížená",N220,0)</f>
        <v>0</v>
      </c>
      <c r="BG220" s="103">
        <f t="shared" ref="BG220:BG225" si="31">IF(U220="zákl. přenesená",N220,0)</f>
        <v>0</v>
      </c>
      <c r="BH220" s="103">
        <f t="shared" ref="BH220:BH225" si="32">IF(U220="sníž. přenesená",N220,0)</f>
        <v>0</v>
      </c>
      <c r="BI220" s="103">
        <f t="shared" ref="BI220:BI225" si="33">IF(U220="nulová",N220,0)</f>
        <v>0</v>
      </c>
      <c r="BJ220" s="17" t="s">
        <v>25</v>
      </c>
      <c r="BK220" s="103">
        <f t="shared" ref="BK220:BK225" si="34">ROUND(L220*K220,2)</f>
        <v>0</v>
      </c>
      <c r="BL220" s="17" t="s">
        <v>177</v>
      </c>
      <c r="BM220" s="17" t="s">
        <v>418</v>
      </c>
    </row>
    <row r="221" spans="2:65" s="1" customFormat="1" ht="31.5" customHeight="1">
      <c r="B221" s="33"/>
      <c r="C221" s="161" t="s">
        <v>419</v>
      </c>
      <c r="D221" s="161" t="s">
        <v>178</v>
      </c>
      <c r="E221" s="162" t="s">
        <v>420</v>
      </c>
      <c r="F221" s="225" t="s">
        <v>421</v>
      </c>
      <c r="G221" s="225"/>
      <c r="H221" s="225"/>
      <c r="I221" s="225"/>
      <c r="J221" s="163" t="s">
        <v>176</v>
      </c>
      <c r="K221" s="164">
        <v>7.2</v>
      </c>
      <c r="L221" s="226">
        <v>0</v>
      </c>
      <c r="M221" s="227"/>
      <c r="N221" s="228">
        <f t="shared" si="25"/>
        <v>0</v>
      </c>
      <c r="O221" s="228"/>
      <c r="P221" s="228"/>
      <c r="Q221" s="228"/>
      <c r="R221" s="35"/>
      <c r="T221" s="165" t="s">
        <v>23</v>
      </c>
      <c r="U221" s="42" t="s">
        <v>47</v>
      </c>
      <c r="V221" s="34"/>
      <c r="W221" s="166">
        <f t="shared" si="26"/>
        <v>0</v>
      </c>
      <c r="X221" s="166">
        <v>0</v>
      </c>
      <c r="Y221" s="166">
        <f t="shared" si="27"/>
        <v>0</v>
      </c>
      <c r="Z221" s="166">
        <v>0</v>
      </c>
      <c r="AA221" s="167">
        <f t="shared" si="28"/>
        <v>0</v>
      </c>
      <c r="AR221" s="17" t="s">
        <v>177</v>
      </c>
      <c r="AT221" s="17" t="s">
        <v>178</v>
      </c>
      <c r="AU221" s="17" t="s">
        <v>111</v>
      </c>
      <c r="AY221" s="17" t="s">
        <v>171</v>
      </c>
      <c r="BE221" s="103">
        <f t="shared" si="29"/>
        <v>0</v>
      </c>
      <c r="BF221" s="103">
        <f t="shared" si="30"/>
        <v>0</v>
      </c>
      <c r="BG221" s="103">
        <f t="shared" si="31"/>
        <v>0</v>
      </c>
      <c r="BH221" s="103">
        <f t="shared" si="32"/>
        <v>0</v>
      </c>
      <c r="BI221" s="103">
        <f t="shared" si="33"/>
        <v>0</v>
      </c>
      <c r="BJ221" s="17" t="s">
        <v>25</v>
      </c>
      <c r="BK221" s="103">
        <f t="shared" si="34"/>
        <v>0</v>
      </c>
      <c r="BL221" s="17" t="s">
        <v>177</v>
      </c>
      <c r="BM221" s="17" t="s">
        <v>422</v>
      </c>
    </row>
    <row r="222" spans="2:65" s="1" customFormat="1" ht="31.5" customHeight="1">
      <c r="B222" s="33"/>
      <c r="C222" s="161" t="s">
        <v>423</v>
      </c>
      <c r="D222" s="161" t="s">
        <v>178</v>
      </c>
      <c r="E222" s="162" t="s">
        <v>424</v>
      </c>
      <c r="F222" s="225" t="s">
        <v>425</v>
      </c>
      <c r="G222" s="225"/>
      <c r="H222" s="225"/>
      <c r="I222" s="225"/>
      <c r="J222" s="163" t="s">
        <v>199</v>
      </c>
      <c r="K222" s="164">
        <v>1.9</v>
      </c>
      <c r="L222" s="226">
        <v>0</v>
      </c>
      <c r="M222" s="227"/>
      <c r="N222" s="228">
        <f t="shared" si="25"/>
        <v>0</v>
      </c>
      <c r="O222" s="228"/>
      <c r="P222" s="228"/>
      <c r="Q222" s="228"/>
      <c r="R222" s="35"/>
      <c r="T222" s="165" t="s">
        <v>23</v>
      </c>
      <c r="U222" s="42" t="s">
        <v>47</v>
      </c>
      <c r="V222" s="34"/>
      <c r="W222" s="166">
        <f t="shared" si="26"/>
        <v>0</v>
      </c>
      <c r="X222" s="166">
        <v>0</v>
      </c>
      <c r="Y222" s="166">
        <f t="shared" si="27"/>
        <v>0</v>
      </c>
      <c r="Z222" s="166">
        <v>0</v>
      </c>
      <c r="AA222" s="167">
        <f t="shared" si="28"/>
        <v>0</v>
      </c>
      <c r="AR222" s="17" t="s">
        <v>177</v>
      </c>
      <c r="AT222" s="17" t="s">
        <v>178</v>
      </c>
      <c r="AU222" s="17" t="s">
        <v>111</v>
      </c>
      <c r="AY222" s="17" t="s">
        <v>171</v>
      </c>
      <c r="BE222" s="103">
        <f t="shared" si="29"/>
        <v>0</v>
      </c>
      <c r="BF222" s="103">
        <f t="shared" si="30"/>
        <v>0</v>
      </c>
      <c r="BG222" s="103">
        <f t="shared" si="31"/>
        <v>0</v>
      </c>
      <c r="BH222" s="103">
        <f t="shared" si="32"/>
        <v>0</v>
      </c>
      <c r="BI222" s="103">
        <f t="shared" si="33"/>
        <v>0</v>
      </c>
      <c r="BJ222" s="17" t="s">
        <v>25</v>
      </c>
      <c r="BK222" s="103">
        <f t="shared" si="34"/>
        <v>0</v>
      </c>
      <c r="BL222" s="17" t="s">
        <v>177</v>
      </c>
      <c r="BM222" s="17" t="s">
        <v>426</v>
      </c>
    </row>
    <row r="223" spans="2:65" s="1" customFormat="1" ht="44.25" customHeight="1">
      <c r="B223" s="33"/>
      <c r="C223" s="161" t="s">
        <v>427</v>
      </c>
      <c r="D223" s="161" t="s">
        <v>178</v>
      </c>
      <c r="E223" s="162" t="s">
        <v>428</v>
      </c>
      <c r="F223" s="225" t="s">
        <v>429</v>
      </c>
      <c r="G223" s="225"/>
      <c r="H223" s="225"/>
      <c r="I223" s="225"/>
      <c r="J223" s="163" t="s">
        <v>199</v>
      </c>
      <c r="K223" s="164">
        <v>42</v>
      </c>
      <c r="L223" s="226">
        <v>0</v>
      </c>
      <c r="M223" s="227"/>
      <c r="N223" s="228">
        <f t="shared" si="25"/>
        <v>0</v>
      </c>
      <c r="O223" s="228"/>
      <c r="P223" s="228"/>
      <c r="Q223" s="228"/>
      <c r="R223" s="35"/>
      <c r="T223" s="165" t="s">
        <v>23</v>
      </c>
      <c r="U223" s="42" t="s">
        <v>47</v>
      </c>
      <c r="V223" s="34"/>
      <c r="W223" s="166">
        <f t="shared" si="26"/>
        <v>0</v>
      </c>
      <c r="X223" s="166">
        <v>0</v>
      </c>
      <c r="Y223" s="166">
        <f t="shared" si="27"/>
        <v>0</v>
      </c>
      <c r="Z223" s="166">
        <v>5.8999999999999997E-2</v>
      </c>
      <c r="AA223" s="167">
        <f t="shared" si="28"/>
        <v>2.4779999999999998</v>
      </c>
      <c r="AR223" s="17" t="s">
        <v>177</v>
      </c>
      <c r="AT223" s="17" t="s">
        <v>178</v>
      </c>
      <c r="AU223" s="17" t="s">
        <v>111</v>
      </c>
      <c r="AY223" s="17" t="s">
        <v>171</v>
      </c>
      <c r="BE223" s="103">
        <f t="shared" si="29"/>
        <v>0</v>
      </c>
      <c r="BF223" s="103">
        <f t="shared" si="30"/>
        <v>0</v>
      </c>
      <c r="BG223" s="103">
        <f t="shared" si="31"/>
        <v>0</v>
      </c>
      <c r="BH223" s="103">
        <f t="shared" si="32"/>
        <v>0</v>
      </c>
      <c r="BI223" s="103">
        <f t="shared" si="33"/>
        <v>0</v>
      </c>
      <c r="BJ223" s="17" t="s">
        <v>25</v>
      </c>
      <c r="BK223" s="103">
        <f t="shared" si="34"/>
        <v>0</v>
      </c>
      <c r="BL223" s="17" t="s">
        <v>177</v>
      </c>
      <c r="BM223" s="17" t="s">
        <v>430</v>
      </c>
    </row>
    <row r="224" spans="2:65" s="1" customFormat="1" ht="69.75" customHeight="1">
      <c r="B224" s="33"/>
      <c r="C224" s="161" t="s">
        <v>431</v>
      </c>
      <c r="D224" s="161" t="s">
        <v>178</v>
      </c>
      <c r="E224" s="162" t="s">
        <v>432</v>
      </c>
      <c r="F224" s="225" t="s">
        <v>433</v>
      </c>
      <c r="G224" s="225"/>
      <c r="H224" s="225"/>
      <c r="I224" s="225"/>
      <c r="J224" s="163" t="s">
        <v>296</v>
      </c>
      <c r="K224" s="164">
        <v>1</v>
      </c>
      <c r="L224" s="226">
        <v>0</v>
      </c>
      <c r="M224" s="227"/>
      <c r="N224" s="228">
        <f t="shared" si="25"/>
        <v>0</v>
      </c>
      <c r="O224" s="228"/>
      <c r="P224" s="228"/>
      <c r="Q224" s="228"/>
      <c r="R224" s="35"/>
      <c r="T224" s="165" t="s">
        <v>23</v>
      </c>
      <c r="U224" s="42" t="s">
        <v>47</v>
      </c>
      <c r="V224" s="34"/>
      <c r="W224" s="166">
        <f t="shared" si="26"/>
        <v>0</v>
      </c>
      <c r="X224" s="166">
        <v>0</v>
      </c>
      <c r="Y224" s="166">
        <f t="shared" si="27"/>
        <v>0</v>
      </c>
      <c r="Z224" s="166">
        <v>5.8999999999999997E-2</v>
      </c>
      <c r="AA224" s="167">
        <f t="shared" si="28"/>
        <v>5.8999999999999997E-2</v>
      </c>
      <c r="AR224" s="17" t="s">
        <v>177</v>
      </c>
      <c r="AT224" s="17" t="s">
        <v>178</v>
      </c>
      <c r="AU224" s="17" t="s">
        <v>111</v>
      </c>
      <c r="AY224" s="17" t="s">
        <v>171</v>
      </c>
      <c r="BE224" s="103">
        <f t="shared" si="29"/>
        <v>0</v>
      </c>
      <c r="BF224" s="103">
        <f t="shared" si="30"/>
        <v>0</v>
      </c>
      <c r="BG224" s="103">
        <f t="shared" si="31"/>
        <v>0</v>
      </c>
      <c r="BH224" s="103">
        <f t="shared" si="32"/>
        <v>0</v>
      </c>
      <c r="BI224" s="103">
        <f t="shared" si="33"/>
        <v>0</v>
      </c>
      <c r="BJ224" s="17" t="s">
        <v>25</v>
      </c>
      <c r="BK224" s="103">
        <f t="shared" si="34"/>
        <v>0</v>
      </c>
      <c r="BL224" s="17" t="s">
        <v>177</v>
      </c>
      <c r="BM224" s="17" t="s">
        <v>434</v>
      </c>
    </row>
    <row r="225" spans="2:65" s="1" customFormat="1" ht="22.5" customHeight="1">
      <c r="B225" s="33"/>
      <c r="C225" s="161" t="s">
        <v>435</v>
      </c>
      <c r="D225" s="161" t="s">
        <v>178</v>
      </c>
      <c r="E225" s="162" t="s">
        <v>436</v>
      </c>
      <c r="F225" s="225" t="s">
        <v>437</v>
      </c>
      <c r="G225" s="225"/>
      <c r="H225" s="225"/>
      <c r="I225" s="225"/>
      <c r="J225" s="163" t="s">
        <v>199</v>
      </c>
      <c r="K225" s="164">
        <v>8</v>
      </c>
      <c r="L225" s="226">
        <v>0</v>
      </c>
      <c r="M225" s="227"/>
      <c r="N225" s="228">
        <f t="shared" si="25"/>
        <v>0</v>
      </c>
      <c r="O225" s="228"/>
      <c r="P225" s="228"/>
      <c r="Q225" s="228"/>
      <c r="R225" s="35"/>
      <c r="T225" s="165" t="s">
        <v>23</v>
      </c>
      <c r="U225" s="42" t="s">
        <v>47</v>
      </c>
      <c r="V225" s="34"/>
      <c r="W225" s="166">
        <f t="shared" si="26"/>
        <v>0</v>
      </c>
      <c r="X225" s="166">
        <v>0</v>
      </c>
      <c r="Y225" s="166">
        <f t="shared" si="27"/>
        <v>0</v>
      </c>
      <c r="Z225" s="166">
        <v>0</v>
      </c>
      <c r="AA225" s="167">
        <f t="shared" si="28"/>
        <v>0</v>
      </c>
      <c r="AR225" s="17" t="s">
        <v>177</v>
      </c>
      <c r="AT225" s="17" t="s">
        <v>178</v>
      </c>
      <c r="AU225" s="17" t="s">
        <v>111</v>
      </c>
      <c r="AY225" s="17" t="s">
        <v>171</v>
      </c>
      <c r="BE225" s="103">
        <f t="shared" si="29"/>
        <v>0</v>
      </c>
      <c r="BF225" s="103">
        <f t="shared" si="30"/>
        <v>0</v>
      </c>
      <c r="BG225" s="103">
        <f t="shared" si="31"/>
        <v>0</v>
      </c>
      <c r="BH225" s="103">
        <f t="shared" si="32"/>
        <v>0</v>
      </c>
      <c r="BI225" s="103">
        <f t="shared" si="33"/>
        <v>0</v>
      </c>
      <c r="BJ225" s="17" t="s">
        <v>25</v>
      </c>
      <c r="BK225" s="103">
        <f t="shared" si="34"/>
        <v>0</v>
      </c>
      <c r="BL225" s="17" t="s">
        <v>177</v>
      </c>
      <c r="BM225" s="17" t="s">
        <v>438</v>
      </c>
    </row>
    <row r="226" spans="2:65" s="9" customFormat="1" ht="29.85" customHeight="1">
      <c r="B226" s="150"/>
      <c r="C226" s="151"/>
      <c r="D226" s="160" t="s">
        <v>129</v>
      </c>
      <c r="E226" s="160"/>
      <c r="F226" s="160"/>
      <c r="G226" s="160"/>
      <c r="H226" s="160"/>
      <c r="I226" s="160"/>
      <c r="J226" s="160"/>
      <c r="K226" s="160"/>
      <c r="L226" s="160"/>
      <c r="M226" s="160"/>
      <c r="N226" s="233">
        <f>BK226</f>
        <v>0</v>
      </c>
      <c r="O226" s="234"/>
      <c r="P226" s="234"/>
      <c r="Q226" s="234"/>
      <c r="R226" s="153"/>
      <c r="T226" s="154"/>
      <c r="U226" s="151"/>
      <c r="V226" s="151"/>
      <c r="W226" s="155">
        <f>W227+SUM(W228:W239)</f>
        <v>0</v>
      </c>
      <c r="X226" s="151"/>
      <c r="Y226" s="155">
        <f>Y227+SUM(Y228:Y239)</f>
        <v>1.5200000000000002E-2</v>
      </c>
      <c r="Z226" s="151"/>
      <c r="AA226" s="156">
        <f>AA227+SUM(AA228:AA239)</f>
        <v>0</v>
      </c>
      <c r="AR226" s="157" t="s">
        <v>25</v>
      </c>
      <c r="AT226" s="158" t="s">
        <v>81</v>
      </c>
      <c r="AU226" s="158" t="s">
        <v>25</v>
      </c>
      <c r="AY226" s="157" t="s">
        <v>171</v>
      </c>
      <c r="BK226" s="159">
        <f>BK227+SUM(BK228:BK239)</f>
        <v>0</v>
      </c>
    </row>
    <row r="227" spans="2:65" s="1" customFormat="1" ht="31.5" customHeight="1">
      <c r="B227" s="33"/>
      <c r="C227" s="161" t="s">
        <v>439</v>
      </c>
      <c r="D227" s="161" t="s">
        <v>173</v>
      </c>
      <c r="E227" s="162" t="s">
        <v>440</v>
      </c>
      <c r="F227" s="225" t="s">
        <v>441</v>
      </c>
      <c r="G227" s="225"/>
      <c r="H227" s="225"/>
      <c r="I227" s="225"/>
      <c r="J227" s="163" t="s">
        <v>199</v>
      </c>
      <c r="K227" s="164">
        <v>80</v>
      </c>
      <c r="L227" s="226">
        <v>0</v>
      </c>
      <c r="M227" s="227"/>
      <c r="N227" s="228">
        <f t="shared" ref="N227:N238" si="35">ROUND(L227*K227,2)</f>
        <v>0</v>
      </c>
      <c r="O227" s="228"/>
      <c r="P227" s="228"/>
      <c r="Q227" s="228"/>
      <c r="R227" s="35"/>
      <c r="T227" s="165" t="s">
        <v>23</v>
      </c>
      <c r="U227" s="42" t="s">
        <v>47</v>
      </c>
      <c r="V227" s="34"/>
      <c r="W227" s="166">
        <f t="shared" ref="W227:W238" si="36">V227*K227</f>
        <v>0</v>
      </c>
      <c r="X227" s="166">
        <v>0</v>
      </c>
      <c r="Y227" s="166">
        <f t="shared" ref="Y227:Y238" si="37">X227*K227</f>
        <v>0</v>
      </c>
      <c r="Z227" s="166">
        <v>0</v>
      </c>
      <c r="AA227" s="167">
        <f t="shared" ref="AA227:AA238" si="38">Z227*K227</f>
        <v>0</v>
      </c>
      <c r="AR227" s="17" t="s">
        <v>177</v>
      </c>
      <c r="AT227" s="17" t="s">
        <v>178</v>
      </c>
      <c r="AU227" s="17" t="s">
        <v>111</v>
      </c>
      <c r="AY227" s="17" t="s">
        <v>171</v>
      </c>
      <c r="BE227" s="103">
        <f t="shared" ref="BE227:BE238" si="39">IF(U227="základní",N227,0)</f>
        <v>0</v>
      </c>
      <c r="BF227" s="103">
        <f t="shared" ref="BF227:BF238" si="40">IF(U227="snížená",N227,0)</f>
        <v>0</v>
      </c>
      <c r="BG227" s="103">
        <f t="shared" ref="BG227:BG238" si="41">IF(U227="zákl. přenesená",N227,0)</f>
        <v>0</v>
      </c>
      <c r="BH227" s="103">
        <f t="shared" ref="BH227:BH238" si="42">IF(U227="sníž. přenesená",N227,0)</f>
        <v>0</v>
      </c>
      <c r="BI227" s="103">
        <f t="shared" ref="BI227:BI238" si="43">IF(U227="nulová",N227,0)</f>
        <v>0</v>
      </c>
      <c r="BJ227" s="17" t="s">
        <v>25</v>
      </c>
      <c r="BK227" s="103">
        <f t="shared" ref="BK227:BK238" si="44">ROUND(L227*K227,2)</f>
        <v>0</v>
      </c>
      <c r="BL227" s="17" t="s">
        <v>177</v>
      </c>
      <c r="BM227" s="17" t="s">
        <v>442</v>
      </c>
    </row>
    <row r="228" spans="2:65" s="1" customFormat="1" ht="44.25" customHeight="1">
      <c r="B228" s="33"/>
      <c r="C228" s="161" t="s">
        <v>443</v>
      </c>
      <c r="D228" s="161" t="s">
        <v>173</v>
      </c>
      <c r="E228" s="162" t="s">
        <v>444</v>
      </c>
      <c r="F228" s="225" t="s">
        <v>445</v>
      </c>
      <c r="G228" s="225"/>
      <c r="H228" s="225"/>
      <c r="I228" s="225"/>
      <c r="J228" s="163" t="s">
        <v>224</v>
      </c>
      <c r="K228" s="164">
        <v>1</v>
      </c>
      <c r="L228" s="226">
        <v>0</v>
      </c>
      <c r="M228" s="227"/>
      <c r="N228" s="228">
        <f t="shared" si="35"/>
        <v>0</v>
      </c>
      <c r="O228" s="228"/>
      <c r="P228" s="228"/>
      <c r="Q228" s="228"/>
      <c r="R228" s="35"/>
      <c r="T228" s="165" t="s">
        <v>23</v>
      </c>
      <c r="U228" s="42" t="s">
        <v>47</v>
      </c>
      <c r="V228" s="34"/>
      <c r="W228" s="166">
        <f t="shared" si="36"/>
        <v>0</v>
      </c>
      <c r="X228" s="166">
        <v>0</v>
      </c>
      <c r="Y228" s="166">
        <f t="shared" si="37"/>
        <v>0</v>
      </c>
      <c r="Z228" s="166">
        <v>0</v>
      </c>
      <c r="AA228" s="167">
        <f t="shared" si="38"/>
        <v>0</v>
      </c>
      <c r="AR228" s="17" t="s">
        <v>177</v>
      </c>
      <c r="AT228" s="17" t="s">
        <v>178</v>
      </c>
      <c r="AU228" s="17" t="s">
        <v>111</v>
      </c>
      <c r="AY228" s="17" t="s">
        <v>171</v>
      </c>
      <c r="BE228" s="103">
        <f t="shared" si="39"/>
        <v>0</v>
      </c>
      <c r="BF228" s="103">
        <f t="shared" si="40"/>
        <v>0</v>
      </c>
      <c r="BG228" s="103">
        <f t="shared" si="41"/>
        <v>0</v>
      </c>
      <c r="BH228" s="103">
        <f t="shared" si="42"/>
        <v>0</v>
      </c>
      <c r="BI228" s="103">
        <f t="shared" si="43"/>
        <v>0</v>
      </c>
      <c r="BJ228" s="17" t="s">
        <v>25</v>
      </c>
      <c r="BK228" s="103">
        <f t="shared" si="44"/>
        <v>0</v>
      </c>
      <c r="BL228" s="17" t="s">
        <v>177</v>
      </c>
      <c r="BM228" s="17" t="s">
        <v>446</v>
      </c>
    </row>
    <row r="229" spans="2:65" s="1" customFormat="1" ht="31.5" customHeight="1">
      <c r="B229" s="33"/>
      <c r="C229" s="161" t="s">
        <v>447</v>
      </c>
      <c r="D229" s="161" t="s">
        <v>178</v>
      </c>
      <c r="E229" s="162" t="s">
        <v>448</v>
      </c>
      <c r="F229" s="225" t="s">
        <v>449</v>
      </c>
      <c r="G229" s="225"/>
      <c r="H229" s="225"/>
      <c r="I229" s="225"/>
      <c r="J229" s="163" t="s">
        <v>450</v>
      </c>
      <c r="K229" s="164">
        <v>24</v>
      </c>
      <c r="L229" s="226">
        <v>0</v>
      </c>
      <c r="M229" s="227"/>
      <c r="N229" s="228">
        <f t="shared" si="35"/>
        <v>0</v>
      </c>
      <c r="O229" s="228"/>
      <c r="P229" s="228"/>
      <c r="Q229" s="228"/>
      <c r="R229" s="35"/>
      <c r="T229" s="165" t="s">
        <v>23</v>
      </c>
      <c r="U229" s="42" t="s">
        <v>47</v>
      </c>
      <c r="V229" s="34"/>
      <c r="W229" s="166">
        <f t="shared" si="36"/>
        <v>0</v>
      </c>
      <c r="X229" s="166">
        <v>0</v>
      </c>
      <c r="Y229" s="166">
        <f t="shared" si="37"/>
        <v>0</v>
      </c>
      <c r="Z229" s="166">
        <v>0</v>
      </c>
      <c r="AA229" s="167">
        <f t="shared" si="38"/>
        <v>0</v>
      </c>
      <c r="AR229" s="17" t="s">
        <v>177</v>
      </c>
      <c r="AT229" s="17" t="s">
        <v>178</v>
      </c>
      <c r="AU229" s="17" t="s">
        <v>111</v>
      </c>
      <c r="AY229" s="17" t="s">
        <v>171</v>
      </c>
      <c r="BE229" s="103">
        <f t="shared" si="39"/>
        <v>0</v>
      </c>
      <c r="BF229" s="103">
        <f t="shared" si="40"/>
        <v>0</v>
      </c>
      <c r="BG229" s="103">
        <f t="shared" si="41"/>
        <v>0</v>
      </c>
      <c r="BH229" s="103">
        <f t="shared" si="42"/>
        <v>0</v>
      </c>
      <c r="BI229" s="103">
        <f t="shared" si="43"/>
        <v>0</v>
      </c>
      <c r="BJ229" s="17" t="s">
        <v>25</v>
      </c>
      <c r="BK229" s="103">
        <f t="shared" si="44"/>
        <v>0</v>
      </c>
      <c r="BL229" s="17" t="s">
        <v>177</v>
      </c>
      <c r="BM229" s="17" t="s">
        <v>451</v>
      </c>
    </row>
    <row r="230" spans="2:65" s="1" customFormat="1" ht="22.5" customHeight="1">
      <c r="B230" s="33"/>
      <c r="C230" s="161" t="s">
        <v>452</v>
      </c>
      <c r="D230" s="161" t="s">
        <v>178</v>
      </c>
      <c r="E230" s="162" t="s">
        <v>453</v>
      </c>
      <c r="F230" s="225" t="s">
        <v>454</v>
      </c>
      <c r="G230" s="225"/>
      <c r="H230" s="225"/>
      <c r="I230" s="225"/>
      <c r="J230" s="163" t="s">
        <v>450</v>
      </c>
      <c r="K230" s="164">
        <v>4</v>
      </c>
      <c r="L230" s="226">
        <v>0</v>
      </c>
      <c r="M230" s="227"/>
      <c r="N230" s="228">
        <f t="shared" si="35"/>
        <v>0</v>
      </c>
      <c r="O230" s="228"/>
      <c r="P230" s="228"/>
      <c r="Q230" s="228"/>
      <c r="R230" s="35"/>
      <c r="T230" s="165" t="s">
        <v>23</v>
      </c>
      <c r="U230" s="42" t="s">
        <v>47</v>
      </c>
      <c r="V230" s="34"/>
      <c r="W230" s="166">
        <f t="shared" si="36"/>
        <v>0</v>
      </c>
      <c r="X230" s="166">
        <v>0</v>
      </c>
      <c r="Y230" s="166">
        <f t="shared" si="37"/>
        <v>0</v>
      </c>
      <c r="Z230" s="166">
        <v>0</v>
      </c>
      <c r="AA230" s="167">
        <f t="shared" si="38"/>
        <v>0</v>
      </c>
      <c r="AR230" s="17" t="s">
        <v>177</v>
      </c>
      <c r="AT230" s="17" t="s">
        <v>178</v>
      </c>
      <c r="AU230" s="17" t="s">
        <v>111</v>
      </c>
      <c r="AY230" s="17" t="s">
        <v>171</v>
      </c>
      <c r="BE230" s="103">
        <f t="shared" si="39"/>
        <v>0</v>
      </c>
      <c r="BF230" s="103">
        <f t="shared" si="40"/>
        <v>0</v>
      </c>
      <c r="BG230" s="103">
        <f t="shared" si="41"/>
        <v>0</v>
      </c>
      <c r="BH230" s="103">
        <f t="shared" si="42"/>
        <v>0</v>
      </c>
      <c r="BI230" s="103">
        <f t="shared" si="43"/>
        <v>0</v>
      </c>
      <c r="BJ230" s="17" t="s">
        <v>25</v>
      </c>
      <c r="BK230" s="103">
        <f t="shared" si="44"/>
        <v>0</v>
      </c>
      <c r="BL230" s="17" t="s">
        <v>177</v>
      </c>
      <c r="BM230" s="17" t="s">
        <v>455</v>
      </c>
    </row>
    <row r="231" spans="2:65" s="1" customFormat="1" ht="22.5" customHeight="1">
      <c r="B231" s="33"/>
      <c r="C231" s="161" t="s">
        <v>456</v>
      </c>
      <c r="D231" s="161" t="s">
        <v>178</v>
      </c>
      <c r="E231" s="162" t="s">
        <v>457</v>
      </c>
      <c r="F231" s="225" t="s">
        <v>458</v>
      </c>
      <c r="G231" s="225"/>
      <c r="H231" s="225"/>
      <c r="I231" s="225"/>
      <c r="J231" s="163" t="s">
        <v>459</v>
      </c>
      <c r="K231" s="164">
        <v>80</v>
      </c>
      <c r="L231" s="226">
        <v>0</v>
      </c>
      <c r="M231" s="227"/>
      <c r="N231" s="228">
        <f t="shared" si="35"/>
        <v>0</v>
      </c>
      <c r="O231" s="228"/>
      <c r="P231" s="228"/>
      <c r="Q231" s="228"/>
      <c r="R231" s="35"/>
      <c r="T231" s="165" t="s">
        <v>23</v>
      </c>
      <c r="U231" s="42" t="s">
        <v>47</v>
      </c>
      <c r="V231" s="34"/>
      <c r="W231" s="166">
        <f t="shared" si="36"/>
        <v>0</v>
      </c>
      <c r="X231" s="166">
        <v>0</v>
      </c>
      <c r="Y231" s="166">
        <f t="shared" si="37"/>
        <v>0</v>
      </c>
      <c r="Z231" s="166">
        <v>0</v>
      </c>
      <c r="AA231" s="167">
        <f t="shared" si="38"/>
        <v>0</v>
      </c>
      <c r="AR231" s="17" t="s">
        <v>177</v>
      </c>
      <c r="AT231" s="17" t="s">
        <v>178</v>
      </c>
      <c r="AU231" s="17" t="s">
        <v>111</v>
      </c>
      <c r="AY231" s="17" t="s">
        <v>171</v>
      </c>
      <c r="BE231" s="103">
        <f t="shared" si="39"/>
        <v>0</v>
      </c>
      <c r="BF231" s="103">
        <f t="shared" si="40"/>
        <v>0</v>
      </c>
      <c r="BG231" s="103">
        <f t="shared" si="41"/>
        <v>0</v>
      </c>
      <c r="BH231" s="103">
        <f t="shared" si="42"/>
        <v>0</v>
      </c>
      <c r="BI231" s="103">
        <f t="shared" si="43"/>
        <v>0</v>
      </c>
      <c r="BJ231" s="17" t="s">
        <v>25</v>
      </c>
      <c r="BK231" s="103">
        <f t="shared" si="44"/>
        <v>0</v>
      </c>
      <c r="BL231" s="17" t="s">
        <v>177</v>
      </c>
      <c r="BM231" s="17" t="s">
        <v>460</v>
      </c>
    </row>
    <row r="232" spans="2:65" s="1" customFormat="1" ht="22.5" customHeight="1">
      <c r="B232" s="33"/>
      <c r="C232" s="161" t="s">
        <v>461</v>
      </c>
      <c r="D232" s="161" t="s">
        <v>178</v>
      </c>
      <c r="E232" s="162" t="s">
        <v>462</v>
      </c>
      <c r="F232" s="225" t="s">
        <v>463</v>
      </c>
      <c r="G232" s="225"/>
      <c r="H232" s="225"/>
      <c r="I232" s="225"/>
      <c r="J232" s="163" t="s">
        <v>459</v>
      </c>
      <c r="K232" s="164">
        <v>150</v>
      </c>
      <c r="L232" s="226">
        <v>0</v>
      </c>
      <c r="M232" s="227"/>
      <c r="N232" s="228">
        <f t="shared" si="35"/>
        <v>0</v>
      </c>
      <c r="O232" s="228"/>
      <c r="P232" s="228"/>
      <c r="Q232" s="228"/>
      <c r="R232" s="35"/>
      <c r="T232" s="165" t="s">
        <v>23</v>
      </c>
      <c r="U232" s="42" t="s">
        <v>47</v>
      </c>
      <c r="V232" s="34"/>
      <c r="W232" s="166">
        <f t="shared" si="36"/>
        <v>0</v>
      </c>
      <c r="X232" s="166">
        <v>0</v>
      </c>
      <c r="Y232" s="166">
        <f t="shared" si="37"/>
        <v>0</v>
      </c>
      <c r="Z232" s="166">
        <v>0</v>
      </c>
      <c r="AA232" s="167">
        <f t="shared" si="38"/>
        <v>0</v>
      </c>
      <c r="AR232" s="17" t="s">
        <v>177</v>
      </c>
      <c r="AT232" s="17" t="s">
        <v>178</v>
      </c>
      <c r="AU232" s="17" t="s">
        <v>111</v>
      </c>
      <c r="AY232" s="17" t="s">
        <v>171</v>
      </c>
      <c r="BE232" s="103">
        <f t="shared" si="39"/>
        <v>0</v>
      </c>
      <c r="BF232" s="103">
        <f t="shared" si="40"/>
        <v>0</v>
      </c>
      <c r="BG232" s="103">
        <f t="shared" si="41"/>
        <v>0</v>
      </c>
      <c r="BH232" s="103">
        <f t="shared" si="42"/>
        <v>0</v>
      </c>
      <c r="BI232" s="103">
        <f t="shared" si="43"/>
        <v>0</v>
      </c>
      <c r="BJ232" s="17" t="s">
        <v>25</v>
      </c>
      <c r="BK232" s="103">
        <f t="shared" si="44"/>
        <v>0</v>
      </c>
      <c r="BL232" s="17" t="s">
        <v>177</v>
      </c>
      <c r="BM232" s="17" t="s">
        <v>464</v>
      </c>
    </row>
    <row r="233" spans="2:65" s="1" customFormat="1" ht="31.5" customHeight="1">
      <c r="B233" s="33"/>
      <c r="C233" s="161" t="s">
        <v>465</v>
      </c>
      <c r="D233" s="161" t="s">
        <v>173</v>
      </c>
      <c r="E233" s="162" t="s">
        <v>466</v>
      </c>
      <c r="F233" s="225" t="s">
        <v>467</v>
      </c>
      <c r="G233" s="225"/>
      <c r="H233" s="225"/>
      <c r="I233" s="225"/>
      <c r="J233" s="163" t="s">
        <v>224</v>
      </c>
      <c r="K233" s="164">
        <v>1</v>
      </c>
      <c r="L233" s="226">
        <v>0</v>
      </c>
      <c r="M233" s="227"/>
      <c r="N233" s="228">
        <f t="shared" si="35"/>
        <v>0</v>
      </c>
      <c r="O233" s="228"/>
      <c r="P233" s="228"/>
      <c r="Q233" s="228"/>
      <c r="R233" s="35"/>
      <c r="T233" s="165" t="s">
        <v>23</v>
      </c>
      <c r="U233" s="42" t="s">
        <v>47</v>
      </c>
      <c r="V233" s="34"/>
      <c r="W233" s="166">
        <f t="shared" si="36"/>
        <v>0</v>
      </c>
      <c r="X233" s="166">
        <v>0</v>
      </c>
      <c r="Y233" s="166">
        <f t="shared" si="37"/>
        <v>0</v>
      </c>
      <c r="Z233" s="166">
        <v>0</v>
      </c>
      <c r="AA233" s="167">
        <f t="shared" si="38"/>
        <v>0</v>
      </c>
      <c r="AR233" s="17" t="s">
        <v>177</v>
      </c>
      <c r="AT233" s="17" t="s">
        <v>178</v>
      </c>
      <c r="AU233" s="17" t="s">
        <v>111</v>
      </c>
      <c r="AY233" s="17" t="s">
        <v>171</v>
      </c>
      <c r="BE233" s="103">
        <f t="shared" si="39"/>
        <v>0</v>
      </c>
      <c r="BF233" s="103">
        <f t="shared" si="40"/>
        <v>0</v>
      </c>
      <c r="BG233" s="103">
        <f t="shared" si="41"/>
        <v>0</v>
      </c>
      <c r="BH233" s="103">
        <f t="shared" si="42"/>
        <v>0</v>
      </c>
      <c r="BI233" s="103">
        <f t="shared" si="43"/>
        <v>0</v>
      </c>
      <c r="BJ233" s="17" t="s">
        <v>25</v>
      </c>
      <c r="BK233" s="103">
        <f t="shared" si="44"/>
        <v>0</v>
      </c>
      <c r="BL233" s="17" t="s">
        <v>177</v>
      </c>
      <c r="BM233" s="17" t="s">
        <v>468</v>
      </c>
    </row>
    <row r="234" spans="2:65" s="1" customFormat="1" ht="31.5" customHeight="1">
      <c r="B234" s="33"/>
      <c r="C234" s="161" t="s">
        <v>469</v>
      </c>
      <c r="D234" s="161" t="s">
        <v>173</v>
      </c>
      <c r="E234" s="162" t="s">
        <v>470</v>
      </c>
      <c r="F234" s="225" t="s">
        <v>471</v>
      </c>
      <c r="G234" s="225"/>
      <c r="H234" s="225"/>
      <c r="I234" s="225"/>
      <c r="J234" s="163" t="s">
        <v>199</v>
      </c>
      <c r="K234" s="164">
        <v>29</v>
      </c>
      <c r="L234" s="226">
        <v>0</v>
      </c>
      <c r="M234" s="227"/>
      <c r="N234" s="228">
        <f t="shared" si="35"/>
        <v>0</v>
      </c>
      <c r="O234" s="228"/>
      <c r="P234" s="228"/>
      <c r="Q234" s="228"/>
      <c r="R234" s="35"/>
      <c r="T234" s="165" t="s">
        <v>23</v>
      </c>
      <c r="U234" s="42" t="s">
        <v>47</v>
      </c>
      <c r="V234" s="34"/>
      <c r="W234" s="166">
        <f t="shared" si="36"/>
        <v>0</v>
      </c>
      <c r="X234" s="166">
        <v>0</v>
      </c>
      <c r="Y234" s="166">
        <f t="shared" si="37"/>
        <v>0</v>
      </c>
      <c r="Z234" s="166">
        <v>0</v>
      </c>
      <c r="AA234" s="167">
        <f t="shared" si="38"/>
        <v>0</v>
      </c>
      <c r="AR234" s="17" t="s">
        <v>177</v>
      </c>
      <c r="AT234" s="17" t="s">
        <v>178</v>
      </c>
      <c r="AU234" s="17" t="s">
        <v>111</v>
      </c>
      <c r="AY234" s="17" t="s">
        <v>171</v>
      </c>
      <c r="BE234" s="103">
        <f t="shared" si="39"/>
        <v>0</v>
      </c>
      <c r="BF234" s="103">
        <f t="shared" si="40"/>
        <v>0</v>
      </c>
      <c r="BG234" s="103">
        <f t="shared" si="41"/>
        <v>0</v>
      </c>
      <c r="BH234" s="103">
        <f t="shared" si="42"/>
        <v>0</v>
      </c>
      <c r="BI234" s="103">
        <f t="shared" si="43"/>
        <v>0</v>
      </c>
      <c r="BJ234" s="17" t="s">
        <v>25</v>
      </c>
      <c r="BK234" s="103">
        <f t="shared" si="44"/>
        <v>0</v>
      </c>
      <c r="BL234" s="17" t="s">
        <v>177</v>
      </c>
      <c r="BM234" s="17" t="s">
        <v>472</v>
      </c>
    </row>
    <row r="235" spans="2:65" s="1" customFormat="1" ht="31.5" customHeight="1">
      <c r="B235" s="33"/>
      <c r="C235" s="161" t="s">
        <v>473</v>
      </c>
      <c r="D235" s="161" t="s">
        <v>173</v>
      </c>
      <c r="E235" s="162" t="s">
        <v>474</v>
      </c>
      <c r="F235" s="225" t="s">
        <v>475</v>
      </c>
      <c r="G235" s="225"/>
      <c r="H235" s="225"/>
      <c r="I235" s="225"/>
      <c r="J235" s="163" t="s">
        <v>359</v>
      </c>
      <c r="K235" s="164">
        <v>2</v>
      </c>
      <c r="L235" s="226">
        <v>0</v>
      </c>
      <c r="M235" s="227"/>
      <c r="N235" s="228">
        <f t="shared" si="35"/>
        <v>0</v>
      </c>
      <c r="O235" s="228"/>
      <c r="P235" s="228"/>
      <c r="Q235" s="228"/>
      <c r="R235" s="35"/>
      <c r="T235" s="165" t="s">
        <v>23</v>
      </c>
      <c r="U235" s="42" t="s">
        <v>47</v>
      </c>
      <c r="V235" s="34"/>
      <c r="W235" s="166">
        <f t="shared" si="36"/>
        <v>0</v>
      </c>
      <c r="X235" s="166">
        <v>0</v>
      </c>
      <c r="Y235" s="166">
        <f t="shared" si="37"/>
        <v>0</v>
      </c>
      <c r="Z235" s="166">
        <v>0</v>
      </c>
      <c r="AA235" s="167">
        <f t="shared" si="38"/>
        <v>0</v>
      </c>
      <c r="AR235" s="17" t="s">
        <v>177</v>
      </c>
      <c r="AT235" s="17" t="s">
        <v>178</v>
      </c>
      <c r="AU235" s="17" t="s">
        <v>111</v>
      </c>
      <c r="AY235" s="17" t="s">
        <v>171</v>
      </c>
      <c r="BE235" s="103">
        <f t="shared" si="39"/>
        <v>0</v>
      </c>
      <c r="BF235" s="103">
        <f t="shared" si="40"/>
        <v>0</v>
      </c>
      <c r="BG235" s="103">
        <f t="shared" si="41"/>
        <v>0</v>
      </c>
      <c r="BH235" s="103">
        <f t="shared" si="42"/>
        <v>0</v>
      </c>
      <c r="BI235" s="103">
        <f t="shared" si="43"/>
        <v>0</v>
      </c>
      <c r="BJ235" s="17" t="s">
        <v>25</v>
      </c>
      <c r="BK235" s="103">
        <f t="shared" si="44"/>
        <v>0</v>
      </c>
      <c r="BL235" s="17" t="s">
        <v>177</v>
      </c>
      <c r="BM235" s="17" t="s">
        <v>476</v>
      </c>
    </row>
    <row r="236" spans="2:65" s="1" customFormat="1" ht="31.5" customHeight="1">
      <c r="B236" s="33"/>
      <c r="C236" s="161" t="s">
        <v>477</v>
      </c>
      <c r="D236" s="161" t="s">
        <v>173</v>
      </c>
      <c r="E236" s="162" t="s">
        <v>478</v>
      </c>
      <c r="F236" s="225" t="s">
        <v>479</v>
      </c>
      <c r="G236" s="225"/>
      <c r="H236" s="225"/>
      <c r="I236" s="225"/>
      <c r="J236" s="163" t="s">
        <v>199</v>
      </c>
      <c r="K236" s="164">
        <v>410</v>
      </c>
      <c r="L236" s="226">
        <v>0</v>
      </c>
      <c r="M236" s="227"/>
      <c r="N236" s="228">
        <f t="shared" si="35"/>
        <v>0</v>
      </c>
      <c r="O236" s="228"/>
      <c r="P236" s="228"/>
      <c r="Q236" s="228"/>
      <c r="R236" s="35"/>
      <c r="T236" s="165" t="s">
        <v>23</v>
      </c>
      <c r="U236" s="42" t="s">
        <v>47</v>
      </c>
      <c r="V236" s="34"/>
      <c r="W236" s="166">
        <f t="shared" si="36"/>
        <v>0</v>
      </c>
      <c r="X236" s="166">
        <v>0</v>
      </c>
      <c r="Y236" s="166">
        <f t="shared" si="37"/>
        <v>0</v>
      </c>
      <c r="Z236" s="166">
        <v>0</v>
      </c>
      <c r="AA236" s="167">
        <f t="shared" si="38"/>
        <v>0</v>
      </c>
      <c r="AR236" s="17" t="s">
        <v>177</v>
      </c>
      <c r="AT236" s="17" t="s">
        <v>178</v>
      </c>
      <c r="AU236" s="17" t="s">
        <v>111</v>
      </c>
      <c r="AY236" s="17" t="s">
        <v>171</v>
      </c>
      <c r="BE236" s="103">
        <f t="shared" si="39"/>
        <v>0</v>
      </c>
      <c r="BF236" s="103">
        <f t="shared" si="40"/>
        <v>0</v>
      </c>
      <c r="BG236" s="103">
        <f t="shared" si="41"/>
        <v>0</v>
      </c>
      <c r="BH236" s="103">
        <f t="shared" si="42"/>
        <v>0</v>
      </c>
      <c r="BI236" s="103">
        <f t="shared" si="43"/>
        <v>0</v>
      </c>
      <c r="BJ236" s="17" t="s">
        <v>25</v>
      </c>
      <c r="BK236" s="103">
        <f t="shared" si="44"/>
        <v>0</v>
      </c>
      <c r="BL236" s="17" t="s">
        <v>177</v>
      </c>
      <c r="BM236" s="17" t="s">
        <v>480</v>
      </c>
    </row>
    <row r="237" spans="2:65" s="1" customFormat="1" ht="69.75" customHeight="1">
      <c r="B237" s="33"/>
      <c r="C237" s="161" t="s">
        <v>481</v>
      </c>
      <c r="D237" s="161" t="s">
        <v>173</v>
      </c>
      <c r="E237" s="162" t="s">
        <v>482</v>
      </c>
      <c r="F237" s="225" t="s">
        <v>483</v>
      </c>
      <c r="G237" s="225"/>
      <c r="H237" s="225"/>
      <c r="I237" s="225"/>
      <c r="J237" s="163" t="s">
        <v>296</v>
      </c>
      <c r="K237" s="164">
        <v>1</v>
      </c>
      <c r="L237" s="226">
        <v>0</v>
      </c>
      <c r="M237" s="227"/>
      <c r="N237" s="228">
        <f t="shared" si="35"/>
        <v>0</v>
      </c>
      <c r="O237" s="228"/>
      <c r="P237" s="228"/>
      <c r="Q237" s="228"/>
      <c r="R237" s="35"/>
      <c r="T237" s="165" t="s">
        <v>23</v>
      </c>
      <c r="U237" s="42" t="s">
        <v>47</v>
      </c>
      <c r="V237" s="34"/>
      <c r="W237" s="166">
        <f t="shared" si="36"/>
        <v>0</v>
      </c>
      <c r="X237" s="166">
        <v>0</v>
      </c>
      <c r="Y237" s="166">
        <f t="shared" si="37"/>
        <v>0</v>
      </c>
      <c r="Z237" s="166">
        <v>0</v>
      </c>
      <c r="AA237" s="167">
        <f t="shared" si="38"/>
        <v>0</v>
      </c>
      <c r="AR237" s="17" t="s">
        <v>177</v>
      </c>
      <c r="AT237" s="17" t="s">
        <v>178</v>
      </c>
      <c r="AU237" s="17" t="s">
        <v>111</v>
      </c>
      <c r="AY237" s="17" t="s">
        <v>171</v>
      </c>
      <c r="BE237" s="103">
        <f t="shared" si="39"/>
        <v>0</v>
      </c>
      <c r="BF237" s="103">
        <f t="shared" si="40"/>
        <v>0</v>
      </c>
      <c r="BG237" s="103">
        <f t="shared" si="41"/>
        <v>0</v>
      </c>
      <c r="BH237" s="103">
        <f t="shared" si="42"/>
        <v>0</v>
      </c>
      <c r="BI237" s="103">
        <f t="shared" si="43"/>
        <v>0</v>
      </c>
      <c r="BJ237" s="17" t="s">
        <v>25</v>
      </c>
      <c r="BK237" s="103">
        <f t="shared" si="44"/>
        <v>0</v>
      </c>
      <c r="BL237" s="17" t="s">
        <v>177</v>
      </c>
      <c r="BM237" s="17" t="s">
        <v>484</v>
      </c>
    </row>
    <row r="238" spans="2:65" s="1" customFormat="1" ht="31.5" customHeight="1">
      <c r="B238" s="33"/>
      <c r="C238" s="161" t="s">
        <v>485</v>
      </c>
      <c r="D238" s="161" t="s">
        <v>178</v>
      </c>
      <c r="E238" s="162" t="s">
        <v>486</v>
      </c>
      <c r="F238" s="225" t="s">
        <v>487</v>
      </c>
      <c r="G238" s="225"/>
      <c r="H238" s="225"/>
      <c r="I238" s="225"/>
      <c r="J238" s="163" t="s">
        <v>199</v>
      </c>
      <c r="K238" s="164">
        <v>380</v>
      </c>
      <c r="L238" s="226">
        <v>0</v>
      </c>
      <c r="M238" s="227"/>
      <c r="N238" s="228">
        <f t="shared" si="35"/>
        <v>0</v>
      </c>
      <c r="O238" s="228"/>
      <c r="P238" s="228"/>
      <c r="Q238" s="228"/>
      <c r="R238" s="35"/>
      <c r="T238" s="165" t="s">
        <v>23</v>
      </c>
      <c r="U238" s="42" t="s">
        <v>47</v>
      </c>
      <c r="V238" s="34"/>
      <c r="W238" s="166">
        <f t="shared" si="36"/>
        <v>0</v>
      </c>
      <c r="X238" s="166">
        <v>4.0000000000000003E-5</v>
      </c>
      <c r="Y238" s="166">
        <f t="shared" si="37"/>
        <v>1.5200000000000002E-2</v>
      </c>
      <c r="Z238" s="166">
        <v>0</v>
      </c>
      <c r="AA238" s="167">
        <f t="shared" si="38"/>
        <v>0</v>
      </c>
      <c r="AR238" s="17" t="s">
        <v>177</v>
      </c>
      <c r="AT238" s="17" t="s">
        <v>178</v>
      </c>
      <c r="AU238" s="17" t="s">
        <v>111</v>
      </c>
      <c r="AY238" s="17" t="s">
        <v>171</v>
      </c>
      <c r="BE238" s="103">
        <f t="shared" si="39"/>
        <v>0</v>
      </c>
      <c r="BF238" s="103">
        <f t="shared" si="40"/>
        <v>0</v>
      </c>
      <c r="BG238" s="103">
        <f t="shared" si="41"/>
        <v>0</v>
      </c>
      <c r="BH238" s="103">
        <f t="shared" si="42"/>
        <v>0</v>
      </c>
      <c r="BI238" s="103">
        <f t="shared" si="43"/>
        <v>0</v>
      </c>
      <c r="BJ238" s="17" t="s">
        <v>25</v>
      </c>
      <c r="BK238" s="103">
        <f t="shared" si="44"/>
        <v>0</v>
      </c>
      <c r="BL238" s="17" t="s">
        <v>177</v>
      </c>
      <c r="BM238" s="17" t="s">
        <v>488</v>
      </c>
    </row>
    <row r="239" spans="2:65" s="9" customFormat="1" ht="22.35" customHeight="1">
      <c r="B239" s="150"/>
      <c r="C239" s="151"/>
      <c r="D239" s="160" t="s">
        <v>130</v>
      </c>
      <c r="E239" s="160"/>
      <c r="F239" s="160"/>
      <c r="G239" s="160"/>
      <c r="H239" s="160"/>
      <c r="I239" s="160"/>
      <c r="J239" s="160"/>
      <c r="K239" s="160"/>
      <c r="L239" s="160"/>
      <c r="M239" s="160"/>
      <c r="N239" s="233">
        <f>BK239</f>
        <v>0</v>
      </c>
      <c r="O239" s="234"/>
      <c r="P239" s="234"/>
      <c r="Q239" s="234"/>
      <c r="R239" s="153"/>
      <c r="T239" s="154"/>
      <c r="U239" s="151"/>
      <c r="V239" s="151"/>
      <c r="W239" s="155">
        <f>W240</f>
        <v>0</v>
      </c>
      <c r="X239" s="151"/>
      <c r="Y239" s="155">
        <f>Y240</f>
        <v>0</v>
      </c>
      <c r="Z239" s="151"/>
      <c r="AA239" s="156">
        <f>AA240</f>
        <v>0</v>
      </c>
      <c r="AR239" s="157" t="s">
        <v>25</v>
      </c>
      <c r="AT239" s="158" t="s">
        <v>81</v>
      </c>
      <c r="AU239" s="158" t="s">
        <v>111</v>
      </c>
      <c r="AY239" s="157" t="s">
        <v>171</v>
      </c>
      <c r="BK239" s="159">
        <f>BK240</f>
        <v>0</v>
      </c>
    </row>
    <row r="240" spans="2:65" s="1" customFormat="1" ht="31.5" customHeight="1">
      <c r="B240" s="33"/>
      <c r="C240" s="161" t="s">
        <v>489</v>
      </c>
      <c r="D240" s="161" t="s">
        <v>173</v>
      </c>
      <c r="E240" s="162" t="s">
        <v>490</v>
      </c>
      <c r="F240" s="225" t="s">
        <v>491</v>
      </c>
      <c r="G240" s="225"/>
      <c r="H240" s="225"/>
      <c r="I240" s="225"/>
      <c r="J240" s="163" t="s">
        <v>492</v>
      </c>
      <c r="K240" s="172">
        <v>0</v>
      </c>
      <c r="L240" s="226">
        <v>0</v>
      </c>
      <c r="M240" s="227"/>
      <c r="N240" s="228">
        <f>ROUND(L240*K240,2)</f>
        <v>0</v>
      </c>
      <c r="O240" s="228"/>
      <c r="P240" s="228"/>
      <c r="Q240" s="228"/>
      <c r="R240" s="35"/>
      <c r="T240" s="165" t="s">
        <v>23</v>
      </c>
      <c r="U240" s="42" t="s">
        <v>47</v>
      </c>
      <c r="V240" s="34"/>
      <c r="W240" s="166">
        <f>V240*K240</f>
        <v>0</v>
      </c>
      <c r="X240" s="166">
        <v>0</v>
      </c>
      <c r="Y240" s="166">
        <f>X240*K240</f>
        <v>0</v>
      </c>
      <c r="Z240" s="166">
        <v>0</v>
      </c>
      <c r="AA240" s="167">
        <f>Z240*K240</f>
        <v>0</v>
      </c>
      <c r="AR240" s="17" t="s">
        <v>177</v>
      </c>
      <c r="AT240" s="17" t="s">
        <v>178</v>
      </c>
      <c r="AU240" s="17" t="s">
        <v>217</v>
      </c>
      <c r="AY240" s="17" t="s">
        <v>171</v>
      </c>
      <c r="BE240" s="103">
        <f>IF(U240="základní",N240,0)</f>
        <v>0</v>
      </c>
      <c r="BF240" s="103">
        <f>IF(U240="snížená",N240,0)</f>
        <v>0</v>
      </c>
      <c r="BG240" s="103">
        <f>IF(U240="zákl. přenesená",N240,0)</f>
        <v>0</v>
      </c>
      <c r="BH240" s="103">
        <f>IF(U240="sníž. přenesená",N240,0)</f>
        <v>0</v>
      </c>
      <c r="BI240" s="103">
        <f>IF(U240="nulová",N240,0)</f>
        <v>0</v>
      </c>
      <c r="BJ240" s="17" t="s">
        <v>25</v>
      </c>
      <c r="BK240" s="103">
        <f>ROUND(L240*K240,2)</f>
        <v>0</v>
      </c>
      <c r="BL240" s="17" t="s">
        <v>177</v>
      </c>
      <c r="BM240" s="17" t="s">
        <v>493</v>
      </c>
    </row>
    <row r="241" spans="2:65" s="9" customFormat="1" ht="37.35" customHeight="1">
      <c r="B241" s="150"/>
      <c r="C241" s="151"/>
      <c r="D241" s="152" t="s">
        <v>131</v>
      </c>
      <c r="E241" s="152"/>
      <c r="F241" s="152"/>
      <c r="G241" s="152"/>
      <c r="H241" s="152"/>
      <c r="I241" s="152"/>
      <c r="J241" s="152"/>
      <c r="K241" s="152"/>
      <c r="L241" s="152"/>
      <c r="M241" s="152"/>
      <c r="N241" s="220">
        <f>BK241</f>
        <v>0</v>
      </c>
      <c r="O241" s="221"/>
      <c r="P241" s="221"/>
      <c r="Q241" s="221"/>
      <c r="R241" s="153"/>
      <c r="T241" s="154"/>
      <c r="U241" s="151"/>
      <c r="V241" s="151"/>
      <c r="W241" s="155">
        <f>W242+W249+W253+W255+W257+W266+W269+W276+W286+W290+W295+W297</f>
        <v>0</v>
      </c>
      <c r="X241" s="151"/>
      <c r="Y241" s="155">
        <f>Y242+Y249+Y253+Y255+Y257+Y266+Y269+Y276+Y286+Y290+Y295+Y297</f>
        <v>3.8968169999999995</v>
      </c>
      <c r="Z241" s="151"/>
      <c r="AA241" s="156">
        <f>AA242+AA249+AA253+AA255+AA257+AA266+AA269+AA276+AA286+AA290+AA295+AA297</f>
        <v>1.75522</v>
      </c>
      <c r="AR241" s="157" t="s">
        <v>111</v>
      </c>
      <c r="AT241" s="158" t="s">
        <v>81</v>
      </c>
      <c r="AU241" s="158" t="s">
        <v>82</v>
      </c>
      <c r="AY241" s="157" t="s">
        <v>171</v>
      </c>
      <c r="BK241" s="159">
        <f>BK242+BK249+BK253+BK255+BK257+BK266+BK269+BK276+BK286+BK290+BK295+BK297</f>
        <v>0</v>
      </c>
    </row>
    <row r="242" spans="2:65" s="9" customFormat="1" ht="19.899999999999999" customHeight="1">
      <c r="B242" s="150"/>
      <c r="C242" s="151"/>
      <c r="D242" s="160" t="s">
        <v>132</v>
      </c>
      <c r="E242" s="160"/>
      <c r="F242" s="160"/>
      <c r="G242" s="160"/>
      <c r="H242" s="160"/>
      <c r="I242" s="160"/>
      <c r="J242" s="160"/>
      <c r="K242" s="160"/>
      <c r="L242" s="160"/>
      <c r="M242" s="160"/>
      <c r="N242" s="222">
        <f>BK242</f>
        <v>0</v>
      </c>
      <c r="O242" s="223"/>
      <c r="P242" s="223"/>
      <c r="Q242" s="223"/>
      <c r="R242" s="153"/>
      <c r="T242" s="154"/>
      <c r="U242" s="151"/>
      <c r="V242" s="151"/>
      <c r="W242" s="155">
        <f>SUM(W243:W248)</f>
        <v>0</v>
      </c>
      <c r="X242" s="151"/>
      <c r="Y242" s="155">
        <f>SUM(Y243:Y248)</f>
        <v>1.5625E-2</v>
      </c>
      <c r="Z242" s="151"/>
      <c r="AA242" s="156">
        <f>SUM(AA243:AA248)</f>
        <v>0</v>
      </c>
      <c r="AR242" s="157" t="s">
        <v>111</v>
      </c>
      <c r="AT242" s="158" t="s">
        <v>81</v>
      </c>
      <c r="AU242" s="158" t="s">
        <v>25</v>
      </c>
      <c r="AY242" s="157" t="s">
        <v>171</v>
      </c>
      <c r="BK242" s="159">
        <f>SUM(BK243:BK248)</f>
        <v>0</v>
      </c>
    </row>
    <row r="243" spans="2:65" s="1" customFormat="1" ht="31.5" customHeight="1">
      <c r="B243" s="33"/>
      <c r="C243" s="161" t="s">
        <v>494</v>
      </c>
      <c r="D243" s="161" t="s">
        <v>178</v>
      </c>
      <c r="E243" s="162" t="s">
        <v>495</v>
      </c>
      <c r="F243" s="225" t="s">
        <v>496</v>
      </c>
      <c r="G243" s="225"/>
      <c r="H243" s="225"/>
      <c r="I243" s="225"/>
      <c r="J243" s="163" t="s">
        <v>199</v>
      </c>
      <c r="K243" s="164">
        <v>30</v>
      </c>
      <c r="L243" s="226">
        <v>0</v>
      </c>
      <c r="M243" s="227"/>
      <c r="N243" s="228">
        <f t="shared" ref="N243:N248" si="45">ROUND(L243*K243,2)</f>
        <v>0</v>
      </c>
      <c r="O243" s="228"/>
      <c r="P243" s="228"/>
      <c r="Q243" s="228"/>
      <c r="R243" s="35"/>
      <c r="T243" s="165" t="s">
        <v>23</v>
      </c>
      <c r="U243" s="42" t="s">
        <v>47</v>
      </c>
      <c r="V243" s="34"/>
      <c r="W243" s="166">
        <f t="shared" ref="W243:W248" si="46">V243*K243</f>
        <v>0</v>
      </c>
      <c r="X243" s="166">
        <v>0</v>
      </c>
      <c r="Y243" s="166">
        <f t="shared" ref="Y243:Y248" si="47">X243*K243</f>
        <v>0</v>
      </c>
      <c r="Z243" s="166">
        <v>0</v>
      </c>
      <c r="AA243" s="167">
        <f t="shared" ref="AA243:AA248" si="48">Z243*K243</f>
        <v>0</v>
      </c>
      <c r="AR243" s="17" t="s">
        <v>497</v>
      </c>
      <c r="AT243" s="17" t="s">
        <v>178</v>
      </c>
      <c r="AU243" s="17" t="s">
        <v>111</v>
      </c>
      <c r="AY243" s="17" t="s">
        <v>171</v>
      </c>
      <c r="BE243" s="103">
        <f t="shared" ref="BE243:BE248" si="49">IF(U243="základní",N243,0)</f>
        <v>0</v>
      </c>
      <c r="BF243" s="103">
        <f t="shared" ref="BF243:BF248" si="50">IF(U243="snížená",N243,0)</f>
        <v>0</v>
      </c>
      <c r="BG243" s="103">
        <f t="shared" ref="BG243:BG248" si="51">IF(U243="zákl. přenesená",N243,0)</f>
        <v>0</v>
      </c>
      <c r="BH243" s="103">
        <f t="shared" ref="BH243:BH248" si="52">IF(U243="sníž. přenesená",N243,0)</f>
        <v>0</v>
      </c>
      <c r="BI243" s="103">
        <f t="shared" ref="BI243:BI248" si="53">IF(U243="nulová",N243,0)</f>
        <v>0</v>
      </c>
      <c r="BJ243" s="17" t="s">
        <v>25</v>
      </c>
      <c r="BK243" s="103">
        <f t="shared" ref="BK243:BK248" si="54">ROUND(L243*K243,2)</f>
        <v>0</v>
      </c>
      <c r="BL243" s="17" t="s">
        <v>497</v>
      </c>
      <c r="BM243" s="17" t="s">
        <v>498</v>
      </c>
    </row>
    <row r="244" spans="2:65" s="1" customFormat="1" ht="31.5" customHeight="1">
      <c r="B244" s="33"/>
      <c r="C244" s="168" t="s">
        <v>499</v>
      </c>
      <c r="D244" s="168" t="s">
        <v>202</v>
      </c>
      <c r="E244" s="169" t="s">
        <v>500</v>
      </c>
      <c r="F244" s="237" t="s">
        <v>501</v>
      </c>
      <c r="G244" s="237"/>
      <c r="H244" s="237"/>
      <c r="I244" s="237"/>
      <c r="J244" s="170" t="s">
        <v>199</v>
      </c>
      <c r="K244" s="171">
        <v>31.25</v>
      </c>
      <c r="L244" s="238">
        <v>0</v>
      </c>
      <c r="M244" s="239"/>
      <c r="N244" s="240">
        <f t="shared" si="45"/>
        <v>0</v>
      </c>
      <c r="O244" s="228"/>
      <c r="P244" s="228"/>
      <c r="Q244" s="228"/>
      <c r="R244" s="35"/>
      <c r="T244" s="165" t="s">
        <v>23</v>
      </c>
      <c r="U244" s="42" t="s">
        <v>47</v>
      </c>
      <c r="V244" s="34"/>
      <c r="W244" s="166">
        <f t="shared" si="46"/>
        <v>0</v>
      </c>
      <c r="X244" s="166">
        <v>5.0000000000000001E-4</v>
      </c>
      <c r="Y244" s="166">
        <f t="shared" si="47"/>
        <v>1.5625E-2</v>
      </c>
      <c r="Z244" s="166">
        <v>0</v>
      </c>
      <c r="AA244" s="167">
        <f t="shared" si="48"/>
        <v>0</v>
      </c>
      <c r="AR244" s="17" t="s">
        <v>502</v>
      </c>
      <c r="AT244" s="17" t="s">
        <v>202</v>
      </c>
      <c r="AU244" s="17" t="s">
        <v>111</v>
      </c>
      <c r="AY244" s="17" t="s">
        <v>171</v>
      </c>
      <c r="BE244" s="103">
        <f t="shared" si="49"/>
        <v>0</v>
      </c>
      <c r="BF244" s="103">
        <f t="shared" si="50"/>
        <v>0</v>
      </c>
      <c r="BG244" s="103">
        <f t="shared" si="51"/>
        <v>0</v>
      </c>
      <c r="BH244" s="103">
        <f t="shared" si="52"/>
        <v>0</v>
      </c>
      <c r="BI244" s="103">
        <f t="shared" si="53"/>
        <v>0</v>
      </c>
      <c r="BJ244" s="17" t="s">
        <v>25</v>
      </c>
      <c r="BK244" s="103">
        <f t="shared" si="54"/>
        <v>0</v>
      </c>
      <c r="BL244" s="17" t="s">
        <v>497</v>
      </c>
      <c r="BM244" s="17" t="s">
        <v>503</v>
      </c>
    </row>
    <row r="245" spans="2:65" s="1" customFormat="1" ht="31.5" customHeight="1">
      <c r="B245" s="33"/>
      <c r="C245" s="161" t="s">
        <v>504</v>
      </c>
      <c r="D245" s="161" t="s">
        <v>173</v>
      </c>
      <c r="E245" s="162" t="s">
        <v>505</v>
      </c>
      <c r="F245" s="225" t="s">
        <v>506</v>
      </c>
      <c r="G245" s="225"/>
      <c r="H245" s="225"/>
      <c r="I245" s="225"/>
      <c r="J245" s="163" t="s">
        <v>199</v>
      </c>
      <c r="K245" s="164">
        <v>18</v>
      </c>
      <c r="L245" s="226">
        <v>0</v>
      </c>
      <c r="M245" s="227"/>
      <c r="N245" s="228">
        <f t="shared" si="45"/>
        <v>0</v>
      </c>
      <c r="O245" s="228"/>
      <c r="P245" s="228"/>
      <c r="Q245" s="228"/>
      <c r="R245" s="35"/>
      <c r="T245" s="165" t="s">
        <v>23</v>
      </c>
      <c r="U245" s="42" t="s">
        <v>47</v>
      </c>
      <c r="V245" s="34"/>
      <c r="W245" s="166">
        <f t="shared" si="46"/>
        <v>0</v>
      </c>
      <c r="X245" s="166">
        <v>0</v>
      </c>
      <c r="Y245" s="166">
        <f t="shared" si="47"/>
        <v>0</v>
      </c>
      <c r="Z245" s="166">
        <v>0</v>
      </c>
      <c r="AA245" s="167">
        <f t="shared" si="48"/>
        <v>0</v>
      </c>
      <c r="AR245" s="17" t="s">
        <v>497</v>
      </c>
      <c r="AT245" s="17" t="s">
        <v>178</v>
      </c>
      <c r="AU245" s="17" t="s">
        <v>111</v>
      </c>
      <c r="AY245" s="17" t="s">
        <v>171</v>
      </c>
      <c r="BE245" s="103">
        <f t="shared" si="49"/>
        <v>0</v>
      </c>
      <c r="BF245" s="103">
        <f t="shared" si="50"/>
        <v>0</v>
      </c>
      <c r="BG245" s="103">
        <f t="shared" si="51"/>
        <v>0</v>
      </c>
      <c r="BH245" s="103">
        <f t="shared" si="52"/>
        <v>0</v>
      </c>
      <c r="BI245" s="103">
        <f t="shared" si="53"/>
        <v>0</v>
      </c>
      <c r="BJ245" s="17" t="s">
        <v>25</v>
      </c>
      <c r="BK245" s="103">
        <f t="shared" si="54"/>
        <v>0</v>
      </c>
      <c r="BL245" s="17" t="s">
        <v>497</v>
      </c>
      <c r="BM245" s="17" t="s">
        <v>507</v>
      </c>
    </row>
    <row r="246" spans="2:65" s="1" customFormat="1" ht="31.5" customHeight="1">
      <c r="B246" s="33"/>
      <c r="C246" s="161" t="s">
        <v>508</v>
      </c>
      <c r="D246" s="161" t="s">
        <v>173</v>
      </c>
      <c r="E246" s="162" t="s">
        <v>509</v>
      </c>
      <c r="F246" s="225" t="s">
        <v>510</v>
      </c>
      <c r="G246" s="225"/>
      <c r="H246" s="225"/>
      <c r="I246" s="225"/>
      <c r="J246" s="163" t="s">
        <v>199</v>
      </c>
      <c r="K246" s="164">
        <v>18</v>
      </c>
      <c r="L246" s="226">
        <v>0</v>
      </c>
      <c r="M246" s="227"/>
      <c r="N246" s="228">
        <f t="shared" si="45"/>
        <v>0</v>
      </c>
      <c r="O246" s="228"/>
      <c r="P246" s="228"/>
      <c r="Q246" s="228"/>
      <c r="R246" s="35"/>
      <c r="T246" s="165" t="s">
        <v>23</v>
      </c>
      <c r="U246" s="42" t="s">
        <v>47</v>
      </c>
      <c r="V246" s="34"/>
      <c r="W246" s="166">
        <f t="shared" si="46"/>
        <v>0</v>
      </c>
      <c r="X246" s="166">
        <v>0</v>
      </c>
      <c r="Y246" s="166">
        <f t="shared" si="47"/>
        <v>0</v>
      </c>
      <c r="Z246" s="166">
        <v>0</v>
      </c>
      <c r="AA246" s="167">
        <f t="shared" si="48"/>
        <v>0</v>
      </c>
      <c r="AR246" s="17" t="s">
        <v>497</v>
      </c>
      <c r="AT246" s="17" t="s">
        <v>178</v>
      </c>
      <c r="AU246" s="17" t="s">
        <v>111</v>
      </c>
      <c r="AY246" s="17" t="s">
        <v>171</v>
      </c>
      <c r="BE246" s="103">
        <f t="shared" si="49"/>
        <v>0</v>
      </c>
      <c r="BF246" s="103">
        <f t="shared" si="50"/>
        <v>0</v>
      </c>
      <c r="BG246" s="103">
        <f t="shared" si="51"/>
        <v>0</v>
      </c>
      <c r="BH246" s="103">
        <f t="shared" si="52"/>
        <v>0</v>
      </c>
      <c r="BI246" s="103">
        <f t="shared" si="53"/>
        <v>0</v>
      </c>
      <c r="BJ246" s="17" t="s">
        <v>25</v>
      </c>
      <c r="BK246" s="103">
        <f t="shared" si="54"/>
        <v>0</v>
      </c>
      <c r="BL246" s="17" t="s">
        <v>497</v>
      </c>
      <c r="BM246" s="17" t="s">
        <v>511</v>
      </c>
    </row>
    <row r="247" spans="2:65" s="1" customFormat="1" ht="31.5" customHeight="1">
      <c r="B247" s="33"/>
      <c r="C247" s="161" t="s">
        <v>512</v>
      </c>
      <c r="D247" s="161" t="s">
        <v>173</v>
      </c>
      <c r="E247" s="162" t="s">
        <v>513</v>
      </c>
      <c r="F247" s="225" t="s">
        <v>514</v>
      </c>
      <c r="G247" s="225"/>
      <c r="H247" s="225"/>
      <c r="I247" s="225"/>
      <c r="J247" s="163" t="s">
        <v>199</v>
      </c>
      <c r="K247" s="164">
        <v>16</v>
      </c>
      <c r="L247" s="226">
        <v>0</v>
      </c>
      <c r="M247" s="227"/>
      <c r="N247" s="228">
        <f t="shared" si="45"/>
        <v>0</v>
      </c>
      <c r="O247" s="228"/>
      <c r="P247" s="228"/>
      <c r="Q247" s="228"/>
      <c r="R247" s="35"/>
      <c r="T247" s="165" t="s">
        <v>23</v>
      </c>
      <c r="U247" s="42" t="s">
        <v>47</v>
      </c>
      <c r="V247" s="34"/>
      <c r="W247" s="166">
        <f t="shared" si="46"/>
        <v>0</v>
      </c>
      <c r="X247" s="166">
        <v>0</v>
      </c>
      <c r="Y247" s="166">
        <f t="shared" si="47"/>
        <v>0</v>
      </c>
      <c r="Z247" s="166">
        <v>0</v>
      </c>
      <c r="AA247" s="167">
        <f t="shared" si="48"/>
        <v>0</v>
      </c>
      <c r="AR247" s="17" t="s">
        <v>497</v>
      </c>
      <c r="AT247" s="17" t="s">
        <v>178</v>
      </c>
      <c r="AU247" s="17" t="s">
        <v>111</v>
      </c>
      <c r="AY247" s="17" t="s">
        <v>171</v>
      </c>
      <c r="BE247" s="103">
        <f t="shared" si="49"/>
        <v>0</v>
      </c>
      <c r="BF247" s="103">
        <f t="shared" si="50"/>
        <v>0</v>
      </c>
      <c r="BG247" s="103">
        <f t="shared" si="51"/>
        <v>0</v>
      </c>
      <c r="BH247" s="103">
        <f t="shared" si="52"/>
        <v>0</v>
      </c>
      <c r="BI247" s="103">
        <f t="shared" si="53"/>
        <v>0</v>
      </c>
      <c r="BJ247" s="17" t="s">
        <v>25</v>
      </c>
      <c r="BK247" s="103">
        <f t="shared" si="54"/>
        <v>0</v>
      </c>
      <c r="BL247" s="17" t="s">
        <v>497</v>
      </c>
      <c r="BM247" s="17" t="s">
        <v>515</v>
      </c>
    </row>
    <row r="248" spans="2:65" s="1" customFormat="1" ht="31.5" customHeight="1">
      <c r="B248" s="33"/>
      <c r="C248" s="161" t="s">
        <v>516</v>
      </c>
      <c r="D248" s="161" t="s">
        <v>173</v>
      </c>
      <c r="E248" s="162" t="s">
        <v>517</v>
      </c>
      <c r="F248" s="225" t="s">
        <v>518</v>
      </c>
      <c r="G248" s="225"/>
      <c r="H248" s="225"/>
      <c r="I248" s="225"/>
      <c r="J248" s="163" t="s">
        <v>199</v>
      </c>
      <c r="K248" s="164">
        <v>16</v>
      </c>
      <c r="L248" s="226">
        <v>0</v>
      </c>
      <c r="M248" s="227"/>
      <c r="N248" s="228">
        <f t="shared" si="45"/>
        <v>0</v>
      </c>
      <c r="O248" s="228"/>
      <c r="P248" s="228"/>
      <c r="Q248" s="228"/>
      <c r="R248" s="35"/>
      <c r="T248" s="165" t="s">
        <v>23</v>
      </c>
      <c r="U248" s="42" t="s">
        <v>47</v>
      </c>
      <c r="V248" s="34"/>
      <c r="W248" s="166">
        <f t="shared" si="46"/>
        <v>0</v>
      </c>
      <c r="X248" s="166">
        <v>0</v>
      </c>
      <c r="Y248" s="166">
        <f t="shared" si="47"/>
        <v>0</v>
      </c>
      <c r="Z248" s="166">
        <v>0</v>
      </c>
      <c r="AA248" s="167">
        <f t="shared" si="48"/>
        <v>0</v>
      </c>
      <c r="AR248" s="17" t="s">
        <v>497</v>
      </c>
      <c r="AT248" s="17" t="s">
        <v>178</v>
      </c>
      <c r="AU248" s="17" t="s">
        <v>111</v>
      </c>
      <c r="AY248" s="17" t="s">
        <v>171</v>
      </c>
      <c r="BE248" s="103">
        <f t="shared" si="49"/>
        <v>0</v>
      </c>
      <c r="BF248" s="103">
        <f t="shared" si="50"/>
        <v>0</v>
      </c>
      <c r="BG248" s="103">
        <f t="shared" si="51"/>
        <v>0</v>
      </c>
      <c r="BH248" s="103">
        <f t="shared" si="52"/>
        <v>0</v>
      </c>
      <c r="BI248" s="103">
        <f t="shared" si="53"/>
        <v>0</v>
      </c>
      <c r="BJ248" s="17" t="s">
        <v>25</v>
      </c>
      <c r="BK248" s="103">
        <f t="shared" si="54"/>
        <v>0</v>
      </c>
      <c r="BL248" s="17" t="s">
        <v>497</v>
      </c>
      <c r="BM248" s="17" t="s">
        <v>519</v>
      </c>
    </row>
    <row r="249" spans="2:65" s="9" customFormat="1" ht="29.85" customHeight="1">
      <c r="B249" s="150"/>
      <c r="C249" s="151"/>
      <c r="D249" s="160" t="s">
        <v>133</v>
      </c>
      <c r="E249" s="160"/>
      <c r="F249" s="160"/>
      <c r="G249" s="160"/>
      <c r="H249" s="160"/>
      <c r="I249" s="160"/>
      <c r="J249" s="160"/>
      <c r="K249" s="160"/>
      <c r="L249" s="160"/>
      <c r="M249" s="160"/>
      <c r="N249" s="233">
        <f>BK249</f>
        <v>0</v>
      </c>
      <c r="O249" s="234"/>
      <c r="P249" s="234"/>
      <c r="Q249" s="234"/>
      <c r="R249" s="153"/>
      <c r="T249" s="154"/>
      <c r="U249" s="151"/>
      <c r="V249" s="151"/>
      <c r="W249" s="155">
        <f>SUM(W250:W252)</f>
        <v>0</v>
      </c>
      <c r="X249" s="151"/>
      <c r="Y249" s="155">
        <f>SUM(Y250:Y252)</f>
        <v>0.1512</v>
      </c>
      <c r="Z249" s="151"/>
      <c r="AA249" s="156">
        <f>SUM(AA250:AA252)</f>
        <v>0</v>
      </c>
      <c r="AR249" s="157" t="s">
        <v>111</v>
      </c>
      <c r="AT249" s="158" t="s">
        <v>81</v>
      </c>
      <c r="AU249" s="158" t="s">
        <v>25</v>
      </c>
      <c r="AY249" s="157" t="s">
        <v>171</v>
      </c>
      <c r="BK249" s="159">
        <f>SUM(BK250:BK252)</f>
        <v>0</v>
      </c>
    </row>
    <row r="250" spans="2:65" s="1" customFormat="1" ht="31.5" customHeight="1">
      <c r="B250" s="33"/>
      <c r="C250" s="161" t="s">
        <v>520</v>
      </c>
      <c r="D250" s="161" t="s">
        <v>178</v>
      </c>
      <c r="E250" s="162" t="s">
        <v>521</v>
      </c>
      <c r="F250" s="225" t="s">
        <v>522</v>
      </c>
      <c r="G250" s="225"/>
      <c r="H250" s="225"/>
      <c r="I250" s="225"/>
      <c r="J250" s="163" t="s">
        <v>199</v>
      </c>
      <c r="K250" s="164">
        <v>28</v>
      </c>
      <c r="L250" s="226">
        <v>0</v>
      </c>
      <c r="M250" s="227"/>
      <c r="N250" s="228">
        <f>ROUND(L250*K250,2)</f>
        <v>0</v>
      </c>
      <c r="O250" s="228"/>
      <c r="P250" s="228"/>
      <c r="Q250" s="228"/>
      <c r="R250" s="35"/>
      <c r="T250" s="165" t="s">
        <v>23</v>
      </c>
      <c r="U250" s="42" t="s">
        <v>47</v>
      </c>
      <c r="V250" s="34"/>
      <c r="W250" s="166">
        <f>V250*K250</f>
        <v>0</v>
      </c>
      <c r="X250" s="166">
        <v>3.0000000000000001E-3</v>
      </c>
      <c r="Y250" s="166">
        <f>X250*K250</f>
        <v>8.4000000000000005E-2</v>
      </c>
      <c r="Z250" s="166">
        <v>0</v>
      </c>
      <c r="AA250" s="167">
        <f>Z250*K250</f>
        <v>0</v>
      </c>
      <c r="AR250" s="17" t="s">
        <v>497</v>
      </c>
      <c r="AT250" s="17" t="s">
        <v>178</v>
      </c>
      <c r="AU250" s="17" t="s">
        <v>111</v>
      </c>
      <c r="AY250" s="17" t="s">
        <v>171</v>
      </c>
      <c r="BE250" s="103">
        <f>IF(U250="základní",N250,0)</f>
        <v>0</v>
      </c>
      <c r="BF250" s="103">
        <f>IF(U250="snížená",N250,0)</f>
        <v>0</v>
      </c>
      <c r="BG250" s="103">
        <f>IF(U250="zákl. přenesená",N250,0)</f>
        <v>0</v>
      </c>
      <c r="BH250" s="103">
        <f>IF(U250="sníž. přenesená",N250,0)</f>
        <v>0</v>
      </c>
      <c r="BI250" s="103">
        <f>IF(U250="nulová",N250,0)</f>
        <v>0</v>
      </c>
      <c r="BJ250" s="17" t="s">
        <v>25</v>
      </c>
      <c r="BK250" s="103">
        <f>ROUND(L250*K250,2)</f>
        <v>0</v>
      </c>
      <c r="BL250" s="17" t="s">
        <v>497</v>
      </c>
      <c r="BM250" s="17" t="s">
        <v>523</v>
      </c>
    </row>
    <row r="251" spans="2:65" s="1" customFormat="1" ht="31.5" customHeight="1">
      <c r="B251" s="33"/>
      <c r="C251" s="168" t="s">
        <v>524</v>
      </c>
      <c r="D251" s="168" t="s">
        <v>202</v>
      </c>
      <c r="E251" s="169" t="s">
        <v>525</v>
      </c>
      <c r="F251" s="237" t="s">
        <v>526</v>
      </c>
      <c r="G251" s="237"/>
      <c r="H251" s="237"/>
      <c r="I251" s="237"/>
      <c r="J251" s="170" t="s">
        <v>199</v>
      </c>
      <c r="K251" s="171">
        <v>32</v>
      </c>
      <c r="L251" s="238">
        <v>0</v>
      </c>
      <c r="M251" s="239"/>
      <c r="N251" s="240">
        <f>ROUND(L251*K251,2)</f>
        <v>0</v>
      </c>
      <c r="O251" s="228"/>
      <c r="P251" s="228"/>
      <c r="Q251" s="228"/>
      <c r="R251" s="35"/>
      <c r="T251" s="165" t="s">
        <v>23</v>
      </c>
      <c r="U251" s="42" t="s">
        <v>47</v>
      </c>
      <c r="V251" s="34"/>
      <c r="W251" s="166">
        <f>V251*K251</f>
        <v>0</v>
      </c>
      <c r="X251" s="166">
        <v>2.0999999999999999E-3</v>
      </c>
      <c r="Y251" s="166">
        <f>X251*K251</f>
        <v>6.7199999999999996E-2</v>
      </c>
      <c r="Z251" s="166">
        <v>0</v>
      </c>
      <c r="AA251" s="167">
        <f>Z251*K251</f>
        <v>0</v>
      </c>
      <c r="AR251" s="17" t="s">
        <v>502</v>
      </c>
      <c r="AT251" s="17" t="s">
        <v>202</v>
      </c>
      <c r="AU251" s="17" t="s">
        <v>111</v>
      </c>
      <c r="AY251" s="17" t="s">
        <v>171</v>
      </c>
      <c r="BE251" s="103">
        <f>IF(U251="základní",N251,0)</f>
        <v>0</v>
      </c>
      <c r="BF251" s="103">
        <f>IF(U251="snížená",N251,0)</f>
        <v>0</v>
      </c>
      <c r="BG251" s="103">
        <f>IF(U251="zákl. přenesená",N251,0)</f>
        <v>0</v>
      </c>
      <c r="BH251" s="103">
        <f>IF(U251="sníž. přenesená",N251,0)</f>
        <v>0</v>
      </c>
      <c r="BI251" s="103">
        <f>IF(U251="nulová",N251,0)</f>
        <v>0</v>
      </c>
      <c r="BJ251" s="17" t="s">
        <v>25</v>
      </c>
      <c r="BK251" s="103">
        <f>ROUND(L251*K251,2)</f>
        <v>0</v>
      </c>
      <c r="BL251" s="17" t="s">
        <v>497</v>
      </c>
      <c r="BM251" s="17" t="s">
        <v>527</v>
      </c>
    </row>
    <row r="252" spans="2:65" s="1" customFormat="1" ht="22.5" customHeight="1">
      <c r="B252" s="33"/>
      <c r="C252" s="34"/>
      <c r="D252" s="34"/>
      <c r="E252" s="34"/>
      <c r="F252" s="235" t="s">
        <v>528</v>
      </c>
      <c r="G252" s="236"/>
      <c r="H252" s="236"/>
      <c r="I252" s="236"/>
      <c r="J252" s="34"/>
      <c r="K252" s="34"/>
      <c r="L252" s="34"/>
      <c r="M252" s="34"/>
      <c r="N252" s="34"/>
      <c r="O252" s="34"/>
      <c r="P252" s="34"/>
      <c r="Q252" s="34"/>
      <c r="R252" s="35"/>
      <c r="T252" s="136"/>
      <c r="U252" s="34"/>
      <c r="V252" s="34"/>
      <c r="W252" s="34"/>
      <c r="X252" s="34"/>
      <c r="Y252" s="34"/>
      <c r="Z252" s="34"/>
      <c r="AA252" s="76"/>
      <c r="AT252" s="17" t="s">
        <v>216</v>
      </c>
      <c r="AU252" s="17" t="s">
        <v>111</v>
      </c>
    </row>
    <row r="253" spans="2:65" s="9" customFormat="1" ht="29.85" customHeight="1">
      <c r="B253" s="150"/>
      <c r="C253" s="151"/>
      <c r="D253" s="160" t="s">
        <v>134</v>
      </c>
      <c r="E253" s="160"/>
      <c r="F253" s="160"/>
      <c r="G253" s="160"/>
      <c r="H253" s="160"/>
      <c r="I253" s="160"/>
      <c r="J253" s="160"/>
      <c r="K253" s="160"/>
      <c r="L253" s="160"/>
      <c r="M253" s="160"/>
      <c r="N253" s="222">
        <f>BK253</f>
        <v>0</v>
      </c>
      <c r="O253" s="223"/>
      <c r="P253" s="223"/>
      <c r="Q253" s="223"/>
      <c r="R253" s="153"/>
      <c r="T253" s="154"/>
      <c r="U253" s="151"/>
      <c r="V253" s="151"/>
      <c r="W253" s="155">
        <f>W254</f>
        <v>0</v>
      </c>
      <c r="X253" s="151"/>
      <c r="Y253" s="155">
        <f>Y254</f>
        <v>0</v>
      </c>
      <c r="Z253" s="151"/>
      <c r="AA253" s="156">
        <f>AA254</f>
        <v>0</v>
      </c>
      <c r="AR253" s="157" t="s">
        <v>111</v>
      </c>
      <c r="AT253" s="158" t="s">
        <v>81</v>
      </c>
      <c r="AU253" s="158" t="s">
        <v>25</v>
      </c>
      <c r="AY253" s="157" t="s">
        <v>171</v>
      </c>
      <c r="BK253" s="159">
        <f>BK254</f>
        <v>0</v>
      </c>
    </row>
    <row r="254" spans="2:65" s="1" customFormat="1" ht="31.5" customHeight="1">
      <c r="B254" s="33"/>
      <c r="C254" s="161" t="s">
        <v>529</v>
      </c>
      <c r="D254" s="161" t="s">
        <v>178</v>
      </c>
      <c r="E254" s="162" t="s">
        <v>530</v>
      </c>
      <c r="F254" s="225" t="s">
        <v>531</v>
      </c>
      <c r="G254" s="225"/>
      <c r="H254" s="225"/>
      <c r="I254" s="225"/>
      <c r="J254" s="163" t="s">
        <v>532</v>
      </c>
      <c r="K254" s="164">
        <v>1</v>
      </c>
      <c r="L254" s="226">
        <v>0</v>
      </c>
      <c r="M254" s="227"/>
      <c r="N254" s="228">
        <f>ROUND(L254*K254,2)</f>
        <v>0</v>
      </c>
      <c r="O254" s="228"/>
      <c r="P254" s="228"/>
      <c r="Q254" s="228"/>
      <c r="R254" s="35"/>
      <c r="T254" s="165" t="s">
        <v>23</v>
      </c>
      <c r="U254" s="42" t="s">
        <v>47</v>
      </c>
      <c r="V254" s="34"/>
      <c r="W254" s="166">
        <f>V254*K254</f>
        <v>0</v>
      </c>
      <c r="X254" s="166">
        <v>0</v>
      </c>
      <c r="Y254" s="166">
        <f>X254*K254</f>
        <v>0</v>
      </c>
      <c r="Z254" s="166">
        <v>0</v>
      </c>
      <c r="AA254" s="167">
        <f>Z254*K254</f>
        <v>0</v>
      </c>
      <c r="AR254" s="17" t="s">
        <v>497</v>
      </c>
      <c r="AT254" s="17" t="s">
        <v>178</v>
      </c>
      <c r="AU254" s="17" t="s">
        <v>111</v>
      </c>
      <c r="AY254" s="17" t="s">
        <v>171</v>
      </c>
      <c r="BE254" s="103">
        <f>IF(U254="základní",N254,0)</f>
        <v>0</v>
      </c>
      <c r="BF254" s="103">
        <f>IF(U254="snížená",N254,0)</f>
        <v>0</v>
      </c>
      <c r="BG254" s="103">
        <f>IF(U254="zákl. přenesená",N254,0)</f>
        <v>0</v>
      </c>
      <c r="BH254" s="103">
        <f>IF(U254="sníž. přenesená",N254,0)</f>
        <v>0</v>
      </c>
      <c r="BI254" s="103">
        <f>IF(U254="nulová",N254,0)</f>
        <v>0</v>
      </c>
      <c r="BJ254" s="17" t="s">
        <v>25</v>
      </c>
      <c r="BK254" s="103">
        <f>ROUND(L254*K254,2)</f>
        <v>0</v>
      </c>
      <c r="BL254" s="17" t="s">
        <v>497</v>
      </c>
      <c r="BM254" s="17" t="s">
        <v>533</v>
      </c>
    </row>
    <row r="255" spans="2:65" s="9" customFormat="1" ht="29.85" customHeight="1">
      <c r="B255" s="150"/>
      <c r="C255" s="151"/>
      <c r="D255" s="160" t="s">
        <v>135</v>
      </c>
      <c r="E255" s="160"/>
      <c r="F255" s="160"/>
      <c r="G255" s="160"/>
      <c r="H255" s="160"/>
      <c r="I255" s="160"/>
      <c r="J255" s="160"/>
      <c r="K255" s="160"/>
      <c r="L255" s="160"/>
      <c r="M255" s="160"/>
      <c r="N255" s="233">
        <f>BK255</f>
        <v>0</v>
      </c>
      <c r="O255" s="234"/>
      <c r="P255" s="234"/>
      <c r="Q255" s="234"/>
      <c r="R255" s="153"/>
      <c r="T255" s="154"/>
      <c r="U255" s="151"/>
      <c r="V255" s="151"/>
      <c r="W255" s="155">
        <f>W256</f>
        <v>0</v>
      </c>
      <c r="X255" s="151"/>
      <c r="Y255" s="155">
        <f>Y256</f>
        <v>0</v>
      </c>
      <c r="Z255" s="151"/>
      <c r="AA255" s="156">
        <f>AA256</f>
        <v>0</v>
      </c>
      <c r="AR255" s="157" t="s">
        <v>111</v>
      </c>
      <c r="AT255" s="158" t="s">
        <v>81</v>
      </c>
      <c r="AU255" s="158" t="s">
        <v>25</v>
      </c>
      <c r="AY255" s="157" t="s">
        <v>171</v>
      </c>
      <c r="BK255" s="159">
        <f>BK256</f>
        <v>0</v>
      </c>
    </row>
    <row r="256" spans="2:65" s="1" customFormat="1" ht="31.5" customHeight="1">
      <c r="B256" s="33"/>
      <c r="C256" s="161" t="s">
        <v>534</v>
      </c>
      <c r="D256" s="161" t="s">
        <v>173</v>
      </c>
      <c r="E256" s="162" t="s">
        <v>535</v>
      </c>
      <c r="F256" s="225" t="s">
        <v>536</v>
      </c>
      <c r="G256" s="225"/>
      <c r="H256" s="225"/>
      <c r="I256" s="225"/>
      <c r="J256" s="163" t="s">
        <v>532</v>
      </c>
      <c r="K256" s="164">
        <v>1</v>
      </c>
      <c r="L256" s="226">
        <v>0</v>
      </c>
      <c r="M256" s="227"/>
      <c r="N256" s="228">
        <f>ROUND(L256*K256,2)</f>
        <v>0</v>
      </c>
      <c r="O256" s="228"/>
      <c r="P256" s="228"/>
      <c r="Q256" s="228"/>
      <c r="R256" s="35"/>
      <c r="T256" s="165" t="s">
        <v>23</v>
      </c>
      <c r="U256" s="42" t="s">
        <v>47</v>
      </c>
      <c r="V256" s="34"/>
      <c r="W256" s="166">
        <f>V256*K256</f>
        <v>0</v>
      </c>
      <c r="X256" s="166">
        <v>0</v>
      </c>
      <c r="Y256" s="166">
        <f>X256*K256</f>
        <v>0</v>
      </c>
      <c r="Z256" s="166">
        <v>0</v>
      </c>
      <c r="AA256" s="167">
        <f>Z256*K256</f>
        <v>0</v>
      </c>
      <c r="AR256" s="17" t="s">
        <v>497</v>
      </c>
      <c r="AT256" s="17" t="s">
        <v>178</v>
      </c>
      <c r="AU256" s="17" t="s">
        <v>111</v>
      </c>
      <c r="AY256" s="17" t="s">
        <v>171</v>
      </c>
      <c r="BE256" s="103">
        <f>IF(U256="základní",N256,0)</f>
        <v>0</v>
      </c>
      <c r="BF256" s="103">
        <f>IF(U256="snížená",N256,0)</f>
        <v>0</v>
      </c>
      <c r="BG256" s="103">
        <f>IF(U256="zákl. přenesená",N256,0)</f>
        <v>0</v>
      </c>
      <c r="BH256" s="103">
        <f>IF(U256="sníž. přenesená",N256,0)</f>
        <v>0</v>
      </c>
      <c r="BI256" s="103">
        <f>IF(U256="nulová",N256,0)</f>
        <v>0</v>
      </c>
      <c r="BJ256" s="17" t="s">
        <v>25</v>
      </c>
      <c r="BK256" s="103">
        <f>ROUND(L256*K256,2)</f>
        <v>0</v>
      </c>
      <c r="BL256" s="17" t="s">
        <v>497</v>
      </c>
      <c r="BM256" s="17" t="s">
        <v>537</v>
      </c>
    </row>
    <row r="257" spans="2:65" s="9" customFormat="1" ht="29.85" customHeight="1">
      <c r="B257" s="150"/>
      <c r="C257" s="151"/>
      <c r="D257" s="160" t="s">
        <v>136</v>
      </c>
      <c r="E257" s="160"/>
      <c r="F257" s="160"/>
      <c r="G257" s="160"/>
      <c r="H257" s="160"/>
      <c r="I257" s="160"/>
      <c r="J257" s="160"/>
      <c r="K257" s="160"/>
      <c r="L257" s="160"/>
      <c r="M257" s="160"/>
      <c r="N257" s="233">
        <f>BK257</f>
        <v>0</v>
      </c>
      <c r="O257" s="234"/>
      <c r="P257" s="234"/>
      <c r="Q257" s="234"/>
      <c r="R257" s="153"/>
      <c r="T257" s="154"/>
      <c r="U257" s="151"/>
      <c r="V257" s="151"/>
      <c r="W257" s="155">
        <f>SUM(W258:W265)</f>
        <v>0</v>
      </c>
      <c r="X257" s="151"/>
      <c r="Y257" s="155">
        <f>SUM(Y258:Y265)</f>
        <v>0.60524199999999995</v>
      </c>
      <c r="Z257" s="151"/>
      <c r="AA257" s="156">
        <f>SUM(AA258:AA265)</f>
        <v>0</v>
      </c>
      <c r="AR257" s="157" t="s">
        <v>111</v>
      </c>
      <c r="AT257" s="158" t="s">
        <v>81</v>
      </c>
      <c r="AU257" s="158" t="s">
        <v>25</v>
      </c>
      <c r="AY257" s="157" t="s">
        <v>171</v>
      </c>
      <c r="BK257" s="159">
        <f>SUM(BK258:BK265)</f>
        <v>0</v>
      </c>
    </row>
    <row r="258" spans="2:65" s="1" customFormat="1" ht="31.5" customHeight="1">
      <c r="B258" s="33"/>
      <c r="C258" s="161" t="s">
        <v>538</v>
      </c>
      <c r="D258" s="161" t="s">
        <v>173</v>
      </c>
      <c r="E258" s="162" t="s">
        <v>539</v>
      </c>
      <c r="F258" s="225" t="s">
        <v>540</v>
      </c>
      <c r="G258" s="225"/>
      <c r="H258" s="225"/>
      <c r="I258" s="225"/>
      <c r="J258" s="163" t="s">
        <v>199</v>
      </c>
      <c r="K258" s="164">
        <v>7</v>
      </c>
      <c r="L258" s="226">
        <v>0</v>
      </c>
      <c r="M258" s="227"/>
      <c r="N258" s="228">
        <f t="shared" ref="N258:N265" si="55">ROUND(L258*K258,2)</f>
        <v>0</v>
      </c>
      <c r="O258" s="228"/>
      <c r="P258" s="228"/>
      <c r="Q258" s="228"/>
      <c r="R258" s="35"/>
      <c r="T258" s="165" t="s">
        <v>23</v>
      </c>
      <c r="U258" s="42" t="s">
        <v>47</v>
      </c>
      <c r="V258" s="34"/>
      <c r="W258" s="166">
        <f t="shared" ref="W258:W265" si="56">V258*K258</f>
        <v>0</v>
      </c>
      <c r="X258" s="166">
        <v>1.755E-2</v>
      </c>
      <c r="Y258" s="166">
        <f t="shared" ref="Y258:Y265" si="57">X258*K258</f>
        <v>0.12285</v>
      </c>
      <c r="Z258" s="166">
        <v>0</v>
      </c>
      <c r="AA258" s="167">
        <f t="shared" ref="AA258:AA265" si="58">Z258*K258</f>
        <v>0</v>
      </c>
      <c r="AR258" s="17" t="s">
        <v>497</v>
      </c>
      <c r="AT258" s="17" t="s">
        <v>178</v>
      </c>
      <c r="AU258" s="17" t="s">
        <v>111</v>
      </c>
      <c r="AY258" s="17" t="s">
        <v>171</v>
      </c>
      <c r="BE258" s="103">
        <f t="shared" ref="BE258:BE265" si="59">IF(U258="základní",N258,0)</f>
        <v>0</v>
      </c>
      <c r="BF258" s="103">
        <f t="shared" ref="BF258:BF265" si="60">IF(U258="snížená",N258,0)</f>
        <v>0</v>
      </c>
      <c r="BG258" s="103">
        <f t="shared" ref="BG258:BG265" si="61">IF(U258="zákl. přenesená",N258,0)</f>
        <v>0</v>
      </c>
      <c r="BH258" s="103">
        <f t="shared" ref="BH258:BH265" si="62">IF(U258="sníž. přenesená",N258,0)</f>
        <v>0</v>
      </c>
      <c r="BI258" s="103">
        <f t="shared" ref="BI258:BI265" si="63">IF(U258="nulová",N258,0)</f>
        <v>0</v>
      </c>
      <c r="BJ258" s="17" t="s">
        <v>25</v>
      </c>
      <c r="BK258" s="103">
        <f t="shared" ref="BK258:BK265" si="64">ROUND(L258*K258,2)</f>
        <v>0</v>
      </c>
      <c r="BL258" s="17" t="s">
        <v>497</v>
      </c>
      <c r="BM258" s="17" t="s">
        <v>541</v>
      </c>
    </row>
    <row r="259" spans="2:65" s="1" customFormat="1" ht="31.5" customHeight="1">
      <c r="B259" s="33"/>
      <c r="C259" s="161" t="s">
        <v>542</v>
      </c>
      <c r="D259" s="161" t="s">
        <v>173</v>
      </c>
      <c r="E259" s="162" t="s">
        <v>543</v>
      </c>
      <c r="F259" s="225" t="s">
        <v>544</v>
      </c>
      <c r="G259" s="225"/>
      <c r="H259" s="225"/>
      <c r="I259" s="225"/>
      <c r="J259" s="163" t="s">
        <v>296</v>
      </c>
      <c r="K259" s="164">
        <v>1</v>
      </c>
      <c r="L259" s="226">
        <v>0</v>
      </c>
      <c r="M259" s="227"/>
      <c r="N259" s="228">
        <f t="shared" si="55"/>
        <v>0</v>
      </c>
      <c r="O259" s="228"/>
      <c r="P259" s="228"/>
      <c r="Q259" s="228"/>
      <c r="R259" s="35"/>
      <c r="T259" s="165" t="s">
        <v>23</v>
      </c>
      <c r="U259" s="42" t="s">
        <v>47</v>
      </c>
      <c r="V259" s="34"/>
      <c r="W259" s="166">
        <f t="shared" si="56"/>
        <v>0</v>
      </c>
      <c r="X259" s="166">
        <v>0</v>
      </c>
      <c r="Y259" s="166">
        <f t="shared" si="57"/>
        <v>0</v>
      </c>
      <c r="Z259" s="166">
        <v>0</v>
      </c>
      <c r="AA259" s="167">
        <f t="shared" si="58"/>
        <v>0</v>
      </c>
      <c r="AR259" s="17" t="s">
        <v>497</v>
      </c>
      <c r="AT259" s="17" t="s">
        <v>178</v>
      </c>
      <c r="AU259" s="17" t="s">
        <v>111</v>
      </c>
      <c r="AY259" s="17" t="s">
        <v>171</v>
      </c>
      <c r="BE259" s="103">
        <f t="shared" si="59"/>
        <v>0</v>
      </c>
      <c r="BF259" s="103">
        <f t="shared" si="60"/>
        <v>0</v>
      </c>
      <c r="BG259" s="103">
        <f t="shared" si="61"/>
        <v>0</v>
      </c>
      <c r="BH259" s="103">
        <f t="shared" si="62"/>
        <v>0</v>
      </c>
      <c r="BI259" s="103">
        <f t="shared" si="63"/>
        <v>0</v>
      </c>
      <c r="BJ259" s="17" t="s">
        <v>25</v>
      </c>
      <c r="BK259" s="103">
        <f t="shared" si="64"/>
        <v>0</v>
      </c>
      <c r="BL259" s="17" t="s">
        <v>497</v>
      </c>
      <c r="BM259" s="17" t="s">
        <v>545</v>
      </c>
    </row>
    <row r="260" spans="2:65" s="1" customFormat="1" ht="31.5" customHeight="1">
      <c r="B260" s="33"/>
      <c r="C260" s="161" t="s">
        <v>546</v>
      </c>
      <c r="D260" s="161" t="s">
        <v>173</v>
      </c>
      <c r="E260" s="162" t="s">
        <v>547</v>
      </c>
      <c r="F260" s="225" t="s">
        <v>548</v>
      </c>
      <c r="G260" s="225"/>
      <c r="H260" s="225"/>
      <c r="I260" s="225"/>
      <c r="J260" s="163" t="s">
        <v>359</v>
      </c>
      <c r="K260" s="164">
        <v>1</v>
      </c>
      <c r="L260" s="226">
        <v>0</v>
      </c>
      <c r="M260" s="227"/>
      <c r="N260" s="228">
        <f t="shared" si="55"/>
        <v>0</v>
      </c>
      <c r="O260" s="228"/>
      <c r="P260" s="228"/>
      <c r="Q260" s="228"/>
      <c r="R260" s="35"/>
      <c r="T260" s="165" t="s">
        <v>23</v>
      </c>
      <c r="U260" s="42" t="s">
        <v>47</v>
      </c>
      <c r="V260" s="34"/>
      <c r="W260" s="166">
        <f t="shared" si="56"/>
        <v>0</v>
      </c>
      <c r="X260" s="166">
        <v>0.17119999999999999</v>
      </c>
      <c r="Y260" s="166">
        <f t="shared" si="57"/>
        <v>0.17119999999999999</v>
      </c>
      <c r="Z260" s="166">
        <v>0</v>
      </c>
      <c r="AA260" s="167">
        <f t="shared" si="58"/>
        <v>0</v>
      </c>
      <c r="AR260" s="17" t="s">
        <v>497</v>
      </c>
      <c r="AT260" s="17" t="s">
        <v>178</v>
      </c>
      <c r="AU260" s="17" t="s">
        <v>111</v>
      </c>
      <c r="AY260" s="17" t="s">
        <v>171</v>
      </c>
      <c r="BE260" s="103">
        <f t="shared" si="59"/>
        <v>0</v>
      </c>
      <c r="BF260" s="103">
        <f t="shared" si="60"/>
        <v>0</v>
      </c>
      <c r="BG260" s="103">
        <f t="shared" si="61"/>
        <v>0</v>
      </c>
      <c r="BH260" s="103">
        <f t="shared" si="62"/>
        <v>0</v>
      </c>
      <c r="BI260" s="103">
        <f t="shared" si="63"/>
        <v>0</v>
      </c>
      <c r="BJ260" s="17" t="s">
        <v>25</v>
      </c>
      <c r="BK260" s="103">
        <f t="shared" si="64"/>
        <v>0</v>
      </c>
      <c r="BL260" s="17" t="s">
        <v>497</v>
      </c>
      <c r="BM260" s="17" t="s">
        <v>549</v>
      </c>
    </row>
    <row r="261" spans="2:65" s="1" customFormat="1" ht="44.25" customHeight="1">
      <c r="B261" s="33"/>
      <c r="C261" s="161" t="s">
        <v>550</v>
      </c>
      <c r="D261" s="161" t="s">
        <v>173</v>
      </c>
      <c r="E261" s="162" t="s">
        <v>551</v>
      </c>
      <c r="F261" s="225" t="s">
        <v>552</v>
      </c>
      <c r="G261" s="225"/>
      <c r="H261" s="225"/>
      <c r="I261" s="225"/>
      <c r="J261" s="163" t="s">
        <v>359</v>
      </c>
      <c r="K261" s="164">
        <v>1</v>
      </c>
      <c r="L261" s="226">
        <v>0</v>
      </c>
      <c r="M261" s="227"/>
      <c r="N261" s="228">
        <f t="shared" si="55"/>
        <v>0</v>
      </c>
      <c r="O261" s="228"/>
      <c r="P261" s="228"/>
      <c r="Q261" s="228"/>
      <c r="R261" s="35"/>
      <c r="T261" s="165" t="s">
        <v>23</v>
      </c>
      <c r="U261" s="42" t="s">
        <v>47</v>
      </c>
      <c r="V261" s="34"/>
      <c r="W261" s="166">
        <f t="shared" si="56"/>
        <v>0</v>
      </c>
      <c r="X261" s="166">
        <v>4.4400000000000002E-2</v>
      </c>
      <c r="Y261" s="166">
        <f t="shared" si="57"/>
        <v>4.4400000000000002E-2</v>
      </c>
      <c r="Z261" s="166">
        <v>0</v>
      </c>
      <c r="AA261" s="167">
        <f t="shared" si="58"/>
        <v>0</v>
      </c>
      <c r="AR261" s="17" t="s">
        <v>497</v>
      </c>
      <c r="AT261" s="17" t="s">
        <v>178</v>
      </c>
      <c r="AU261" s="17" t="s">
        <v>111</v>
      </c>
      <c r="AY261" s="17" t="s">
        <v>171</v>
      </c>
      <c r="BE261" s="103">
        <f t="shared" si="59"/>
        <v>0</v>
      </c>
      <c r="BF261" s="103">
        <f t="shared" si="60"/>
        <v>0</v>
      </c>
      <c r="BG261" s="103">
        <f t="shared" si="61"/>
        <v>0</v>
      </c>
      <c r="BH261" s="103">
        <f t="shared" si="62"/>
        <v>0</v>
      </c>
      <c r="BI261" s="103">
        <f t="shared" si="63"/>
        <v>0</v>
      </c>
      <c r="BJ261" s="17" t="s">
        <v>25</v>
      </c>
      <c r="BK261" s="103">
        <f t="shared" si="64"/>
        <v>0</v>
      </c>
      <c r="BL261" s="17" t="s">
        <v>497</v>
      </c>
      <c r="BM261" s="17" t="s">
        <v>553</v>
      </c>
    </row>
    <row r="262" spans="2:65" s="1" customFormat="1" ht="31.5" customHeight="1">
      <c r="B262" s="33"/>
      <c r="C262" s="161" t="s">
        <v>554</v>
      </c>
      <c r="D262" s="161" t="s">
        <v>173</v>
      </c>
      <c r="E262" s="162" t="s">
        <v>555</v>
      </c>
      <c r="F262" s="225" t="s">
        <v>556</v>
      </c>
      <c r="G262" s="225"/>
      <c r="H262" s="225"/>
      <c r="I262" s="225"/>
      <c r="J262" s="163" t="s">
        <v>359</v>
      </c>
      <c r="K262" s="164">
        <v>1</v>
      </c>
      <c r="L262" s="226">
        <v>0</v>
      </c>
      <c r="M262" s="227"/>
      <c r="N262" s="228">
        <f t="shared" si="55"/>
        <v>0</v>
      </c>
      <c r="O262" s="228"/>
      <c r="P262" s="228"/>
      <c r="Q262" s="228"/>
      <c r="R262" s="35"/>
      <c r="T262" s="165" t="s">
        <v>23</v>
      </c>
      <c r="U262" s="42" t="s">
        <v>47</v>
      </c>
      <c r="V262" s="34"/>
      <c r="W262" s="166">
        <f t="shared" si="56"/>
        <v>0</v>
      </c>
      <c r="X262" s="166">
        <v>7.6200000000000004E-2</v>
      </c>
      <c r="Y262" s="166">
        <f t="shared" si="57"/>
        <v>7.6200000000000004E-2</v>
      </c>
      <c r="Z262" s="166">
        <v>0</v>
      </c>
      <c r="AA262" s="167">
        <f t="shared" si="58"/>
        <v>0</v>
      </c>
      <c r="AR262" s="17" t="s">
        <v>497</v>
      </c>
      <c r="AT262" s="17" t="s">
        <v>178</v>
      </c>
      <c r="AU262" s="17" t="s">
        <v>111</v>
      </c>
      <c r="AY262" s="17" t="s">
        <v>171</v>
      </c>
      <c r="BE262" s="103">
        <f t="shared" si="59"/>
        <v>0</v>
      </c>
      <c r="BF262" s="103">
        <f t="shared" si="60"/>
        <v>0</v>
      </c>
      <c r="BG262" s="103">
        <f t="shared" si="61"/>
        <v>0</v>
      </c>
      <c r="BH262" s="103">
        <f t="shared" si="62"/>
        <v>0</v>
      </c>
      <c r="BI262" s="103">
        <f t="shared" si="63"/>
        <v>0</v>
      </c>
      <c r="BJ262" s="17" t="s">
        <v>25</v>
      </c>
      <c r="BK262" s="103">
        <f t="shared" si="64"/>
        <v>0</v>
      </c>
      <c r="BL262" s="17" t="s">
        <v>497</v>
      </c>
      <c r="BM262" s="17" t="s">
        <v>557</v>
      </c>
    </row>
    <row r="263" spans="2:65" s="1" customFormat="1" ht="31.5" customHeight="1">
      <c r="B263" s="33"/>
      <c r="C263" s="161" t="s">
        <v>558</v>
      </c>
      <c r="D263" s="161" t="s">
        <v>173</v>
      </c>
      <c r="E263" s="162" t="s">
        <v>559</v>
      </c>
      <c r="F263" s="225" t="s">
        <v>560</v>
      </c>
      <c r="G263" s="225"/>
      <c r="H263" s="225"/>
      <c r="I263" s="225"/>
      <c r="J263" s="163" t="s">
        <v>359</v>
      </c>
      <c r="K263" s="164">
        <v>1</v>
      </c>
      <c r="L263" s="226">
        <v>0</v>
      </c>
      <c r="M263" s="227"/>
      <c r="N263" s="228">
        <f t="shared" si="55"/>
        <v>0</v>
      </c>
      <c r="O263" s="228"/>
      <c r="P263" s="228"/>
      <c r="Q263" s="228"/>
      <c r="R263" s="35"/>
      <c r="T263" s="165" t="s">
        <v>23</v>
      </c>
      <c r="U263" s="42" t="s">
        <v>47</v>
      </c>
      <c r="V263" s="34"/>
      <c r="W263" s="166">
        <f t="shared" si="56"/>
        <v>0</v>
      </c>
      <c r="X263" s="166">
        <v>0.17119999999999999</v>
      </c>
      <c r="Y263" s="166">
        <f t="shared" si="57"/>
        <v>0.17119999999999999</v>
      </c>
      <c r="Z263" s="166">
        <v>0</v>
      </c>
      <c r="AA263" s="167">
        <f t="shared" si="58"/>
        <v>0</v>
      </c>
      <c r="AR263" s="17" t="s">
        <v>497</v>
      </c>
      <c r="AT263" s="17" t="s">
        <v>178</v>
      </c>
      <c r="AU263" s="17" t="s">
        <v>111</v>
      </c>
      <c r="AY263" s="17" t="s">
        <v>171</v>
      </c>
      <c r="BE263" s="103">
        <f t="shared" si="59"/>
        <v>0</v>
      </c>
      <c r="BF263" s="103">
        <f t="shared" si="60"/>
        <v>0</v>
      </c>
      <c r="BG263" s="103">
        <f t="shared" si="61"/>
        <v>0</v>
      </c>
      <c r="BH263" s="103">
        <f t="shared" si="62"/>
        <v>0</v>
      </c>
      <c r="BI263" s="103">
        <f t="shared" si="63"/>
        <v>0</v>
      </c>
      <c r="BJ263" s="17" t="s">
        <v>25</v>
      </c>
      <c r="BK263" s="103">
        <f t="shared" si="64"/>
        <v>0</v>
      </c>
      <c r="BL263" s="17" t="s">
        <v>497</v>
      </c>
      <c r="BM263" s="17" t="s">
        <v>561</v>
      </c>
    </row>
    <row r="264" spans="2:65" s="1" customFormat="1" ht="22.5" customHeight="1">
      <c r="B264" s="33"/>
      <c r="C264" s="161" t="s">
        <v>562</v>
      </c>
      <c r="D264" s="161" t="s">
        <v>173</v>
      </c>
      <c r="E264" s="162" t="s">
        <v>563</v>
      </c>
      <c r="F264" s="225" t="s">
        <v>564</v>
      </c>
      <c r="G264" s="225"/>
      <c r="H264" s="225"/>
      <c r="I264" s="225"/>
      <c r="J264" s="163" t="s">
        <v>194</v>
      </c>
      <c r="K264" s="164">
        <v>4.8</v>
      </c>
      <c r="L264" s="226">
        <v>0</v>
      </c>
      <c r="M264" s="227"/>
      <c r="N264" s="228">
        <f t="shared" si="55"/>
        <v>0</v>
      </c>
      <c r="O264" s="228"/>
      <c r="P264" s="228"/>
      <c r="Q264" s="228"/>
      <c r="R264" s="35"/>
      <c r="T264" s="165" t="s">
        <v>23</v>
      </c>
      <c r="U264" s="42" t="s">
        <v>47</v>
      </c>
      <c r="V264" s="34"/>
      <c r="W264" s="166">
        <f t="shared" si="56"/>
        <v>0</v>
      </c>
      <c r="X264" s="166">
        <v>0</v>
      </c>
      <c r="Y264" s="166">
        <f t="shared" si="57"/>
        <v>0</v>
      </c>
      <c r="Z264" s="166">
        <v>0</v>
      </c>
      <c r="AA264" s="167">
        <f t="shared" si="58"/>
        <v>0</v>
      </c>
      <c r="AR264" s="17" t="s">
        <v>497</v>
      </c>
      <c r="AT264" s="17" t="s">
        <v>178</v>
      </c>
      <c r="AU264" s="17" t="s">
        <v>111</v>
      </c>
      <c r="AY264" s="17" t="s">
        <v>171</v>
      </c>
      <c r="BE264" s="103">
        <f t="shared" si="59"/>
        <v>0</v>
      </c>
      <c r="BF264" s="103">
        <f t="shared" si="60"/>
        <v>0</v>
      </c>
      <c r="BG264" s="103">
        <f t="shared" si="61"/>
        <v>0</v>
      </c>
      <c r="BH264" s="103">
        <f t="shared" si="62"/>
        <v>0</v>
      </c>
      <c r="BI264" s="103">
        <f t="shared" si="63"/>
        <v>0</v>
      </c>
      <c r="BJ264" s="17" t="s">
        <v>25</v>
      </c>
      <c r="BK264" s="103">
        <f t="shared" si="64"/>
        <v>0</v>
      </c>
      <c r="BL264" s="17" t="s">
        <v>497</v>
      </c>
      <c r="BM264" s="17" t="s">
        <v>565</v>
      </c>
    </row>
    <row r="265" spans="2:65" s="1" customFormat="1" ht="22.5" customHeight="1">
      <c r="B265" s="33"/>
      <c r="C265" s="161" t="s">
        <v>566</v>
      </c>
      <c r="D265" s="161" t="s">
        <v>173</v>
      </c>
      <c r="E265" s="162" t="s">
        <v>567</v>
      </c>
      <c r="F265" s="225" t="s">
        <v>568</v>
      </c>
      <c r="G265" s="225"/>
      <c r="H265" s="225"/>
      <c r="I265" s="225"/>
      <c r="J265" s="163" t="s">
        <v>194</v>
      </c>
      <c r="K265" s="164">
        <v>4.8</v>
      </c>
      <c r="L265" s="226">
        <v>0</v>
      </c>
      <c r="M265" s="227"/>
      <c r="N265" s="228">
        <f t="shared" si="55"/>
        <v>0</v>
      </c>
      <c r="O265" s="228"/>
      <c r="P265" s="228"/>
      <c r="Q265" s="228"/>
      <c r="R265" s="35"/>
      <c r="T265" s="165" t="s">
        <v>23</v>
      </c>
      <c r="U265" s="42" t="s">
        <v>47</v>
      </c>
      <c r="V265" s="34"/>
      <c r="W265" s="166">
        <f t="shared" si="56"/>
        <v>0</v>
      </c>
      <c r="X265" s="166">
        <v>4.0400000000000002E-3</v>
      </c>
      <c r="Y265" s="166">
        <f t="shared" si="57"/>
        <v>1.9392E-2</v>
      </c>
      <c r="Z265" s="166">
        <v>0</v>
      </c>
      <c r="AA265" s="167">
        <f t="shared" si="58"/>
        <v>0</v>
      </c>
      <c r="AR265" s="17" t="s">
        <v>497</v>
      </c>
      <c r="AT265" s="17" t="s">
        <v>178</v>
      </c>
      <c r="AU265" s="17" t="s">
        <v>111</v>
      </c>
      <c r="AY265" s="17" t="s">
        <v>171</v>
      </c>
      <c r="BE265" s="103">
        <f t="shared" si="59"/>
        <v>0</v>
      </c>
      <c r="BF265" s="103">
        <f t="shared" si="60"/>
        <v>0</v>
      </c>
      <c r="BG265" s="103">
        <f t="shared" si="61"/>
        <v>0</v>
      </c>
      <c r="BH265" s="103">
        <f t="shared" si="62"/>
        <v>0</v>
      </c>
      <c r="BI265" s="103">
        <f t="shared" si="63"/>
        <v>0</v>
      </c>
      <c r="BJ265" s="17" t="s">
        <v>25</v>
      </c>
      <c r="BK265" s="103">
        <f t="shared" si="64"/>
        <v>0</v>
      </c>
      <c r="BL265" s="17" t="s">
        <v>497</v>
      </c>
      <c r="BM265" s="17" t="s">
        <v>569</v>
      </c>
    </row>
    <row r="266" spans="2:65" s="9" customFormat="1" ht="29.85" customHeight="1">
      <c r="B266" s="150"/>
      <c r="C266" s="151"/>
      <c r="D266" s="160" t="s">
        <v>137</v>
      </c>
      <c r="E266" s="160"/>
      <c r="F266" s="160"/>
      <c r="G266" s="160"/>
      <c r="H266" s="160"/>
      <c r="I266" s="160"/>
      <c r="J266" s="160"/>
      <c r="K266" s="160"/>
      <c r="L266" s="160"/>
      <c r="M266" s="160"/>
      <c r="N266" s="233">
        <f>BK266</f>
        <v>0</v>
      </c>
      <c r="O266" s="234"/>
      <c r="P266" s="234"/>
      <c r="Q266" s="234"/>
      <c r="R266" s="153"/>
      <c r="T266" s="154"/>
      <c r="U266" s="151"/>
      <c r="V266" s="151"/>
      <c r="W266" s="155">
        <f>SUM(W267:W268)</f>
        <v>0</v>
      </c>
      <c r="X266" s="151"/>
      <c r="Y266" s="155">
        <f>SUM(Y267:Y268)</f>
        <v>0</v>
      </c>
      <c r="Z266" s="151"/>
      <c r="AA266" s="156">
        <f>SUM(AA267:AA268)</f>
        <v>0</v>
      </c>
      <c r="AR266" s="157" t="s">
        <v>111</v>
      </c>
      <c r="AT266" s="158" t="s">
        <v>81</v>
      </c>
      <c r="AU266" s="158" t="s">
        <v>25</v>
      </c>
      <c r="AY266" s="157" t="s">
        <v>171</v>
      </c>
      <c r="BK266" s="159">
        <f>SUM(BK267:BK268)</f>
        <v>0</v>
      </c>
    </row>
    <row r="267" spans="2:65" s="1" customFormat="1" ht="69.75" customHeight="1">
      <c r="B267" s="33"/>
      <c r="C267" s="161" t="s">
        <v>570</v>
      </c>
      <c r="D267" s="161" t="s">
        <v>178</v>
      </c>
      <c r="E267" s="162" t="s">
        <v>571</v>
      </c>
      <c r="F267" s="225" t="s">
        <v>572</v>
      </c>
      <c r="G267" s="225"/>
      <c r="H267" s="225"/>
      <c r="I267" s="225"/>
      <c r="J267" s="163" t="s">
        <v>224</v>
      </c>
      <c r="K267" s="164">
        <v>1</v>
      </c>
      <c r="L267" s="226">
        <v>0</v>
      </c>
      <c r="M267" s="227"/>
      <c r="N267" s="228">
        <f>ROUND(L267*K267,2)</f>
        <v>0</v>
      </c>
      <c r="O267" s="228"/>
      <c r="P267" s="228"/>
      <c r="Q267" s="228"/>
      <c r="R267" s="35"/>
      <c r="T267" s="165" t="s">
        <v>23</v>
      </c>
      <c r="U267" s="42" t="s">
        <v>47</v>
      </c>
      <c r="V267" s="34"/>
      <c r="W267" s="166">
        <f>V267*K267</f>
        <v>0</v>
      </c>
      <c r="X267" s="166">
        <v>0</v>
      </c>
      <c r="Y267" s="166">
        <f>X267*K267</f>
        <v>0</v>
      </c>
      <c r="Z267" s="166">
        <v>0</v>
      </c>
      <c r="AA267" s="167">
        <f>Z267*K267</f>
        <v>0</v>
      </c>
      <c r="AR267" s="17" t="s">
        <v>497</v>
      </c>
      <c r="AT267" s="17" t="s">
        <v>178</v>
      </c>
      <c r="AU267" s="17" t="s">
        <v>111</v>
      </c>
      <c r="AY267" s="17" t="s">
        <v>171</v>
      </c>
      <c r="BE267" s="103">
        <f>IF(U267="základní",N267,0)</f>
        <v>0</v>
      </c>
      <c r="BF267" s="103">
        <f>IF(U267="snížená",N267,0)</f>
        <v>0</v>
      </c>
      <c r="BG267" s="103">
        <f>IF(U267="zákl. přenesená",N267,0)</f>
        <v>0</v>
      </c>
      <c r="BH267" s="103">
        <f>IF(U267="sníž. přenesená",N267,0)</f>
        <v>0</v>
      </c>
      <c r="BI267" s="103">
        <f>IF(U267="nulová",N267,0)</f>
        <v>0</v>
      </c>
      <c r="BJ267" s="17" t="s">
        <v>25</v>
      </c>
      <c r="BK267" s="103">
        <f>ROUND(L267*K267,2)</f>
        <v>0</v>
      </c>
      <c r="BL267" s="17" t="s">
        <v>497</v>
      </c>
      <c r="BM267" s="17" t="s">
        <v>573</v>
      </c>
    </row>
    <row r="268" spans="2:65" s="1" customFormat="1" ht="44.25" customHeight="1">
      <c r="B268" s="33"/>
      <c r="C268" s="161" t="s">
        <v>574</v>
      </c>
      <c r="D268" s="161" t="s">
        <v>178</v>
      </c>
      <c r="E268" s="162" t="s">
        <v>575</v>
      </c>
      <c r="F268" s="225" t="s">
        <v>576</v>
      </c>
      <c r="G268" s="225"/>
      <c r="H268" s="225"/>
      <c r="I268" s="225"/>
      <c r="J268" s="163" t="s">
        <v>224</v>
      </c>
      <c r="K268" s="164">
        <v>1</v>
      </c>
      <c r="L268" s="226">
        <v>0</v>
      </c>
      <c r="M268" s="227"/>
      <c r="N268" s="228">
        <f>ROUND(L268*K268,2)</f>
        <v>0</v>
      </c>
      <c r="O268" s="228"/>
      <c r="P268" s="228"/>
      <c r="Q268" s="228"/>
      <c r="R268" s="35"/>
      <c r="T268" s="165" t="s">
        <v>23</v>
      </c>
      <c r="U268" s="42" t="s">
        <v>47</v>
      </c>
      <c r="V268" s="34"/>
      <c r="W268" s="166">
        <f>V268*K268</f>
        <v>0</v>
      </c>
      <c r="X268" s="166">
        <v>0</v>
      </c>
      <c r="Y268" s="166">
        <f>X268*K268</f>
        <v>0</v>
      </c>
      <c r="Z268" s="166">
        <v>0</v>
      </c>
      <c r="AA268" s="167">
        <f>Z268*K268</f>
        <v>0</v>
      </c>
      <c r="AR268" s="17" t="s">
        <v>497</v>
      </c>
      <c r="AT268" s="17" t="s">
        <v>178</v>
      </c>
      <c r="AU268" s="17" t="s">
        <v>111</v>
      </c>
      <c r="AY268" s="17" t="s">
        <v>171</v>
      </c>
      <c r="BE268" s="103">
        <f>IF(U268="základní",N268,0)</f>
        <v>0</v>
      </c>
      <c r="BF268" s="103">
        <f>IF(U268="snížená",N268,0)</f>
        <v>0</v>
      </c>
      <c r="BG268" s="103">
        <f>IF(U268="zákl. přenesená",N268,0)</f>
        <v>0</v>
      </c>
      <c r="BH268" s="103">
        <f>IF(U268="sníž. přenesená",N268,0)</f>
        <v>0</v>
      </c>
      <c r="BI268" s="103">
        <f>IF(U268="nulová",N268,0)</f>
        <v>0</v>
      </c>
      <c r="BJ268" s="17" t="s">
        <v>25</v>
      </c>
      <c r="BK268" s="103">
        <f>ROUND(L268*K268,2)</f>
        <v>0</v>
      </c>
      <c r="BL268" s="17" t="s">
        <v>497</v>
      </c>
      <c r="BM268" s="17" t="s">
        <v>577</v>
      </c>
    </row>
    <row r="269" spans="2:65" s="9" customFormat="1" ht="29.85" customHeight="1">
      <c r="B269" s="150"/>
      <c r="C269" s="151"/>
      <c r="D269" s="160" t="s">
        <v>138</v>
      </c>
      <c r="E269" s="160"/>
      <c r="F269" s="160"/>
      <c r="G269" s="160"/>
      <c r="H269" s="160"/>
      <c r="I269" s="160"/>
      <c r="J269" s="160"/>
      <c r="K269" s="160"/>
      <c r="L269" s="160"/>
      <c r="M269" s="160"/>
      <c r="N269" s="233">
        <f>BK269</f>
        <v>0</v>
      </c>
      <c r="O269" s="234"/>
      <c r="P269" s="234"/>
      <c r="Q269" s="234"/>
      <c r="R269" s="153"/>
      <c r="T269" s="154"/>
      <c r="U269" s="151"/>
      <c r="V269" s="151"/>
      <c r="W269" s="155">
        <f>SUM(W270:W275)</f>
        <v>0</v>
      </c>
      <c r="X269" s="151"/>
      <c r="Y269" s="155">
        <f>SUM(Y270:Y275)</f>
        <v>1.4552100000000001</v>
      </c>
      <c r="Z269" s="151"/>
      <c r="AA269" s="156">
        <f>SUM(AA270:AA275)</f>
        <v>1.75522</v>
      </c>
      <c r="AR269" s="157" t="s">
        <v>111</v>
      </c>
      <c r="AT269" s="158" t="s">
        <v>81</v>
      </c>
      <c r="AU269" s="158" t="s">
        <v>25</v>
      </c>
      <c r="AY269" s="157" t="s">
        <v>171</v>
      </c>
      <c r="BK269" s="159">
        <f>SUM(BK270:BK275)</f>
        <v>0</v>
      </c>
    </row>
    <row r="270" spans="2:65" s="1" customFormat="1" ht="31.5" customHeight="1">
      <c r="B270" s="33"/>
      <c r="C270" s="161" t="s">
        <v>578</v>
      </c>
      <c r="D270" s="161" t="s">
        <v>178</v>
      </c>
      <c r="E270" s="162" t="s">
        <v>579</v>
      </c>
      <c r="F270" s="225" t="s">
        <v>580</v>
      </c>
      <c r="G270" s="225"/>
      <c r="H270" s="225"/>
      <c r="I270" s="225"/>
      <c r="J270" s="163" t="s">
        <v>199</v>
      </c>
      <c r="K270" s="164">
        <v>69</v>
      </c>
      <c r="L270" s="226">
        <v>0</v>
      </c>
      <c r="M270" s="227"/>
      <c r="N270" s="228">
        <f t="shared" ref="N270:N275" si="65">ROUND(L270*K270,2)</f>
        <v>0</v>
      </c>
      <c r="O270" s="228"/>
      <c r="P270" s="228"/>
      <c r="Q270" s="228"/>
      <c r="R270" s="35"/>
      <c r="T270" s="165" t="s">
        <v>23</v>
      </c>
      <c r="U270" s="42" t="s">
        <v>47</v>
      </c>
      <c r="V270" s="34"/>
      <c r="W270" s="166">
        <f t="shared" ref="W270:W275" si="66">V270*K270</f>
        <v>0</v>
      </c>
      <c r="X270" s="166">
        <v>2.0820000000000002E-2</v>
      </c>
      <c r="Y270" s="166">
        <f t="shared" ref="Y270:Y275" si="67">X270*K270</f>
        <v>1.4365800000000002</v>
      </c>
      <c r="Z270" s="166">
        <v>0</v>
      </c>
      <c r="AA270" s="167">
        <f t="shared" ref="AA270:AA275" si="68">Z270*K270</f>
        <v>0</v>
      </c>
      <c r="AR270" s="17" t="s">
        <v>497</v>
      </c>
      <c r="AT270" s="17" t="s">
        <v>178</v>
      </c>
      <c r="AU270" s="17" t="s">
        <v>111</v>
      </c>
      <c r="AY270" s="17" t="s">
        <v>171</v>
      </c>
      <c r="BE270" s="103">
        <f t="shared" ref="BE270:BE275" si="69">IF(U270="základní",N270,0)</f>
        <v>0</v>
      </c>
      <c r="BF270" s="103">
        <f t="shared" ref="BF270:BF275" si="70">IF(U270="snížená",N270,0)</f>
        <v>0</v>
      </c>
      <c r="BG270" s="103">
        <f t="shared" ref="BG270:BG275" si="71">IF(U270="zákl. přenesená",N270,0)</f>
        <v>0</v>
      </c>
      <c r="BH270" s="103">
        <f t="shared" ref="BH270:BH275" si="72">IF(U270="sníž. přenesená",N270,0)</f>
        <v>0</v>
      </c>
      <c r="BI270" s="103">
        <f t="shared" ref="BI270:BI275" si="73">IF(U270="nulová",N270,0)</f>
        <v>0</v>
      </c>
      <c r="BJ270" s="17" t="s">
        <v>25</v>
      </c>
      <c r="BK270" s="103">
        <f t="shared" ref="BK270:BK275" si="74">ROUND(L270*K270,2)</f>
        <v>0</v>
      </c>
      <c r="BL270" s="17" t="s">
        <v>497</v>
      </c>
      <c r="BM270" s="17" t="s">
        <v>581</v>
      </c>
    </row>
    <row r="271" spans="2:65" s="1" customFormat="1" ht="22.5" customHeight="1">
      <c r="B271" s="33"/>
      <c r="C271" s="161" t="s">
        <v>582</v>
      </c>
      <c r="D271" s="161" t="s">
        <v>178</v>
      </c>
      <c r="E271" s="162" t="s">
        <v>583</v>
      </c>
      <c r="F271" s="225" t="s">
        <v>584</v>
      </c>
      <c r="G271" s="225"/>
      <c r="H271" s="225"/>
      <c r="I271" s="225"/>
      <c r="J271" s="163" t="s">
        <v>199</v>
      </c>
      <c r="K271" s="164">
        <v>69</v>
      </c>
      <c r="L271" s="226">
        <v>0</v>
      </c>
      <c r="M271" s="227"/>
      <c r="N271" s="228">
        <f t="shared" si="65"/>
        <v>0</v>
      </c>
      <c r="O271" s="228"/>
      <c r="P271" s="228"/>
      <c r="Q271" s="228"/>
      <c r="R271" s="35"/>
      <c r="T271" s="165" t="s">
        <v>23</v>
      </c>
      <c r="U271" s="42" t="s">
        <v>47</v>
      </c>
      <c r="V271" s="34"/>
      <c r="W271" s="166">
        <f t="shared" si="66"/>
        <v>0</v>
      </c>
      <c r="X271" s="166">
        <v>1E-4</v>
      </c>
      <c r="Y271" s="166">
        <f t="shared" si="67"/>
        <v>6.9000000000000008E-3</v>
      </c>
      <c r="Z271" s="166">
        <v>0</v>
      </c>
      <c r="AA271" s="167">
        <f t="shared" si="68"/>
        <v>0</v>
      </c>
      <c r="AR271" s="17" t="s">
        <v>497</v>
      </c>
      <c r="AT271" s="17" t="s">
        <v>178</v>
      </c>
      <c r="AU271" s="17" t="s">
        <v>111</v>
      </c>
      <c r="AY271" s="17" t="s">
        <v>171</v>
      </c>
      <c r="BE271" s="103">
        <f t="shared" si="69"/>
        <v>0</v>
      </c>
      <c r="BF271" s="103">
        <f t="shared" si="70"/>
        <v>0</v>
      </c>
      <c r="BG271" s="103">
        <f t="shared" si="71"/>
        <v>0</v>
      </c>
      <c r="BH271" s="103">
        <f t="shared" si="72"/>
        <v>0</v>
      </c>
      <c r="BI271" s="103">
        <f t="shared" si="73"/>
        <v>0</v>
      </c>
      <c r="BJ271" s="17" t="s">
        <v>25</v>
      </c>
      <c r="BK271" s="103">
        <f t="shared" si="74"/>
        <v>0</v>
      </c>
      <c r="BL271" s="17" t="s">
        <v>497</v>
      </c>
      <c r="BM271" s="17" t="s">
        <v>585</v>
      </c>
    </row>
    <row r="272" spans="2:65" s="1" customFormat="1" ht="22.5" customHeight="1">
      <c r="B272" s="33"/>
      <c r="C272" s="161" t="s">
        <v>586</v>
      </c>
      <c r="D272" s="161" t="s">
        <v>178</v>
      </c>
      <c r="E272" s="162" t="s">
        <v>587</v>
      </c>
      <c r="F272" s="225" t="s">
        <v>588</v>
      </c>
      <c r="G272" s="225"/>
      <c r="H272" s="225"/>
      <c r="I272" s="225"/>
      <c r="J272" s="163" t="s">
        <v>199</v>
      </c>
      <c r="K272" s="164">
        <v>69</v>
      </c>
      <c r="L272" s="226">
        <v>0</v>
      </c>
      <c r="M272" s="227"/>
      <c r="N272" s="228">
        <f t="shared" si="65"/>
        <v>0</v>
      </c>
      <c r="O272" s="228"/>
      <c r="P272" s="228"/>
      <c r="Q272" s="228"/>
      <c r="R272" s="35"/>
      <c r="T272" s="165" t="s">
        <v>23</v>
      </c>
      <c r="U272" s="42" t="s">
        <v>47</v>
      </c>
      <c r="V272" s="34"/>
      <c r="W272" s="166">
        <f t="shared" si="66"/>
        <v>0</v>
      </c>
      <c r="X272" s="166">
        <v>0</v>
      </c>
      <c r="Y272" s="166">
        <f t="shared" si="67"/>
        <v>0</v>
      </c>
      <c r="Z272" s="166">
        <v>0</v>
      </c>
      <c r="AA272" s="167">
        <f t="shared" si="68"/>
        <v>0</v>
      </c>
      <c r="AR272" s="17" t="s">
        <v>497</v>
      </c>
      <c r="AT272" s="17" t="s">
        <v>178</v>
      </c>
      <c r="AU272" s="17" t="s">
        <v>111</v>
      </c>
      <c r="AY272" s="17" t="s">
        <v>171</v>
      </c>
      <c r="BE272" s="103">
        <f t="shared" si="69"/>
        <v>0</v>
      </c>
      <c r="BF272" s="103">
        <f t="shared" si="70"/>
        <v>0</v>
      </c>
      <c r="BG272" s="103">
        <f t="shared" si="71"/>
        <v>0</v>
      </c>
      <c r="BH272" s="103">
        <f t="shared" si="72"/>
        <v>0</v>
      </c>
      <c r="BI272" s="103">
        <f t="shared" si="73"/>
        <v>0</v>
      </c>
      <c r="BJ272" s="17" t="s">
        <v>25</v>
      </c>
      <c r="BK272" s="103">
        <f t="shared" si="74"/>
        <v>0</v>
      </c>
      <c r="BL272" s="17" t="s">
        <v>497</v>
      </c>
      <c r="BM272" s="17" t="s">
        <v>589</v>
      </c>
    </row>
    <row r="273" spans="2:65" s="1" customFormat="1" ht="31.5" customHeight="1">
      <c r="B273" s="33"/>
      <c r="C273" s="168" t="s">
        <v>590</v>
      </c>
      <c r="D273" s="168" t="s">
        <v>202</v>
      </c>
      <c r="E273" s="169" t="s">
        <v>591</v>
      </c>
      <c r="F273" s="237" t="s">
        <v>592</v>
      </c>
      <c r="G273" s="237"/>
      <c r="H273" s="237"/>
      <c r="I273" s="237"/>
      <c r="J273" s="170" t="s">
        <v>199</v>
      </c>
      <c r="K273" s="171">
        <v>69</v>
      </c>
      <c r="L273" s="238">
        <v>0</v>
      </c>
      <c r="M273" s="239"/>
      <c r="N273" s="240">
        <f t="shared" si="65"/>
        <v>0</v>
      </c>
      <c r="O273" s="228"/>
      <c r="P273" s="228"/>
      <c r="Q273" s="228"/>
      <c r="R273" s="35"/>
      <c r="T273" s="165" t="s">
        <v>23</v>
      </c>
      <c r="U273" s="42" t="s">
        <v>47</v>
      </c>
      <c r="V273" s="34"/>
      <c r="W273" s="166">
        <f t="shared" si="66"/>
        <v>0</v>
      </c>
      <c r="X273" s="166">
        <v>1.7000000000000001E-4</v>
      </c>
      <c r="Y273" s="166">
        <f t="shared" si="67"/>
        <v>1.1730000000000001E-2</v>
      </c>
      <c r="Z273" s="166">
        <v>0</v>
      </c>
      <c r="AA273" s="167">
        <f t="shared" si="68"/>
        <v>0</v>
      </c>
      <c r="AR273" s="17" t="s">
        <v>502</v>
      </c>
      <c r="AT273" s="17" t="s">
        <v>202</v>
      </c>
      <c r="AU273" s="17" t="s">
        <v>111</v>
      </c>
      <c r="AY273" s="17" t="s">
        <v>171</v>
      </c>
      <c r="BE273" s="103">
        <f t="shared" si="69"/>
        <v>0</v>
      </c>
      <c r="BF273" s="103">
        <f t="shared" si="70"/>
        <v>0</v>
      </c>
      <c r="BG273" s="103">
        <f t="shared" si="71"/>
        <v>0</v>
      </c>
      <c r="BH273" s="103">
        <f t="shared" si="72"/>
        <v>0</v>
      </c>
      <c r="BI273" s="103">
        <f t="shared" si="73"/>
        <v>0</v>
      </c>
      <c r="BJ273" s="17" t="s">
        <v>25</v>
      </c>
      <c r="BK273" s="103">
        <f t="shared" si="74"/>
        <v>0</v>
      </c>
      <c r="BL273" s="17" t="s">
        <v>497</v>
      </c>
      <c r="BM273" s="17" t="s">
        <v>593</v>
      </c>
    </row>
    <row r="274" spans="2:65" s="1" customFormat="1" ht="31.5" customHeight="1">
      <c r="B274" s="33"/>
      <c r="C274" s="161" t="s">
        <v>594</v>
      </c>
      <c r="D274" s="161" t="s">
        <v>178</v>
      </c>
      <c r="E274" s="162" t="s">
        <v>595</v>
      </c>
      <c r="F274" s="225" t="s">
        <v>596</v>
      </c>
      <c r="G274" s="225"/>
      <c r="H274" s="225"/>
      <c r="I274" s="225"/>
      <c r="J274" s="163" t="s">
        <v>199</v>
      </c>
      <c r="K274" s="164">
        <v>62</v>
      </c>
      <c r="L274" s="226">
        <v>0</v>
      </c>
      <c r="M274" s="227"/>
      <c r="N274" s="228">
        <f t="shared" si="65"/>
        <v>0</v>
      </c>
      <c r="O274" s="228"/>
      <c r="P274" s="228"/>
      <c r="Q274" s="228"/>
      <c r="R274" s="35"/>
      <c r="T274" s="165" t="s">
        <v>23</v>
      </c>
      <c r="U274" s="42" t="s">
        <v>47</v>
      </c>
      <c r="V274" s="34"/>
      <c r="W274" s="166">
        <f t="shared" si="66"/>
        <v>0</v>
      </c>
      <c r="X274" s="166">
        <v>0</v>
      </c>
      <c r="Y274" s="166">
        <f t="shared" si="67"/>
        <v>0</v>
      </c>
      <c r="Z274" s="166">
        <v>2.8309999999999998E-2</v>
      </c>
      <c r="AA274" s="167">
        <f t="shared" si="68"/>
        <v>1.75522</v>
      </c>
      <c r="AR274" s="17" t="s">
        <v>497</v>
      </c>
      <c r="AT274" s="17" t="s">
        <v>178</v>
      </c>
      <c r="AU274" s="17" t="s">
        <v>111</v>
      </c>
      <c r="AY274" s="17" t="s">
        <v>171</v>
      </c>
      <c r="BE274" s="103">
        <f t="shared" si="69"/>
        <v>0</v>
      </c>
      <c r="BF274" s="103">
        <f t="shared" si="70"/>
        <v>0</v>
      </c>
      <c r="BG274" s="103">
        <f t="shared" si="71"/>
        <v>0</v>
      </c>
      <c r="BH274" s="103">
        <f t="shared" si="72"/>
        <v>0</v>
      </c>
      <c r="BI274" s="103">
        <f t="shared" si="73"/>
        <v>0</v>
      </c>
      <c r="BJ274" s="17" t="s">
        <v>25</v>
      </c>
      <c r="BK274" s="103">
        <f t="shared" si="74"/>
        <v>0</v>
      </c>
      <c r="BL274" s="17" t="s">
        <v>497</v>
      </c>
      <c r="BM274" s="17" t="s">
        <v>597</v>
      </c>
    </row>
    <row r="275" spans="2:65" s="1" customFormat="1" ht="31.5" customHeight="1">
      <c r="B275" s="33"/>
      <c r="C275" s="161" t="s">
        <v>598</v>
      </c>
      <c r="D275" s="161" t="s">
        <v>173</v>
      </c>
      <c r="E275" s="162" t="s">
        <v>599</v>
      </c>
      <c r="F275" s="225" t="s">
        <v>600</v>
      </c>
      <c r="G275" s="225"/>
      <c r="H275" s="225"/>
      <c r="I275" s="225"/>
      <c r="J275" s="163" t="s">
        <v>199</v>
      </c>
      <c r="K275" s="164">
        <v>28</v>
      </c>
      <c r="L275" s="226">
        <v>0</v>
      </c>
      <c r="M275" s="227"/>
      <c r="N275" s="228">
        <f t="shared" si="65"/>
        <v>0</v>
      </c>
      <c r="O275" s="228"/>
      <c r="P275" s="228"/>
      <c r="Q275" s="228"/>
      <c r="R275" s="35"/>
      <c r="T275" s="165" t="s">
        <v>23</v>
      </c>
      <c r="U275" s="42" t="s">
        <v>47</v>
      </c>
      <c r="V275" s="34"/>
      <c r="W275" s="166">
        <f t="shared" si="66"/>
        <v>0</v>
      </c>
      <c r="X275" s="166">
        <v>0</v>
      </c>
      <c r="Y275" s="166">
        <f t="shared" si="67"/>
        <v>0</v>
      </c>
      <c r="Z275" s="166">
        <v>0</v>
      </c>
      <c r="AA275" s="167">
        <f t="shared" si="68"/>
        <v>0</v>
      </c>
      <c r="AR275" s="17" t="s">
        <v>497</v>
      </c>
      <c r="AT275" s="17" t="s">
        <v>178</v>
      </c>
      <c r="AU275" s="17" t="s">
        <v>111</v>
      </c>
      <c r="AY275" s="17" t="s">
        <v>171</v>
      </c>
      <c r="BE275" s="103">
        <f t="shared" si="69"/>
        <v>0</v>
      </c>
      <c r="BF275" s="103">
        <f t="shared" si="70"/>
        <v>0</v>
      </c>
      <c r="BG275" s="103">
        <f t="shared" si="71"/>
        <v>0</v>
      </c>
      <c r="BH275" s="103">
        <f t="shared" si="72"/>
        <v>0</v>
      </c>
      <c r="BI275" s="103">
        <f t="shared" si="73"/>
        <v>0</v>
      </c>
      <c r="BJ275" s="17" t="s">
        <v>25</v>
      </c>
      <c r="BK275" s="103">
        <f t="shared" si="74"/>
        <v>0</v>
      </c>
      <c r="BL275" s="17" t="s">
        <v>497</v>
      </c>
      <c r="BM275" s="17" t="s">
        <v>601</v>
      </c>
    </row>
    <row r="276" spans="2:65" s="9" customFormat="1" ht="29.85" customHeight="1">
      <c r="B276" s="150"/>
      <c r="C276" s="151"/>
      <c r="D276" s="160" t="s">
        <v>139</v>
      </c>
      <c r="E276" s="160"/>
      <c r="F276" s="160"/>
      <c r="G276" s="160"/>
      <c r="H276" s="160"/>
      <c r="I276" s="160"/>
      <c r="J276" s="160"/>
      <c r="K276" s="160"/>
      <c r="L276" s="160"/>
      <c r="M276" s="160"/>
      <c r="N276" s="233">
        <f>BK276</f>
        <v>0</v>
      </c>
      <c r="O276" s="234"/>
      <c r="P276" s="234"/>
      <c r="Q276" s="234"/>
      <c r="R276" s="153"/>
      <c r="T276" s="154"/>
      <c r="U276" s="151"/>
      <c r="V276" s="151"/>
      <c r="W276" s="155">
        <f>SUM(W277:W285)</f>
        <v>0</v>
      </c>
      <c r="X276" s="151"/>
      <c r="Y276" s="155">
        <f>SUM(Y277:Y285)</f>
        <v>0</v>
      </c>
      <c r="Z276" s="151"/>
      <c r="AA276" s="156">
        <f>SUM(AA277:AA285)</f>
        <v>0</v>
      </c>
      <c r="AR276" s="157" t="s">
        <v>111</v>
      </c>
      <c r="AT276" s="158" t="s">
        <v>81</v>
      </c>
      <c r="AU276" s="158" t="s">
        <v>25</v>
      </c>
      <c r="AY276" s="157" t="s">
        <v>171</v>
      </c>
      <c r="BK276" s="159">
        <f>SUM(BK277:BK285)</f>
        <v>0</v>
      </c>
    </row>
    <row r="277" spans="2:65" s="1" customFormat="1" ht="31.5" customHeight="1">
      <c r="B277" s="33"/>
      <c r="C277" s="161" t="s">
        <v>602</v>
      </c>
      <c r="D277" s="161" t="s">
        <v>178</v>
      </c>
      <c r="E277" s="162" t="s">
        <v>603</v>
      </c>
      <c r="F277" s="225" t="s">
        <v>604</v>
      </c>
      <c r="G277" s="225"/>
      <c r="H277" s="225"/>
      <c r="I277" s="225"/>
      <c r="J277" s="163" t="s">
        <v>605</v>
      </c>
      <c r="K277" s="164">
        <v>85</v>
      </c>
      <c r="L277" s="226">
        <v>0</v>
      </c>
      <c r="M277" s="227"/>
      <c r="N277" s="228">
        <f>ROUND(L277*K277,2)</f>
        <v>0</v>
      </c>
      <c r="O277" s="228"/>
      <c r="P277" s="228"/>
      <c r="Q277" s="228"/>
      <c r="R277" s="35"/>
      <c r="T277" s="165" t="s">
        <v>23</v>
      </c>
      <c r="U277" s="42" t="s">
        <v>47</v>
      </c>
      <c r="V277" s="34"/>
      <c r="W277" s="166">
        <f>V277*K277</f>
        <v>0</v>
      </c>
      <c r="X277" s="166">
        <v>0</v>
      </c>
      <c r="Y277" s="166">
        <f>X277*K277</f>
        <v>0</v>
      </c>
      <c r="Z277" s="166">
        <v>0</v>
      </c>
      <c r="AA277" s="167">
        <f>Z277*K277</f>
        <v>0</v>
      </c>
      <c r="AR277" s="17" t="s">
        <v>177</v>
      </c>
      <c r="AT277" s="17" t="s">
        <v>178</v>
      </c>
      <c r="AU277" s="17" t="s">
        <v>111</v>
      </c>
      <c r="AY277" s="17" t="s">
        <v>171</v>
      </c>
      <c r="BE277" s="103">
        <f>IF(U277="základní",N277,0)</f>
        <v>0</v>
      </c>
      <c r="BF277" s="103">
        <f>IF(U277="snížená",N277,0)</f>
        <v>0</v>
      </c>
      <c r="BG277" s="103">
        <f>IF(U277="zákl. přenesená",N277,0)</f>
        <v>0</v>
      </c>
      <c r="BH277" s="103">
        <f>IF(U277="sníž. přenesená",N277,0)</f>
        <v>0</v>
      </c>
      <c r="BI277" s="103">
        <f>IF(U277="nulová",N277,0)</f>
        <v>0</v>
      </c>
      <c r="BJ277" s="17" t="s">
        <v>25</v>
      </c>
      <c r="BK277" s="103">
        <f>ROUND(L277*K277,2)</f>
        <v>0</v>
      </c>
      <c r="BL277" s="17" t="s">
        <v>177</v>
      </c>
      <c r="BM277" s="17" t="s">
        <v>606</v>
      </c>
    </row>
    <row r="278" spans="2:65" s="1" customFormat="1" ht="22.5" customHeight="1">
      <c r="B278" s="33"/>
      <c r="C278" s="168" t="s">
        <v>607</v>
      </c>
      <c r="D278" s="168" t="s">
        <v>202</v>
      </c>
      <c r="E278" s="169" t="s">
        <v>608</v>
      </c>
      <c r="F278" s="237" t="s">
        <v>609</v>
      </c>
      <c r="G278" s="237"/>
      <c r="H278" s="237"/>
      <c r="I278" s="237"/>
      <c r="J278" s="170" t="s">
        <v>610</v>
      </c>
      <c r="K278" s="171">
        <v>2</v>
      </c>
      <c r="L278" s="238">
        <v>0</v>
      </c>
      <c r="M278" s="239"/>
      <c r="N278" s="240">
        <f>ROUND(L278*K278,2)</f>
        <v>0</v>
      </c>
      <c r="O278" s="228"/>
      <c r="P278" s="228"/>
      <c r="Q278" s="228"/>
      <c r="R278" s="35"/>
      <c r="T278" s="165" t="s">
        <v>23</v>
      </c>
      <c r="U278" s="42" t="s">
        <v>47</v>
      </c>
      <c r="V278" s="34"/>
      <c r="W278" s="166">
        <f>V278*K278</f>
        <v>0</v>
      </c>
      <c r="X278" s="166">
        <v>0</v>
      </c>
      <c r="Y278" s="166">
        <f>X278*K278</f>
        <v>0</v>
      </c>
      <c r="Z278" s="166">
        <v>0</v>
      </c>
      <c r="AA278" s="167">
        <f>Z278*K278</f>
        <v>0</v>
      </c>
      <c r="AR278" s="17" t="s">
        <v>205</v>
      </c>
      <c r="AT278" s="17" t="s">
        <v>202</v>
      </c>
      <c r="AU278" s="17" t="s">
        <v>111</v>
      </c>
      <c r="AY278" s="17" t="s">
        <v>171</v>
      </c>
      <c r="BE278" s="103">
        <f>IF(U278="základní",N278,0)</f>
        <v>0</v>
      </c>
      <c r="BF278" s="103">
        <f>IF(U278="snížená",N278,0)</f>
        <v>0</v>
      </c>
      <c r="BG278" s="103">
        <f>IF(U278="zákl. přenesená",N278,0)</f>
        <v>0</v>
      </c>
      <c r="BH278" s="103">
        <f>IF(U278="sníž. přenesená",N278,0)</f>
        <v>0</v>
      </c>
      <c r="BI278" s="103">
        <f>IF(U278="nulová",N278,0)</f>
        <v>0</v>
      </c>
      <c r="BJ278" s="17" t="s">
        <v>25</v>
      </c>
      <c r="BK278" s="103">
        <f>ROUND(L278*K278,2)</f>
        <v>0</v>
      </c>
      <c r="BL278" s="17" t="s">
        <v>177</v>
      </c>
      <c r="BM278" s="17" t="s">
        <v>611</v>
      </c>
    </row>
    <row r="279" spans="2:65" s="1" customFormat="1" ht="22.5" customHeight="1">
      <c r="B279" s="33"/>
      <c r="C279" s="34"/>
      <c r="D279" s="34"/>
      <c r="E279" s="34"/>
      <c r="F279" s="235" t="s">
        <v>612</v>
      </c>
      <c r="G279" s="236"/>
      <c r="H279" s="236"/>
      <c r="I279" s="236"/>
      <c r="J279" s="34"/>
      <c r="K279" s="34"/>
      <c r="L279" s="34"/>
      <c r="M279" s="34"/>
      <c r="N279" s="34"/>
      <c r="O279" s="34"/>
      <c r="P279" s="34"/>
      <c r="Q279" s="34"/>
      <c r="R279" s="35"/>
      <c r="T279" s="136"/>
      <c r="U279" s="34"/>
      <c r="V279" s="34"/>
      <c r="W279" s="34"/>
      <c r="X279" s="34"/>
      <c r="Y279" s="34"/>
      <c r="Z279" s="34"/>
      <c r="AA279" s="76"/>
      <c r="AT279" s="17" t="s">
        <v>216</v>
      </c>
      <c r="AU279" s="17" t="s">
        <v>111</v>
      </c>
    </row>
    <row r="280" spans="2:65" s="1" customFormat="1" ht="31.5" customHeight="1">
      <c r="B280" s="33"/>
      <c r="C280" s="161" t="s">
        <v>613</v>
      </c>
      <c r="D280" s="161" t="s">
        <v>178</v>
      </c>
      <c r="E280" s="162" t="s">
        <v>614</v>
      </c>
      <c r="F280" s="225" t="s">
        <v>615</v>
      </c>
      <c r="G280" s="225"/>
      <c r="H280" s="225"/>
      <c r="I280" s="225"/>
      <c r="J280" s="163" t="s">
        <v>296</v>
      </c>
      <c r="K280" s="164">
        <v>1</v>
      </c>
      <c r="L280" s="226">
        <v>0</v>
      </c>
      <c r="M280" s="227"/>
      <c r="N280" s="228">
        <f>ROUND(L280*K280,2)</f>
        <v>0</v>
      </c>
      <c r="O280" s="228"/>
      <c r="P280" s="228"/>
      <c r="Q280" s="228"/>
      <c r="R280" s="35"/>
      <c r="T280" s="165" t="s">
        <v>23</v>
      </c>
      <c r="U280" s="42" t="s">
        <v>47</v>
      </c>
      <c r="V280" s="34"/>
      <c r="W280" s="166">
        <f>V280*K280</f>
        <v>0</v>
      </c>
      <c r="X280" s="166">
        <v>0</v>
      </c>
      <c r="Y280" s="166">
        <f>X280*K280</f>
        <v>0</v>
      </c>
      <c r="Z280" s="166">
        <v>0</v>
      </c>
      <c r="AA280" s="167">
        <f>Z280*K280</f>
        <v>0</v>
      </c>
      <c r="AR280" s="17" t="s">
        <v>497</v>
      </c>
      <c r="AT280" s="17" t="s">
        <v>178</v>
      </c>
      <c r="AU280" s="17" t="s">
        <v>111</v>
      </c>
      <c r="AY280" s="17" t="s">
        <v>171</v>
      </c>
      <c r="BE280" s="103">
        <f>IF(U280="základní",N280,0)</f>
        <v>0</v>
      </c>
      <c r="BF280" s="103">
        <f>IF(U280="snížená",N280,0)</f>
        <v>0</v>
      </c>
      <c r="BG280" s="103">
        <f>IF(U280="zákl. přenesená",N280,0)</f>
        <v>0</v>
      </c>
      <c r="BH280" s="103">
        <f>IF(U280="sníž. přenesená",N280,0)</f>
        <v>0</v>
      </c>
      <c r="BI280" s="103">
        <f>IF(U280="nulová",N280,0)</f>
        <v>0</v>
      </c>
      <c r="BJ280" s="17" t="s">
        <v>25</v>
      </c>
      <c r="BK280" s="103">
        <f>ROUND(L280*K280,2)</f>
        <v>0</v>
      </c>
      <c r="BL280" s="17" t="s">
        <v>497</v>
      </c>
      <c r="BM280" s="17" t="s">
        <v>616</v>
      </c>
    </row>
    <row r="281" spans="2:65" s="1" customFormat="1" ht="22.5" customHeight="1">
      <c r="B281" s="33"/>
      <c r="C281" s="34"/>
      <c r="D281" s="34"/>
      <c r="E281" s="34"/>
      <c r="F281" s="235" t="s">
        <v>617</v>
      </c>
      <c r="G281" s="236"/>
      <c r="H281" s="236"/>
      <c r="I281" s="236"/>
      <c r="J281" s="34"/>
      <c r="K281" s="34"/>
      <c r="L281" s="34"/>
      <c r="M281" s="34"/>
      <c r="N281" s="34"/>
      <c r="O281" s="34"/>
      <c r="P281" s="34"/>
      <c r="Q281" s="34"/>
      <c r="R281" s="35"/>
      <c r="T281" s="136"/>
      <c r="U281" s="34"/>
      <c r="V281" s="34"/>
      <c r="W281" s="34"/>
      <c r="X281" s="34"/>
      <c r="Y281" s="34"/>
      <c r="Z281" s="34"/>
      <c r="AA281" s="76"/>
      <c r="AT281" s="17" t="s">
        <v>216</v>
      </c>
      <c r="AU281" s="17" t="s">
        <v>111</v>
      </c>
    </row>
    <row r="282" spans="2:65" s="1" customFormat="1" ht="31.5" customHeight="1">
      <c r="B282" s="33"/>
      <c r="C282" s="161" t="s">
        <v>618</v>
      </c>
      <c r="D282" s="161" t="s">
        <v>178</v>
      </c>
      <c r="E282" s="162" t="s">
        <v>619</v>
      </c>
      <c r="F282" s="225" t="s">
        <v>615</v>
      </c>
      <c r="G282" s="225"/>
      <c r="H282" s="225"/>
      <c r="I282" s="225"/>
      <c r="J282" s="163" t="s">
        <v>296</v>
      </c>
      <c r="K282" s="164">
        <v>1</v>
      </c>
      <c r="L282" s="226">
        <v>0</v>
      </c>
      <c r="M282" s="227"/>
      <c r="N282" s="228">
        <f>ROUND(L282*K282,2)</f>
        <v>0</v>
      </c>
      <c r="O282" s="228"/>
      <c r="P282" s="228"/>
      <c r="Q282" s="228"/>
      <c r="R282" s="35"/>
      <c r="T282" s="165" t="s">
        <v>23</v>
      </c>
      <c r="U282" s="42" t="s">
        <v>47</v>
      </c>
      <c r="V282" s="34"/>
      <c r="W282" s="166">
        <f>V282*K282</f>
        <v>0</v>
      </c>
      <c r="X282" s="166">
        <v>0</v>
      </c>
      <c r="Y282" s="166">
        <f>X282*K282</f>
        <v>0</v>
      </c>
      <c r="Z282" s="166">
        <v>0</v>
      </c>
      <c r="AA282" s="167">
        <f>Z282*K282</f>
        <v>0</v>
      </c>
      <c r="AR282" s="17" t="s">
        <v>497</v>
      </c>
      <c r="AT282" s="17" t="s">
        <v>178</v>
      </c>
      <c r="AU282" s="17" t="s">
        <v>111</v>
      </c>
      <c r="AY282" s="17" t="s">
        <v>171</v>
      </c>
      <c r="BE282" s="103">
        <f>IF(U282="základní",N282,0)</f>
        <v>0</v>
      </c>
      <c r="BF282" s="103">
        <f>IF(U282="snížená",N282,0)</f>
        <v>0</v>
      </c>
      <c r="BG282" s="103">
        <f>IF(U282="zákl. přenesená",N282,0)</f>
        <v>0</v>
      </c>
      <c r="BH282" s="103">
        <f>IF(U282="sníž. přenesená",N282,0)</f>
        <v>0</v>
      </c>
      <c r="BI282" s="103">
        <f>IF(U282="nulová",N282,0)</f>
        <v>0</v>
      </c>
      <c r="BJ282" s="17" t="s">
        <v>25</v>
      </c>
      <c r="BK282" s="103">
        <f>ROUND(L282*K282,2)</f>
        <v>0</v>
      </c>
      <c r="BL282" s="17" t="s">
        <v>497</v>
      </c>
      <c r="BM282" s="17" t="s">
        <v>620</v>
      </c>
    </row>
    <row r="283" spans="2:65" s="1" customFormat="1" ht="22.5" customHeight="1">
      <c r="B283" s="33"/>
      <c r="C283" s="34"/>
      <c r="D283" s="34"/>
      <c r="E283" s="34"/>
      <c r="F283" s="235" t="s">
        <v>621</v>
      </c>
      <c r="G283" s="236"/>
      <c r="H283" s="236"/>
      <c r="I283" s="236"/>
      <c r="J283" s="34"/>
      <c r="K283" s="34"/>
      <c r="L283" s="34"/>
      <c r="M283" s="34"/>
      <c r="N283" s="34"/>
      <c r="O283" s="34"/>
      <c r="P283" s="34"/>
      <c r="Q283" s="34"/>
      <c r="R283" s="35"/>
      <c r="T283" s="136"/>
      <c r="U283" s="34"/>
      <c r="V283" s="34"/>
      <c r="W283" s="34"/>
      <c r="X283" s="34"/>
      <c r="Y283" s="34"/>
      <c r="Z283" s="34"/>
      <c r="AA283" s="76"/>
      <c r="AT283" s="17" t="s">
        <v>216</v>
      </c>
      <c r="AU283" s="17" t="s">
        <v>111</v>
      </c>
    </row>
    <row r="284" spans="2:65" s="1" customFormat="1" ht="31.5" customHeight="1">
      <c r="B284" s="33"/>
      <c r="C284" s="161" t="s">
        <v>622</v>
      </c>
      <c r="D284" s="161" t="s">
        <v>178</v>
      </c>
      <c r="E284" s="162" t="s">
        <v>623</v>
      </c>
      <c r="F284" s="225" t="s">
        <v>624</v>
      </c>
      <c r="G284" s="225"/>
      <c r="H284" s="225"/>
      <c r="I284" s="225"/>
      <c r="J284" s="163" t="s">
        <v>296</v>
      </c>
      <c r="K284" s="164">
        <v>1</v>
      </c>
      <c r="L284" s="226">
        <v>0</v>
      </c>
      <c r="M284" s="227"/>
      <c r="N284" s="228">
        <f>ROUND(L284*K284,2)</f>
        <v>0</v>
      </c>
      <c r="O284" s="228"/>
      <c r="P284" s="228"/>
      <c r="Q284" s="228"/>
      <c r="R284" s="35"/>
      <c r="T284" s="165" t="s">
        <v>23</v>
      </c>
      <c r="U284" s="42" t="s">
        <v>47</v>
      </c>
      <c r="V284" s="34"/>
      <c r="W284" s="166">
        <f>V284*K284</f>
        <v>0</v>
      </c>
      <c r="X284" s="166">
        <v>0</v>
      </c>
      <c r="Y284" s="166">
        <f>X284*K284</f>
        <v>0</v>
      </c>
      <c r="Z284" s="166">
        <v>0</v>
      </c>
      <c r="AA284" s="167">
        <f>Z284*K284</f>
        <v>0</v>
      </c>
      <c r="AR284" s="17" t="s">
        <v>497</v>
      </c>
      <c r="AT284" s="17" t="s">
        <v>178</v>
      </c>
      <c r="AU284" s="17" t="s">
        <v>111</v>
      </c>
      <c r="AY284" s="17" t="s">
        <v>171</v>
      </c>
      <c r="BE284" s="103">
        <f>IF(U284="základní",N284,0)</f>
        <v>0</v>
      </c>
      <c r="BF284" s="103">
        <f>IF(U284="snížená",N284,0)</f>
        <v>0</v>
      </c>
      <c r="BG284" s="103">
        <f>IF(U284="zákl. přenesená",N284,0)</f>
        <v>0</v>
      </c>
      <c r="BH284" s="103">
        <f>IF(U284="sníž. přenesená",N284,0)</f>
        <v>0</v>
      </c>
      <c r="BI284" s="103">
        <f>IF(U284="nulová",N284,0)</f>
        <v>0</v>
      </c>
      <c r="BJ284" s="17" t="s">
        <v>25</v>
      </c>
      <c r="BK284" s="103">
        <f>ROUND(L284*K284,2)</f>
        <v>0</v>
      </c>
      <c r="BL284" s="17" t="s">
        <v>497</v>
      </c>
      <c r="BM284" s="17" t="s">
        <v>625</v>
      </c>
    </row>
    <row r="285" spans="2:65" s="1" customFormat="1" ht="22.5" customHeight="1">
      <c r="B285" s="33"/>
      <c r="C285" s="34"/>
      <c r="D285" s="34"/>
      <c r="E285" s="34"/>
      <c r="F285" s="235" t="s">
        <v>626</v>
      </c>
      <c r="G285" s="236"/>
      <c r="H285" s="236"/>
      <c r="I285" s="236"/>
      <c r="J285" s="34"/>
      <c r="K285" s="34"/>
      <c r="L285" s="34"/>
      <c r="M285" s="34"/>
      <c r="N285" s="34"/>
      <c r="O285" s="34"/>
      <c r="P285" s="34"/>
      <c r="Q285" s="34"/>
      <c r="R285" s="35"/>
      <c r="T285" s="136"/>
      <c r="U285" s="34"/>
      <c r="V285" s="34"/>
      <c r="W285" s="34"/>
      <c r="X285" s="34"/>
      <c r="Y285" s="34"/>
      <c r="Z285" s="34"/>
      <c r="AA285" s="76"/>
      <c r="AT285" s="17" t="s">
        <v>216</v>
      </c>
      <c r="AU285" s="17" t="s">
        <v>111</v>
      </c>
    </row>
    <row r="286" spans="2:65" s="9" customFormat="1" ht="29.85" customHeight="1">
      <c r="B286" s="150"/>
      <c r="C286" s="151"/>
      <c r="D286" s="160" t="s">
        <v>140</v>
      </c>
      <c r="E286" s="160"/>
      <c r="F286" s="160"/>
      <c r="G286" s="160"/>
      <c r="H286" s="160"/>
      <c r="I286" s="160"/>
      <c r="J286" s="160"/>
      <c r="K286" s="160"/>
      <c r="L286" s="160"/>
      <c r="M286" s="160"/>
      <c r="N286" s="222">
        <f>BK286</f>
        <v>0</v>
      </c>
      <c r="O286" s="223"/>
      <c r="P286" s="223"/>
      <c r="Q286" s="223"/>
      <c r="R286" s="153"/>
      <c r="T286" s="154"/>
      <c r="U286" s="151"/>
      <c r="V286" s="151"/>
      <c r="W286" s="155">
        <f>SUM(W287:W289)</f>
        <v>0</v>
      </c>
      <c r="X286" s="151"/>
      <c r="Y286" s="155">
        <f>SUM(Y287:Y289)</f>
        <v>1.1609999999999998</v>
      </c>
      <c r="Z286" s="151"/>
      <c r="AA286" s="156">
        <f>SUM(AA287:AA289)</f>
        <v>0</v>
      </c>
      <c r="AR286" s="157" t="s">
        <v>111</v>
      </c>
      <c r="AT286" s="158" t="s">
        <v>81</v>
      </c>
      <c r="AU286" s="158" t="s">
        <v>25</v>
      </c>
      <c r="AY286" s="157" t="s">
        <v>171</v>
      </c>
      <c r="BK286" s="159">
        <f>SUM(BK287:BK289)</f>
        <v>0</v>
      </c>
    </row>
    <row r="287" spans="2:65" s="1" customFormat="1" ht="31.5" customHeight="1">
      <c r="B287" s="33"/>
      <c r="C287" s="161" t="s">
        <v>627</v>
      </c>
      <c r="D287" s="161" t="s">
        <v>173</v>
      </c>
      <c r="E287" s="162" t="s">
        <v>628</v>
      </c>
      <c r="F287" s="225" t="s">
        <v>629</v>
      </c>
      <c r="G287" s="225"/>
      <c r="H287" s="225"/>
      <c r="I287" s="225"/>
      <c r="J287" s="163" t="s">
        <v>199</v>
      </c>
      <c r="K287" s="164">
        <v>54</v>
      </c>
      <c r="L287" s="226">
        <v>0</v>
      </c>
      <c r="M287" s="227"/>
      <c r="N287" s="228">
        <f>ROUND(L287*K287,2)</f>
        <v>0</v>
      </c>
      <c r="O287" s="228"/>
      <c r="P287" s="228"/>
      <c r="Q287" s="228"/>
      <c r="R287" s="35"/>
      <c r="T287" s="165" t="s">
        <v>23</v>
      </c>
      <c r="U287" s="42" t="s">
        <v>47</v>
      </c>
      <c r="V287" s="34"/>
      <c r="W287" s="166">
        <f>V287*K287</f>
        <v>0</v>
      </c>
      <c r="X287" s="166">
        <v>2.1499999999999998E-2</v>
      </c>
      <c r="Y287" s="166">
        <f>X287*K287</f>
        <v>1.1609999999999998</v>
      </c>
      <c r="Z287" s="166">
        <v>0</v>
      </c>
      <c r="AA287" s="167">
        <f>Z287*K287</f>
        <v>0</v>
      </c>
      <c r="AR287" s="17" t="s">
        <v>497</v>
      </c>
      <c r="AT287" s="17" t="s">
        <v>178</v>
      </c>
      <c r="AU287" s="17" t="s">
        <v>111</v>
      </c>
      <c r="AY287" s="17" t="s">
        <v>171</v>
      </c>
      <c r="BE287" s="103">
        <f>IF(U287="základní",N287,0)</f>
        <v>0</v>
      </c>
      <c r="BF287" s="103">
        <f>IF(U287="snížená",N287,0)</f>
        <v>0</v>
      </c>
      <c r="BG287" s="103">
        <f>IF(U287="zákl. přenesená",N287,0)</f>
        <v>0</v>
      </c>
      <c r="BH287" s="103">
        <f>IF(U287="sníž. přenesená",N287,0)</f>
        <v>0</v>
      </c>
      <c r="BI287" s="103">
        <f>IF(U287="nulová",N287,0)</f>
        <v>0</v>
      </c>
      <c r="BJ287" s="17" t="s">
        <v>25</v>
      </c>
      <c r="BK287" s="103">
        <f>ROUND(L287*K287,2)</f>
        <v>0</v>
      </c>
      <c r="BL287" s="17" t="s">
        <v>497</v>
      </c>
      <c r="BM287" s="17" t="s">
        <v>630</v>
      </c>
    </row>
    <row r="288" spans="2:65" s="1" customFormat="1" ht="22.5" customHeight="1">
      <c r="B288" s="33"/>
      <c r="C288" s="34"/>
      <c r="D288" s="34"/>
      <c r="E288" s="34"/>
      <c r="F288" s="235" t="s">
        <v>631</v>
      </c>
      <c r="G288" s="236"/>
      <c r="H288" s="236"/>
      <c r="I288" s="236"/>
      <c r="J288" s="34"/>
      <c r="K288" s="34"/>
      <c r="L288" s="34"/>
      <c r="M288" s="34"/>
      <c r="N288" s="34"/>
      <c r="O288" s="34"/>
      <c r="P288" s="34"/>
      <c r="Q288" s="34"/>
      <c r="R288" s="35"/>
      <c r="T288" s="136"/>
      <c r="U288" s="34"/>
      <c r="V288" s="34"/>
      <c r="W288" s="34"/>
      <c r="X288" s="34"/>
      <c r="Y288" s="34"/>
      <c r="Z288" s="34"/>
      <c r="AA288" s="76"/>
      <c r="AT288" s="17" t="s">
        <v>216</v>
      </c>
      <c r="AU288" s="17" t="s">
        <v>111</v>
      </c>
    </row>
    <row r="289" spans="2:65" s="1" customFormat="1" ht="31.5" customHeight="1">
      <c r="B289" s="33"/>
      <c r="C289" s="161" t="s">
        <v>632</v>
      </c>
      <c r="D289" s="161" t="s">
        <v>173</v>
      </c>
      <c r="E289" s="162" t="s">
        <v>633</v>
      </c>
      <c r="F289" s="225" t="s">
        <v>634</v>
      </c>
      <c r="G289" s="225"/>
      <c r="H289" s="225"/>
      <c r="I289" s="225"/>
      <c r="J289" s="163" t="s">
        <v>194</v>
      </c>
      <c r="K289" s="164">
        <v>79</v>
      </c>
      <c r="L289" s="226">
        <v>0</v>
      </c>
      <c r="M289" s="227"/>
      <c r="N289" s="228">
        <f>ROUND(L289*K289,2)</f>
        <v>0</v>
      </c>
      <c r="O289" s="228"/>
      <c r="P289" s="228"/>
      <c r="Q289" s="228"/>
      <c r="R289" s="35"/>
      <c r="T289" s="165" t="s">
        <v>23</v>
      </c>
      <c r="U289" s="42" t="s">
        <v>47</v>
      </c>
      <c r="V289" s="34"/>
      <c r="W289" s="166">
        <f>V289*K289</f>
        <v>0</v>
      </c>
      <c r="X289" s="166">
        <v>0</v>
      </c>
      <c r="Y289" s="166">
        <f>X289*K289</f>
        <v>0</v>
      </c>
      <c r="Z289" s="166">
        <v>0</v>
      </c>
      <c r="AA289" s="167">
        <f>Z289*K289</f>
        <v>0</v>
      </c>
      <c r="AR289" s="17" t="s">
        <v>497</v>
      </c>
      <c r="AT289" s="17" t="s">
        <v>178</v>
      </c>
      <c r="AU289" s="17" t="s">
        <v>111</v>
      </c>
      <c r="AY289" s="17" t="s">
        <v>171</v>
      </c>
      <c r="BE289" s="103">
        <f>IF(U289="základní",N289,0)</f>
        <v>0</v>
      </c>
      <c r="BF289" s="103">
        <f>IF(U289="snížená",N289,0)</f>
        <v>0</v>
      </c>
      <c r="BG289" s="103">
        <f>IF(U289="zákl. přenesená",N289,0)</f>
        <v>0</v>
      </c>
      <c r="BH289" s="103">
        <f>IF(U289="sníž. přenesená",N289,0)</f>
        <v>0</v>
      </c>
      <c r="BI289" s="103">
        <f>IF(U289="nulová",N289,0)</f>
        <v>0</v>
      </c>
      <c r="BJ289" s="17" t="s">
        <v>25</v>
      </c>
      <c r="BK289" s="103">
        <f>ROUND(L289*K289,2)</f>
        <v>0</v>
      </c>
      <c r="BL289" s="17" t="s">
        <v>497</v>
      </c>
      <c r="BM289" s="17" t="s">
        <v>635</v>
      </c>
    </row>
    <row r="290" spans="2:65" s="9" customFormat="1" ht="29.85" customHeight="1">
      <c r="B290" s="150"/>
      <c r="C290" s="151"/>
      <c r="D290" s="160" t="s">
        <v>141</v>
      </c>
      <c r="E290" s="160"/>
      <c r="F290" s="160"/>
      <c r="G290" s="160"/>
      <c r="H290" s="160"/>
      <c r="I290" s="160"/>
      <c r="J290" s="160"/>
      <c r="K290" s="160"/>
      <c r="L290" s="160"/>
      <c r="M290" s="160"/>
      <c r="N290" s="233">
        <f>BK290</f>
        <v>0</v>
      </c>
      <c r="O290" s="234"/>
      <c r="P290" s="234"/>
      <c r="Q290" s="234"/>
      <c r="R290" s="153"/>
      <c r="T290" s="154"/>
      <c r="U290" s="151"/>
      <c r="V290" s="151"/>
      <c r="W290" s="155">
        <f>SUM(W291:W294)</f>
        <v>0</v>
      </c>
      <c r="X290" s="151"/>
      <c r="Y290" s="155">
        <f>SUM(Y291:Y294)</f>
        <v>0</v>
      </c>
      <c r="Z290" s="151"/>
      <c r="AA290" s="156">
        <f>SUM(AA291:AA294)</f>
        <v>0</v>
      </c>
      <c r="AR290" s="157" t="s">
        <v>111</v>
      </c>
      <c r="AT290" s="158" t="s">
        <v>81</v>
      </c>
      <c r="AU290" s="158" t="s">
        <v>25</v>
      </c>
      <c r="AY290" s="157" t="s">
        <v>171</v>
      </c>
      <c r="BK290" s="159">
        <f>SUM(BK291:BK294)</f>
        <v>0</v>
      </c>
    </row>
    <row r="291" spans="2:65" s="1" customFormat="1" ht="31.5" customHeight="1">
      <c r="B291" s="33"/>
      <c r="C291" s="161" t="s">
        <v>636</v>
      </c>
      <c r="D291" s="161" t="s">
        <v>173</v>
      </c>
      <c r="E291" s="162" t="s">
        <v>637</v>
      </c>
      <c r="F291" s="225" t="s">
        <v>638</v>
      </c>
      <c r="G291" s="225"/>
      <c r="H291" s="225"/>
      <c r="I291" s="225"/>
      <c r="J291" s="163" t="s">
        <v>199</v>
      </c>
      <c r="K291" s="164">
        <v>54</v>
      </c>
      <c r="L291" s="226">
        <v>0</v>
      </c>
      <c r="M291" s="227"/>
      <c r="N291" s="228">
        <f>ROUND(L291*K291,2)</f>
        <v>0</v>
      </c>
      <c r="O291" s="228"/>
      <c r="P291" s="228"/>
      <c r="Q291" s="228"/>
      <c r="R291" s="35"/>
      <c r="T291" s="165" t="s">
        <v>23</v>
      </c>
      <c r="U291" s="42" t="s">
        <v>47</v>
      </c>
      <c r="V291" s="34"/>
      <c r="W291" s="166">
        <f>V291*K291</f>
        <v>0</v>
      </c>
      <c r="X291" s="166">
        <v>0</v>
      </c>
      <c r="Y291" s="166">
        <f>X291*K291</f>
        <v>0</v>
      </c>
      <c r="Z291" s="166">
        <v>0</v>
      </c>
      <c r="AA291" s="167">
        <f>Z291*K291</f>
        <v>0</v>
      </c>
      <c r="AR291" s="17" t="s">
        <v>497</v>
      </c>
      <c r="AT291" s="17" t="s">
        <v>178</v>
      </c>
      <c r="AU291" s="17" t="s">
        <v>111</v>
      </c>
      <c r="AY291" s="17" t="s">
        <v>171</v>
      </c>
      <c r="BE291" s="103">
        <f>IF(U291="základní",N291,0)</f>
        <v>0</v>
      </c>
      <c r="BF291" s="103">
        <f>IF(U291="snížená",N291,0)</f>
        <v>0</v>
      </c>
      <c r="BG291" s="103">
        <f>IF(U291="zákl. přenesená",N291,0)</f>
        <v>0</v>
      </c>
      <c r="BH291" s="103">
        <f>IF(U291="sníž. přenesená",N291,0)</f>
        <v>0</v>
      </c>
      <c r="BI291" s="103">
        <f>IF(U291="nulová",N291,0)</f>
        <v>0</v>
      </c>
      <c r="BJ291" s="17" t="s">
        <v>25</v>
      </c>
      <c r="BK291" s="103">
        <f>ROUND(L291*K291,2)</f>
        <v>0</v>
      </c>
      <c r="BL291" s="17" t="s">
        <v>497</v>
      </c>
      <c r="BM291" s="17" t="s">
        <v>639</v>
      </c>
    </row>
    <row r="292" spans="2:65" s="1" customFormat="1" ht="22.5" customHeight="1">
      <c r="B292" s="33"/>
      <c r="C292" s="161" t="s">
        <v>640</v>
      </c>
      <c r="D292" s="161" t="s">
        <v>178</v>
      </c>
      <c r="E292" s="162" t="s">
        <v>641</v>
      </c>
      <c r="F292" s="225" t="s">
        <v>642</v>
      </c>
      <c r="G292" s="225"/>
      <c r="H292" s="225"/>
      <c r="I292" s="225"/>
      <c r="J292" s="163" t="s">
        <v>199</v>
      </c>
      <c r="K292" s="164">
        <v>10.4</v>
      </c>
      <c r="L292" s="226">
        <v>0</v>
      </c>
      <c r="M292" s="227"/>
      <c r="N292" s="228">
        <f>ROUND(L292*K292,2)</f>
        <v>0</v>
      </c>
      <c r="O292" s="228"/>
      <c r="P292" s="228"/>
      <c r="Q292" s="228"/>
      <c r="R292" s="35"/>
      <c r="T292" s="165" t="s">
        <v>23</v>
      </c>
      <c r="U292" s="42" t="s">
        <v>47</v>
      </c>
      <c r="V292" s="34"/>
      <c r="W292" s="166">
        <f>V292*K292</f>
        <v>0</v>
      </c>
      <c r="X292" s="166">
        <v>0</v>
      </c>
      <c r="Y292" s="166">
        <f>X292*K292</f>
        <v>0</v>
      </c>
      <c r="Z292" s="166">
        <v>0</v>
      </c>
      <c r="AA292" s="167">
        <f>Z292*K292</f>
        <v>0</v>
      </c>
      <c r="AR292" s="17" t="s">
        <v>497</v>
      </c>
      <c r="AT292" s="17" t="s">
        <v>178</v>
      </c>
      <c r="AU292" s="17" t="s">
        <v>111</v>
      </c>
      <c r="AY292" s="17" t="s">
        <v>171</v>
      </c>
      <c r="BE292" s="103">
        <f>IF(U292="základní",N292,0)</f>
        <v>0</v>
      </c>
      <c r="BF292" s="103">
        <f>IF(U292="snížená",N292,0)</f>
        <v>0</v>
      </c>
      <c r="BG292" s="103">
        <f>IF(U292="zákl. přenesená",N292,0)</f>
        <v>0</v>
      </c>
      <c r="BH292" s="103">
        <f>IF(U292="sníž. přenesená",N292,0)</f>
        <v>0</v>
      </c>
      <c r="BI292" s="103">
        <f>IF(U292="nulová",N292,0)</f>
        <v>0</v>
      </c>
      <c r="BJ292" s="17" t="s">
        <v>25</v>
      </c>
      <c r="BK292" s="103">
        <f>ROUND(L292*K292,2)</f>
        <v>0</v>
      </c>
      <c r="BL292" s="17" t="s">
        <v>497</v>
      </c>
      <c r="BM292" s="17" t="s">
        <v>643</v>
      </c>
    </row>
    <row r="293" spans="2:65" s="1" customFormat="1" ht="31.5" customHeight="1">
      <c r="B293" s="33"/>
      <c r="C293" s="161" t="s">
        <v>644</v>
      </c>
      <c r="D293" s="161" t="s">
        <v>178</v>
      </c>
      <c r="E293" s="162" t="s">
        <v>645</v>
      </c>
      <c r="F293" s="225" t="s">
        <v>646</v>
      </c>
      <c r="G293" s="225"/>
      <c r="H293" s="225"/>
      <c r="I293" s="225"/>
      <c r="J293" s="163" t="s">
        <v>199</v>
      </c>
      <c r="K293" s="164">
        <v>10.4</v>
      </c>
      <c r="L293" s="226">
        <v>0</v>
      </c>
      <c r="M293" s="227"/>
      <c r="N293" s="228">
        <f>ROUND(L293*K293,2)</f>
        <v>0</v>
      </c>
      <c r="O293" s="228"/>
      <c r="P293" s="228"/>
      <c r="Q293" s="228"/>
      <c r="R293" s="35"/>
      <c r="T293" s="165" t="s">
        <v>23</v>
      </c>
      <c r="U293" s="42" t="s">
        <v>47</v>
      </c>
      <c r="V293" s="34"/>
      <c r="W293" s="166">
        <f>V293*K293</f>
        <v>0</v>
      </c>
      <c r="X293" s="166">
        <v>0</v>
      </c>
      <c r="Y293" s="166">
        <f>X293*K293</f>
        <v>0</v>
      </c>
      <c r="Z293" s="166">
        <v>0</v>
      </c>
      <c r="AA293" s="167">
        <f>Z293*K293</f>
        <v>0</v>
      </c>
      <c r="AR293" s="17" t="s">
        <v>497</v>
      </c>
      <c r="AT293" s="17" t="s">
        <v>178</v>
      </c>
      <c r="AU293" s="17" t="s">
        <v>111</v>
      </c>
      <c r="AY293" s="17" t="s">
        <v>171</v>
      </c>
      <c r="BE293" s="103">
        <f>IF(U293="základní",N293,0)</f>
        <v>0</v>
      </c>
      <c r="BF293" s="103">
        <f>IF(U293="snížená",N293,0)</f>
        <v>0</v>
      </c>
      <c r="BG293" s="103">
        <f>IF(U293="zákl. přenesená",N293,0)</f>
        <v>0</v>
      </c>
      <c r="BH293" s="103">
        <f>IF(U293="sníž. přenesená",N293,0)</f>
        <v>0</v>
      </c>
      <c r="BI293" s="103">
        <f>IF(U293="nulová",N293,0)</f>
        <v>0</v>
      </c>
      <c r="BJ293" s="17" t="s">
        <v>25</v>
      </c>
      <c r="BK293" s="103">
        <f>ROUND(L293*K293,2)</f>
        <v>0</v>
      </c>
      <c r="BL293" s="17" t="s">
        <v>497</v>
      </c>
      <c r="BM293" s="17" t="s">
        <v>647</v>
      </c>
    </row>
    <row r="294" spans="2:65" s="1" customFormat="1" ht="22.5" customHeight="1">
      <c r="B294" s="33"/>
      <c r="C294" s="34"/>
      <c r="D294" s="34"/>
      <c r="E294" s="34"/>
      <c r="F294" s="235" t="s">
        <v>648</v>
      </c>
      <c r="G294" s="236"/>
      <c r="H294" s="236"/>
      <c r="I294" s="236"/>
      <c r="J294" s="34"/>
      <c r="K294" s="34"/>
      <c r="L294" s="34"/>
      <c r="M294" s="34"/>
      <c r="N294" s="34"/>
      <c r="O294" s="34"/>
      <c r="P294" s="34"/>
      <c r="Q294" s="34"/>
      <c r="R294" s="35"/>
      <c r="T294" s="136"/>
      <c r="U294" s="34"/>
      <c r="V294" s="34"/>
      <c r="W294" s="34"/>
      <c r="X294" s="34"/>
      <c r="Y294" s="34"/>
      <c r="Z294" s="34"/>
      <c r="AA294" s="76"/>
      <c r="AT294" s="17" t="s">
        <v>216</v>
      </c>
      <c r="AU294" s="17" t="s">
        <v>111</v>
      </c>
    </row>
    <row r="295" spans="2:65" s="9" customFormat="1" ht="29.85" customHeight="1">
      <c r="B295" s="150"/>
      <c r="C295" s="151"/>
      <c r="D295" s="160" t="s">
        <v>142</v>
      </c>
      <c r="E295" s="160"/>
      <c r="F295" s="160"/>
      <c r="G295" s="160"/>
      <c r="H295" s="160"/>
      <c r="I295" s="160"/>
      <c r="J295" s="160"/>
      <c r="K295" s="160"/>
      <c r="L295" s="160"/>
      <c r="M295" s="160"/>
      <c r="N295" s="222">
        <f>BK295</f>
        <v>0</v>
      </c>
      <c r="O295" s="223"/>
      <c r="P295" s="223"/>
      <c r="Q295" s="223"/>
      <c r="R295" s="153"/>
      <c r="T295" s="154"/>
      <c r="U295" s="151"/>
      <c r="V295" s="151"/>
      <c r="W295" s="155">
        <f>W296</f>
        <v>0</v>
      </c>
      <c r="X295" s="151"/>
      <c r="Y295" s="155">
        <f>Y296</f>
        <v>2.4000000000000001E-4</v>
      </c>
      <c r="Z295" s="151"/>
      <c r="AA295" s="156">
        <f>AA296</f>
        <v>0</v>
      </c>
      <c r="AR295" s="157" t="s">
        <v>111</v>
      </c>
      <c r="AT295" s="158" t="s">
        <v>81</v>
      </c>
      <c r="AU295" s="158" t="s">
        <v>25</v>
      </c>
      <c r="AY295" s="157" t="s">
        <v>171</v>
      </c>
      <c r="BK295" s="159">
        <f>BK296</f>
        <v>0</v>
      </c>
    </row>
    <row r="296" spans="2:65" s="1" customFormat="1" ht="31.5" customHeight="1">
      <c r="B296" s="33"/>
      <c r="C296" s="161" t="s">
        <v>30</v>
      </c>
      <c r="D296" s="161" t="s">
        <v>178</v>
      </c>
      <c r="E296" s="162" t="s">
        <v>649</v>
      </c>
      <c r="F296" s="225" t="s">
        <v>650</v>
      </c>
      <c r="G296" s="225"/>
      <c r="H296" s="225"/>
      <c r="I296" s="225"/>
      <c r="J296" s="163" t="s">
        <v>296</v>
      </c>
      <c r="K296" s="164">
        <v>1</v>
      </c>
      <c r="L296" s="226">
        <v>0</v>
      </c>
      <c r="M296" s="227"/>
      <c r="N296" s="228">
        <f>ROUND(L296*K296,2)</f>
        <v>0</v>
      </c>
      <c r="O296" s="228"/>
      <c r="P296" s="228"/>
      <c r="Q296" s="228"/>
      <c r="R296" s="35"/>
      <c r="T296" s="165" t="s">
        <v>23</v>
      </c>
      <c r="U296" s="42" t="s">
        <v>47</v>
      </c>
      <c r="V296" s="34"/>
      <c r="W296" s="166">
        <f>V296*K296</f>
        <v>0</v>
      </c>
      <c r="X296" s="166">
        <v>2.4000000000000001E-4</v>
      </c>
      <c r="Y296" s="166">
        <f>X296*K296</f>
        <v>2.4000000000000001E-4</v>
      </c>
      <c r="Z296" s="166">
        <v>0</v>
      </c>
      <c r="AA296" s="167">
        <f>Z296*K296</f>
        <v>0</v>
      </c>
      <c r="AR296" s="17" t="s">
        <v>497</v>
      </c>
      <c r="AT296" s="17" t="s">
        <v>178</v>
      </c>
      <c r="AU296" s="17" t="s">
        <v>111</v>
      </c>
      <c r="AY296" s="17" t="s">
        <v>171</v>
      </c>
      <c r="BE296" s="103">
        <f>IF(U296="základní",N296,0)</f>
        <v>0</v>
      </c>
      <c r="BF296" s="103">
        <f>IF(U296="snížená",N296,0)</f>
        <v>0</v>
      </c>
      <c r="BG296" s="103">
        <f>IF(U296="zákl. přenesená",N296,0)</f>
        <v>0</v>
      </c>
      <c r="BH296" s="103">
        <f>IF(U296="sníž. přenesená",N296,0)</f>
        <v>0</v>
      </c>
      <c r="BI296" s="103">
        <f>IF(U296="nulová",N296,0)</f>
        <v>0</v>
      </c>
      <c r="BJ296" s="17" t="s">
        <v>25</v>
      </c>
      <c r="BK296" s="103">
        <f>ROUND(L296*K296,2)</f>
        <v>0</v>
      </c>
      <c r="BL296" s="17" t="s">
        <v>497</v>
      </c>
      <c r="BM296" s="17" t="s">
        <v>651</v>
      </c>
    </row>
    <row r="297" spans="2:65" s="9" customFormat="1" ht="29.85" customHeight="1">
      <c r="B297" s="150"/>
      <c r="C297" s="151"/>
      <c r="D297" s="160" t="s">
        <v>143</v>
      </c>
      <c r="E297" s="160"/>
      <c r="F297" s="160"/>
      <c r="G297" s="160"/>
      <c r="H297" s="160"/>
      <c r="I297" s="160"/>
      <c r="J297" s="160"/>
      <c r="K297" s="160"/>
      <c r="L297" s="160"/>
      <c r="M297" s="160"/>
      <c r="N297" s="233">
        <f>BK297</f>
        <v>0</v>
      </c>
      <c r="O297" s="234"/>
      <c r="P297" s="234"/>
      <c r="Q297" s="234"/>
      <c r="R297" s="153"/>
      <c r="T297" s="154"/>
      <c r="U297" s="151"/>
      <c r="V297" s="151"/>
      <c r="W297" s="155">
        <f>SUM(W298:W299)</f>
        <v>0</v>
      </c>
      <c r="X297" s="151"/>
      <c r="Y297" s="155">
        <f>SUM(Y298:Y299)</f>
        <v>0.50829999999999997</v>
      </c>
      <c r="Z297" s="151"/>
      <c r="AA297" s="156">
        <f>SUM(AA298:AA299)</f>
        <v>0</v>
      </c>
      <c r="AR297" s="157" t="s">
        <v>111</v>
      </c>
      <c r="AT297" s="158" t="s">
        <v>81</v>
      </c>
      <c r="AU297" s="158" t="s">
        <v>25</v>
      </c>
      <c r="AY297" s="157" t="s">
        <v>171</v>
      </c>
      <c r="BK297" s="159">
        <f>SUM(BK298:BK299)</f>
        <v>0</v>
      </c>
    </row>
    <row r="298" spans="2:65" s="1" customFormat="1" ht="31.5" customHeight="1">
      <c r="B298" s="33"/>
      <c r="C298" s="161" t="s">
        <v>652</v>
      </c>
      <c r="D298" s="161" t="s">
        <v>178</v>
      </c>
      <c r="E298" s="162" t="s">
        <v>653</v>
      </c>
      <c r="F298" s="225" t="s">
        <v>654</v>
      </c>
      <c r="G298" s="225"/>
      <c r="H298" s="225"/>
      <c r="I298" s="225"/>
      <c r="J298" s="163" t="s">
        <v>199</v>
      </c>
      <c r="K298" s="164">
        <v>442</v>
      </c>
      <c r="L298" s="226">
        <v>0</v>
      </c>
      <c r="M298" s="227"/>
      <c r="N298" s="228">
        <f>ROUND(L298*K298,2)</f>
        <v>0</v>
      </c>
      <c r="O298" s="228"/>
      <c r="P298" s="228"/>
      <c r="Q298" s="228"/>
      <c r="R298" s="35"/>
      <c r="T298" s="165" t="s">
        <v>23</v>
      </c>
      <c r="U298" s="42" t="s">
        <v>47</v>
      </c>
      <c r="V298" s="34"/>
      <c r="W298" s="166">
        <f>V298*K298</f>
        <v>0</v>
      </c>
      <c r="X298" s="166">
        <v>8.4999999999999995E-4</v>
      </c>
      <c r="Y298" s="166">
        <f>X298*K298</f>
        <v>0.37569999999999998</v>
      </c>
      <c r="Z298" s="166">
        <v>0</v>
      </c>
      <c r="AA298" s="167">
        <f>Z298*K298</f>
        <v>0</v>
      </c>
      <c r="AR298" s="17" t="s">
        <v>497</v>
      </c>
      <c r="AT298" s="17" t="s">
        <v>178</v>
      </c>
      <c r="AU298" s="17" t="s">
        <v>111</v>
      </c>
      <c r="AY298" s="17" t="s">
        <v>171</v>
      </c>
      <c r="BE298" s="103">
        <f>IF(U298="základní",N298,0)</f>
        <v>0</v>
      </c>
      <c r="BF298" s="103">
        <f>IF(U298="snížená",N298,0)</f>
        <v>0</v>
      </c>
      <c r="BG298" s="103">
        <f>IF(U298="zákl. přenesená",N298,0)</f>
        <v>0</v>
      </c>
      <c r="BH298" s="103">
        <f>IF(U298="sníž. přenesená",N298,0)</f>
        <v>0</v>
      </c>
      <c r="BI298" s="103">
        <f>IF(U298="nulová",N298,0)</f>
        <v>0</v>
      </c>
      <c r="BJ298" s="17" t="s">
        <v>25</v>
      </c>
      <c r="BK298" s="103">
        <f>ROUND(L298*K298,2)</f>
        <v>0</v>
      </c>
      <c r="BL298" s="17" t="s">
        <v>497</v>
      </c>
      <c r="BM298" s="17" t="s">
        <v>655</v>
      </c>
    </row>
    <row r="299" spans="2:65" s="1" customFormat="1" ht="44.25" customHeight="1">
      <c r="B299" s="33"/>
      <c r="C299" s="161" t="s">
        <v>656</v>
      </c>
      <c r="D299" s="161" t="s">
        <v>178</v>
      </c>
      <c r="E299" s="162" t="s">
        <v>657</v>
      </c>
      <c r="F299" s="225" t="s">
        <v>658</v>
      </c>
      <c r="G299" s="225"/>
      <c r="H299" s="225"/>
      <c r="I299" s="225"/>
      <c r="J299" s="163" t="s">
        <v>199</v>
      </c>
      <c r="K299" s="164">
        <v>442</v>
      </c>
      <c r="L299" s="226">
        <v>0</v>
      </c>
      <c r="M299" s="227"/>
      <c r="N299" s="228">
        <f>ROUND(L299*K299,2)</f>
        <v>0</v>
      </c>
      <c r="O299" s="228"/>
      <c r="P299" s="228"/>
      <c r="Q299" s="228"/>
      <c r="R299" s="35"/>
      <c r="T299" s="165" t="s">
        <v>23</v>
      </c>
      <c r="U299" s="42" t="s">
        <v>47</v>
      </c>
      <c r="V299" s="34"/>
      <c r="W299" s="166">
        <f>V299*K299</f>
        <v>0</v>
      </c>
      <c r="X299" s="166">
        <v>2.9999999999999997E-4</v>
      </c>
      <c r="Y299" s="166">
        <f>X299*K299</f>
        <v>0.1326</v>
      </c>
      <c r="Z299" s="166">
        <v>0</v>
      </c>
      <c r="AA299" s="167">
        <f>Z299*K299</f>
        <v>0</v>
      </c>
      <c r="AR299" s="17" t="s">
        <v>497</v>
      </c>
      <c r="AT299" s="17" t="s">
        <v>178</v>
      </c>
      <c r="AU299" s="17" t="s">
        <v>111</v>
      </c>
      <c r="AY299" s="17" t="s">
        <v>171</v>
      </c>
      <c r="BE299" s="103">
        <f>IF(U299="základní",N299,0)</f>
        <v>0</v>
      </c>
      <c r="BF299" s="103">
        <f>IF(U299="snížená",N299,0)</f>
        <v>0</v>
      </c>
      <c r="BG299" s="103">
        <f>IF(U299="zákl. přenesená",N299,0)</f>
        <v>0</v>
      </c>
      <c r="BH299" s="103">
        <f>IF(U299="sníž. přenesená",N299,0)</f>
        <v>0</v>
      </c>
      <c r="BI299" s="103">
        <f>IF(U299="nulová",N299,0)</f>
        <v>0</v>
      </c>
      <c r="BJ299" s="17" t="s">
        <v>25</v>
      </c>
      <c r="BK299" s="103">
        <f>ROUND(L299*K299,2)</f>
        <v>0</v>
      </c>
      <c r="BL299" s="17" t="s">
        <v>497</v>
      </c>
      <c r="BM299" s="17" t="s">
        <v>659</v>
      </c>
    </row>
    <row r="300" spans="2:65" s="9" customFormat="1" ht="37.35" customHeight="1">
      <c r="B300" s="150"/>
      <c r="C300" s="151"/>
      <c r="D300" s="152" t="s">
        <v>144</v>
      </c>
      <c r="E300" s="152"/>
      <c r="F300" s="152"/>
      <c r="G300" s="152"/>
      <c r="H300" s="152"/>
      <c r="I300" s="152"/>
      <c r="J300" s="152"/>
      <c r="K300" s="152"/>
      <c r="L300" s="152"/>
      <c r="M300" s="152"/>
      <c r="N300" s="220">
        <f>BK300</f>
        <v>0</v>
      </c>
      <c r="O300" s="221"/>
      <c r="P300" s="221"/>
      <c r="Q300" s="221"/>
      <c r="R300" s="153"/>
      <c r="T300" s="154"/>
      <c r="U300" s="151"/>
      <c r="V300" s="151"/>
      <c r="W300" s="155">
        <f>W301</f>
        <v>0</v>
      </c>
      <c r="X300" s="151"/>
      <c r="Y300" s="155">
        <f>Y301</f>
        <v>0</v>
      </c>
      <c r="Z300" s="151"/>
      <c r="AA300" s="156">
        <f>AA301</f>
        <v>0</v>
      </c>
      <c r="AR300" s="157" t="s">
        <v>217</v>
      </c>
      <c r="AT300" s="158" t="s">
        <v>81</v>
      </c>
      <c r="AU300" s="158" t="s">
        <v>82</v>
      </c>
      <c r="AY300" s="157" t="s">
        <v>171</v>
      </c>
      <c r="BK300" s="159">
        <f>BK301</f>
        <v>0</v>
      </c>
    </row>
    <row r="301" spans="2:65" s="9" customFormat="1" ht="19.899999999999999" customHeight="1">
      <c r="B301" s="150"/>
      <c r="C301" s="151"/>
      <c r="D301" s="160" t="s">
        <v>145</v>
      </c>
      <c r="E301" s="160"/>
      <c r="F301" s="160"/>
      <c r="G301" s="160"/>
      <c r="H301" s="160"/>
      <c r="I301" s="160"/>
      <c r="J301" s="160"/>
      <c r="K301" s="160"/>
      <c r="L301" s="160"/>
      <c r="M301" s="160"/>
      <c r="N301" s="222">
        <f>BK301</f>
        <v>0</v>
      </c>
      <c r="O301" s="223"/>
      <c r="P301" s="223"/>
      <c r="Q301" s="223"/>
      <c r="R301" s="153"/>
      <c r="T301" s="154"/>
      <c r="U301" s="151"/>
      <c r="V301" s="151"/>
      <c r="W301" s="155">
        <f>SUM(W302:W303)</f>
        <v>0</v>
      </c>
      <c r="X301" s="151"/>
      <c r="Y301" s="155">
        <f>SUM(Y302:Y303)</f>
        <v>0</v>
      </c>
      <c r="Z301" s="151"/>
      <c r="AA301" s="156">
        <f>SUM(AA302:AA303)</f>
        <v>0</v>
      </c>
      <c r="AR301" s="157" t="s">
        <v>217</v>
      </c>
      <c r="AT301" s="158" t="s">
        <v>81</v>
      </c>
      <c r="AU301" s="158" t="s">
        <v>25</v>
      </c>
      <c r="AY301" s="157" t="s">
        <v>171</v>
      </c>
      <c r="BK301" s="159">
        <f>SUM(BK302:BK303)</f>
        <v>0</v>
      </c>
    </row>
    <row r="302" spans="2:65" s="1" customFormat="1" ht="69.75" customHeight="1">
      <c r="B302" s="33"/>
      <c r="C302" s="161" t="s">
        <v>660</v>
      </c>
      <c r="D302" s="161" t="s">
        <v>178</v>
      </c>
      <c r="E302" s="162" t="s">
        <v>661</v>
      </c>
      <c r="F302" s="225" t="s">
        <v>662</v>
      </c>
      <c r="G302" s="225"/>
      <c r="H302" s="225"/>
      <c r="I302" s="225"/>
      <c r="J302" s="163" t="s">
        <v>23</v>
      </c>
      <c r="K302" s="164">
        <v>1</v>
      </c>
      <c r="L302" s="226">
        <v>0</v>
      </c>
      <c r="M302" s="227"/>
      <c r="N302" s="228">
        <f>ROUND(L302*K302,2)</f>
        <v>0</v>
      </c>
      <c r="O302" s="228"/>
      <c r="P302" s="228"/>
      <c r="Q302" s="228"/>
      <c r="R302" s="35"/>
      <c r="T302" s="165" t="s">
        <v>23</v>
      </c>
      <c r="U302" s="42" t="s">
        <v>47</v>
      </c>
      <c r="V302" s="34"/>
      <c r="W302" s="166">
        <f>V302*K302</f>
        <v>0</v>
      </c>
      <c r="X302" s="166">
        <v>0</v>
      </c>
      <c r="Y302" s="166">
        <f>X302*K302</f>
        <v>0</v>
      </c>
      <c r="Z302" s="166">
        <v>0</v>
      </c>
      <c r="AA302" s="167">
        <f>Z302*K302</f>
        <v>0</v>
      </c>
      <c r="AR302" s="17" t="s">
        <v>284</v>
      </c>
      <c r="AT302" s="17" t="s">
        <v>178</v>
      </c>
      <c r="AU302" s="17" t="s">
        <v>111</v>
      </c>
      <c r="AY302" s="17" t="s">
        <v>171</v>
      </c>
      <c r="BE302" s="103">
        <f>IF(U302="základní",N302,0)</f>
        <v>0</v>
      </c>
      <c r="BF302" s="103">
        <f>IF(U302="snížená",N302,0)</f>
        <v>0</v>
      </c>
      <c r="BG302" s="103">
        <f>IF(U302="zákl. přenesená",N302,0)</f>
        <v>0</v>
      </c>
      <c r="BH302" s="103">
        <f>IF(U302="sníž. přenesená",N302,0)</f>
        <v>0</v>
      </c>
      <c r="BI302" s="103">
        <f>IF(U302="nulová",N302,0)</f>
        <v>0</v>
      </c>
      <c r="BJ302" s="17" t="s">
        <v>25</v>
      </c>
      <c r="BK302" s="103">
        <f>ROUND(L302*K302,2)</f>
        <v>0</v>
      </c>
      <c r="BL302" s="17" t="s">
        <v>284</v>
      </c>
      <c r="BM302" s="17" t="s">
        <v>663</v>
      </c>
    </row>
    <row r="303" spans="2:65" s="1" customFormat="1" ht="31.5" customHeight="1">
      <c r="B303" s="33"/>
      <c r="C303" s="161" t="s">
        <v>664</v>
      </c>
      <c r="D303" s="161" t="s">
        <v>178</v>
      </c>
      <c r="E303" s="162" t="s">
        <v>665</v>
      </c>
      <c r="F303" s="225" t="s">
        <v>666</v>
      </c>
      <c r="G303" s="225"/>
      <c r="H303" s="225"/>
      <c r="I303" s="225"/>
      <c r="J303" s="163" t="s">
        <v>23</v>
      </c>
      <c r="K303" s="164">
        <v>1</v>
      </c>
      <c r="L303" s="226">
        <v>0</v>
      </c>
      <c r="M303" s="227"/>
      <c r="N303" s="228">
        <f>ROUND(L303*K303,2)</f>
        <v>0</v>
      </c>
      <c r="O303" s="228"/>
      <c r="P303" s="228"/>
      <c r="Q303" s="228"/>
      <c r="R303" s="35"/>
      <c r="T303" s="165" t="s">
        <v>23</v>
      </c>
      <c r="U303" s="42" t="s">
        <v>47</v>
      </c>
      <c r="V303" s="34"/>
      <c r="W303" s="166">
        <f>V303*K303</f>
        <v>0</v>
      </c>
      <c r="X303" s="166">
        <v>0</v>
      </c>
      <c r="Y303" s="166">
        <f>X303*K303</f>
        <v>0</v>
      </c>
      <c r="Z303" s="166">
        <v>0</v>
      </c>
      <c r="AA303" s="167">
        <f>Z303*K303</f>
        <v>0</v>
      </c>
      <c r="AR303" s="17" t="s">
        <v>284</v>
      </c>
      <c r="AT303" s="17" t="s">
        <v>178</v>
      </c>
      <c r="AU303" s="17" t="s">
        <v>111</v>
      </c>
      <c r="AY303" s="17" t="s">
        <v>171</v>
      </c>
      <c r="BE303" s="103">
        <f>IF(U303="základní",N303,0)</f>
        <v>0</v>
      </c>
      <c r="BF303" s="103">
        <f>IF(U303="snížená",N303,0)</f>
        <v>0</v>
      </c>
      <c r="BG303" s="103">
        <f>IF(U303="zákl. přenesená",N303,0)</f>
        <v>0</v>
      </c>
      <c r="BH303" s="103">
        <f>IF(U303="sníž. přenesená",N303,0)</f>
        <v>0</v>
      </c>
      <c r="BI303" s="103">
        <f>IF(U303="nulová",N303,0)</f>
        <v>0</v>
      </c>
      <c r="BJ303" s="17" t="s">
        <v>25</v>
      </c>
      <c r="BK303" s="103">
        <f>ROUND(L303*K303,2)</f>
        <v>0</v>
      </c>
      <c r="BL303" s="17" t="s">
        <v>284</v>
      </c>
      <c r="BM303" s="17" t="s">
        <v>667</v>
      </c>
    </row>
    <row r="304" spans="2:65" s="9" customFormat="1" ht="37.35" customHeight="1">
      <c r="B304" s="150"/>
      <c r="C304" s="151"/>
      <c r="D304" s="152" t="s">
        <v>146</v>
      </c>
      <c r="E304" s="152"/>
      <c r="F304" s="152"/>
      <c r="G304" s="152"/>
      <c r="H304" s="152"/>
      <c r="I304" s="152"/>
      <c r="J304" s="152"/>
      <c r="K304" s="152"/>
      <c r="L304" s="152"/>
      <c r="M304" s="152"/>
      <c r="N304" s="220">
        <f>BK304</f>
        <v>0</v>
      </c>
      <c r="O304" s="221"/>
      <c r="P304" s="221"/>
      <c r="Q304" s="221"/>
      <c r="R304" s="153"/>
      <c r="T304" s="154"/>
      <c r="U304" s="151"/>
      <c r="V304" s="151"/>
      <c r="W304" s="155">
        <f>W305</f>
        <v>0</v>
      </c>
      <c r="X304" s="151"/>
      <c r="Y304" s="155">
        <f>Y305</f>
        <v>0</v>
      </c>
      <c r="Z304" s="151"/>
      <c r="AA304" s="156">
        <f>AA305</f>
        <v>0</v>
      </c>
      <c r="AR304" s="157" t="s">
        <v>226</v>
      </c>
      <c r="AT304" s="158" t="s">
        <v>81</v>
      </c>
      <c r="AU304" s="158" t="s">
        <v>82</v>
      </c>
      <c r="AY304" s="157" t="s">
        <v>171</v>
      </c>
      <c r="BK304" s="159">
        <f>BK305</f>
        <v>0</v>
      </c>
    </row>
    <row r="305" spans="2:65" s="9" customFormat="1" ht="19.899999999999999" customHeight="1">
      <c r="B305" s="150"/>
      <c r="C305" s="151"/>
      <c r="D305" s="160" t="s">
        <v>147</v>
      </c>
      <c r="E305" s="160"/>
      <c r="F305" s="160"/>
      <c r="G305" s="160"/>
      <c r="H305" s="160"/>
      <c r="I305" s="160"/>
      <c r="J305" s="160"/>
      <c r="K305" s="160"/>
      <c r="L305" s="160"/>
      <c r="M305" s="160"/>
      <c r="N305" s="222">
        <f>BK305</f>
        <v>0</v>
      </c>
      <c r="O305" s="223"/>
      <c r="P305" s="223"/>
      <c r="Q305" s="223"/>
      <c r="R305" s="153"/>
      <c r="T305" s="154"/>
      <c r="U305" s="151"/>
      <c r="V305" s="151"/>
      <c r="W305" s="155">
        <f>SUM(W306:W309)</f>
        <v>0</v>
      </c>
      <c r="X305" s="151"/>
      <c r="Y305" s="155">
        <f>SUM(Y306:Y309)</f>
        <v>0</v>
      </c>
      <c r="Z305" s="151"/>
      <c r="AA305" s="156">
        <f>SUM(AA306:AA309)</f>
        <v>0</v>
      </c>
      <c r="AR305" s="157" t="s">
        <v>226</v>
      </c>
      <c r="AT305" s="158" t="s">
        <v>81</v>
      </c>
      <c r="AU305" s="158" t="s">
        <v>25</v>
      </c>
      <c r="AY305" s="157" t="s">
        <v>171</v>
      </c>
      <c r="BK305" s="159">
        <f>SUM(BK306:BK309)</f>
        <v>0</v>
      </c>
    </row>
    <row r="306" spans="2:65" s="1" customFormat="1" ht="22.5" customHeight="1">
      <c r="B306" s="33"/>
      <c r="C306" s="161" t="s">
        <v>668</v>
      </c>
      <c r="D306" s="161" t="s">
        <v>178</v>
      </c>
      <c r="E306" s="162" t="s">
        <v>669</v>
      </c>
      <c r="F306" s="225" t="s">
        <v>670</v>
      </c>
      <c r="G306" s="225"/>
      <c r="H306" s="225"/>
      <c r="I306" s="225"/>
      <c r="J306" s="163" t="s">
        <v>23</v>
      </c>
      <c r="K306" s="164">
        <v>1</v>
      </c>
      <c r="L306" s="226">
        <v>0</v>
      </c>
      <c r="M306" s="227"/>
      <c r="N306" s="228">
        <f>ROUND(L306*K306,2)</f>
        <v>0</v>
      </c>
      <c r="O306" s="228"/>
      <c r="P306" s="228"/>
      <c r="Q306" s="228"/>
      <c r="R306" s="35"/>
      <c r="T306" s="165" t="s">
        <v>23</v>
      </c>
      <c r="U306" s="42" t="s">
        <v>47</v>
      </c>
      <c r="V306" s="34"/>
      <c r="W306" s="166">
        <f>V306*K306</f>
        <v>0</v>
      </c>
      <c r="X306" s="166">
        <v>0</v>
      </c>
      <c r="Y306" s="166">
        <f>X306*K306</f>
        <v>0</v>
      </c>
      <c r="Z306" s="166">
        <v>0</v>
      </c>
      <c r="AA306" s="167">
        <f>Z306*K306</f>
        <v>0</v>
      </c>
      <c r="AR306" s="17" t="s">
        <v>177</v>
      </c>
      <c r="AT306" s="17" t="s">
        <v>178</v>
      </c>
      <c r="AU306" s="17" t="s">
        <v>111</v>
      </c>
      <c r="AY306" s="17" t="s">
        <v>171</v>
      </c>
      <c r="BE306" s="103">
        <f>IF(U306="základní",N306,0)</f>
        <v>0</v>
      </c>
      <c r="BF306" s="103">
        <f>IF(U306="snížená",N306,0)</f>
        <v>0</v>
      </c>
      <c r="BG306" s="103">
        <f>IF(U306="zákl. přenesená",N306,0)</f>
        <v>0</v>
      </c>
      <c r="BH306" s="103">
        <f>IF(U306="sníž. přenesená",N306,0)</f>
        <v>0</v>
      </c>
      <c r="BI306" s="103">
        <f>IF(U306="nulová",N306,0)</f>
        <v>0</v>
      </c>
      <c r="BJ306" s="17" t="s">
        <v>25</v>
      </c>
      <c r="BK306" s="103">
        <f>ROUND(L306*K306,2)</f>
        <v>0</v>
      </c>
      <c r="BL306" s="17" t="s">
        <v>177</v>
      </c>
      <c r="BM306" s="17" t="s">
        <v>671</v>
      </c>
    </row>
    <row r="307" spans="2:65" s="1" customFormat="1" ht="57" customHeight="1">
      <c r="B307" s="33"/>
      <c r="C307" s="161" t="s">
        <v>672</v>
      </c>
      <c r="D307" s="161" t="s">
        <v>178</v>
      </c>
      <c r="E307" s="162" t="s">
        <v>673</v>
      </c>
      <c r="F307" s="225" t="s">
        <v>674</v>
      </c>
      <c r="G307" s="225"/>
      <c r="H307" s="225"/>
      <c r="I307" s="225"/>
      <c r="J307" s="163" t="s">
        <v>23</v>
      </c>
      <c r="K307" s="164">
        <v>1</v>
      </c>
      <c r="L307" s="226">
        <v>0</v>
      </c>
      <c r="M307" s="227"/>
      <c r="N307" s="228">
        <f>ROUND(L307*K307,2)</f>
        <v>0</v>
      </c>
      <c r="O307" s="228"/>
      <c r="P307" s="228"/>
      <c r="Q307" s="228"/>
      <c r="R307" s="35"/>
      <c r="T307" s="165" t="s">
        <v>23</v>
      </c>
      <c r="U307" s="42" t="s">
        <v>47</v>
      </c>
      <c r="V307" s="34"/>
      <c r="W307" s="166">
        <f>V307*K307</f>
        <v>0</v>
      </c>
      <c r="X307" s="166">
        <v>0</v>
      </c>
      <c r="Y307" s="166">
        <f>X307*K307</f>
        <v>0</v>
      </c>
      <c r="Z307" s="166">
        <v>0</v>
      </c>
      <c r="AA307" s="167">
        <f>Z307*K307</f>
        <v>0</v>
      </c>
      <c r="AR307" s="17" t="s">
        <v>177</v>
      </c>
      <c r="AT307" s="17" t="s">
        <v>178</v>
      </c>
      <c r="AU307" s="17" t="s">
        <v>111</v>
      </c>
      <c r="AY307" s="17" t="s">
        <v>171</v>
      </c>
      <c r="BE307" s="103">
        <f>IF(U307="základní",N307,0)</f>
        <v>0</v>
      </c>
      <c r="BF307" s="103">
        <f>IF(U307="snížená",N307,0)</f>
        <v>0</v>
      </c>
      <c r="BG307" s="103">
        <f>IF(U307="zákl. přenesená",N307,0)</f>
        <v>0</v>
      </c>
      <c r="BH307" s="103">
        <f>IF(U307="sníž. přenesená",N307,0)</f>
        <v>0</v>
      </c>
      <c r="BI307" s="103">
        <f>IF(U307="nulová",N307,0)</f>
        <v>0</v>
      </c>
      <c r="BJ307" s="17" t="s">
        <v>25</v>
      </c>
      <c r="BK307" s="103">
        <f>ROUND(L307*K307,2)</f>
        <v>0</v>
      </c>
      <c r="BL307" s="17" t="s">
        <v>177</v>
      </c>
      <c r="BM307" s="17" t="s">
        <v>675</v>
      </c>
    </row>
    <row r="308" spans="2:65" s="1" customFormat="1" ht="22.5" customHeight="1">
      <c r="B308" s="33"/>
      <c r="C308" s="161" t="s">
        <v>676</v>
      </c>
      <c r="D308" s="161" t="s">
        <v>178</v>
      </c>
      <c r="E308" s="162" t="s">
        <v>677</v>
      </c>
      <c r="F308" s="225" t="s">
        <v>678</v>
      </c>
      <c r="G308" s="225"/>
      <c r="H308" s="225"/>
      <c r="I308" s="225"/>
      <c r="J308" s="163" t="s">
        <v>23</v>
      </c>
      <c r="K308" s="164">
        <v>1</v>
      </c>
      <c r="L308" s="226">
        <v>0</v>
      </c>
      <c r="M308" s="227"/>
      <c r="N308" s="228">
        <f>ROUND(L308*K308,2)</f>
        <v>0</v>
      </c>
      <c r="O308" s="228"/>
      <c r="P308" s="228"/>
      <c r="Q308" s="228"/>
      <c r="R308" s="35"/>
      <c r="T308" s="165" t="s">
        <v>23</v>
      </c>
      <c r="U308" s="42" t="s">
        <v>47</v>
      </c>
      <c r="V308" s="34"/>
      <c r="W308" s="166">
        <f>V308*K308</f>
        <v>0</v>
      </c>
      <c r="X308" s="166">
        <v>0</v>
      </c>
      <c r="Y308" s="166">
        <f>X308*K308</f>
        <v>0</v>
      </c>
      <c r="Z308" s="166">
        <v>0</v>
      </c>
      <c r="AA308" s="167">
        <f>Z308*K308</f>
        <v>0</v>
      </c>
      <c r="AR308" s="17" t="s">
        <v>177</v>
      </c>
      <c r="AT308" s="17" t="s">
        <v>178</v>
      </c>
      <c r="AU308" s="17" t="s">
        <v>111</v>
      </c>
      <c r="AY308" s="17" t="s">
        <v>171</v>
      </c>
      <c r="BE308" s="103">
        <f>IF(U308="základní",N308,0)</f>
        <v>0</v>
      </c>
      <c r="BF308" s="103">
        <f>IF(U308="snížená",N308,0)</f>
        <v>0</v>
      </c>
      <c r="BG308" s="103">
        <f>IF(U308="zákl. přenesená",N308,0)</f>
        <v>0</v>
      </c>
      <c r="BH308" s="103">
        <f>IF(U308="sníž. přenesená",N308,0)</f>
        <v>0</v>
      </c>
      <c r="BI308" s="103">
        <f>IF(U308="nulová",N308,0)</f>
        <v>0</v>
      </c>
      <c r="BJ308" s="17" t="s">
        <v>25</v>
      </c>
      <c r="BK308" s="103">
        <f>ROUND(L308*K308,2)</f>
        <v>0</v>
      </c>
      <c r="BL308" s="17" t="s">
        <v>177</v>
      </c>
      <c r="BM308" s="17" t="s">
        <v>679</v>
      </c>
    </row>
    <row r="309" spans="2:65" s="1" customFormat="1" ht="22.5" customHeight="1">
      <c r="B309" s="33"/>
      <c r="C309" s="161" t="s">
        <v>680</v>
      </c>
      <c r="D309" s="161" t="s">
        <v>178</v>
      </c>
      <c r="E309" s="162" t="s">
        <v>681</v>
      </c>
      <c r="F309" s="225" t="s">
        <v>682</v>
      </c>
      <c r="G309" s="225"/>
      <c r="H309" s="225"/>
      <c r="I309" s="225"/>
      <c r="J309" s="163" t="s">
        <v>23</v>
      </c>
      <c r="K309" s="164">
        <v>1</v>
      </c>
      <c r="L309" s="226">
        <v>0</v>
      </c>
      <c r="M309" s="227"/>
      <c r="N309" s="228">
        <f>ROUND(L309*K309,2)</f>
        <v>0</v>
      </c>
      <c r="O309" s="228"/>
      <c r="P309" s="228"/>
      <c r="Q309" s="228"/>
      <c r="R309" s="35"/>
      <c r="T309" s="165" t="s">
        <v>23</v>
      </c>
      <c r="U309" s="42" t="s">
        <v>47</v>
      </c>
      <c r="V309" s="34"/>
      <c r="W309" s="166">
        <f>V309*K309</f>
        <v>0</v>
      </c>
      <c r="X309" s="166">
        <v>0</v>
      </c>
      <c r="Y309" s="166">
        <f>X309*K309</f>
        <v>0</v>
      </c>
      <c r="Z309" s="166">
        <v>0</v>
      </c>
      <c r="AA309" s="167">
        <f>Z309*K309</f>
        <v>0</v>
      </c>
      <c r="AR309" s="17" t="s">
        <v>177</v>
      </c>
      <c r="AT309" s="17" t="s">
        <v>178</v>
      </c>
      <c r="AU309" s="17" t="s">
        <v>111</v>
      </c>
      <c r="AY309" s="17" t="s">
        <v>171</v>
      </c>
      <c r="BE309" s="103">
        <f>IF(U309="základní",N309,0)</f>
        <v>0</v>
      </c>
      <c r="BF309" s="103">
        <f>IF(U309="snížená",N309,0)</f>
        <v>0</v>
      </c>
      <c r="BG309" s="103">
        <f>IF(U309="zákl. přenesená",N309,0)</f>
        <v>0</v>
      </c>
      <c r="BH309" s="103">
        <f>IF(U309="sníž. přenesená",N309,0)</f>
        <v>0</v>
      </c>
      <c r="BI309" s="103">
        <f>IF(U309="nulová",N309,0)</f>
        <v>0</v>
      </c>
      <c r="BJ309" s="17" t="s">
        <v>25</v>
      </c>
      <c r="BK309" s="103">
        <f>ROUND(L309*K309,2)</f>
        <v>0</v>
      </c>
      <c r="BL309" s="17" t="s">
        <v>177</v>
      </c>
      <c r="BM309" s="17" t="s">
        <v>683</v>
      </c>
    </row>
    <row r="310" spans="2:65" s="1" customFormat="1" ht="49.9" customHeight="1">
      <c r="B310" s="33"/>
      <c r="C310" s="34"/>
      <c r="D310" s="152" t="s">
        <v>684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220">
        <f>BK310</f>
        <v>0</v>
      </c>
      <c r="O310" s="221"/>
      <c r="P310" s="221"/>
      <c r="Q310" s="221"/>
      <c r="R310" s="35"/>
      <c r="T310" s="141"/>
      <c r="U310" s="54"/>
      <c r="V310" s="54"/>
      <c r="W310" s="54"/>
      <c r="X310" s="54"/>
      <c r="Y310" s="54"/>
      <c r="Z310" s="54"/>
      <c r="AA310" s="56"/>
      <c r="AT310" s="17" t="s">
        <v>81</v>
      </c>
      <c r="AU310" s="17" t="s">
        <v>82</v>
      </c>
      <c r="AY310" s="17" t="s">
        <v>685</v>
      </c>
      <c r="BK310" s="103">
        <v>0</v>
      </c>
    </row>
    <row r="311" spans="2:65" s="1" customFormat="1" ht="6.95" customHeight="1">
      <c r="B311" s="57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9"/>
    </row>
  </sheetData>
  <sheetProtection algorithmName="SHA-512" hashValue="yO9a6Wdk2TI2+af1xDE93MW2UBx0hF/mrES6k2L4SNNYmkh/cT5siHpuBWUJsEE4VZmRiB6TQkJGv/aSuCBmPQ==" saltValue="zldfW5SxObecIN4/mrPJUw==" spinCount="100000" sheet="1" objects="1" scenarios="1" formatCells="0" formatColumns="0" formatRows="0" sort="0" autoFilter="0"/>
  <mergeCells count="495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8:Q118"/>
    <mergeCell ref="D119:H119"/>
    <mergeCell ref="N119:Q119"/>
    <mergeCell ref="D120:H120"/>
    <mergeCell ref="N120:Q120"/>
    <mergeCell ref="D121:H121"/>
    <mergeCell ref="N121:Q121"/>
    <mergeCell ref="D122:H122"/>
    <mergeCell ref="N122:Q122"/>
    <mergeCell ref="D123:H123"/>
    <mergeCell ref="N123:Q123"/>
    <mergeCell ref="N124:Q124"/>
    <mergeCell ref="L126:Q126"/>
    <mergeCell ref="C132:Q132"/>
    <mergeCell ref="F134:P134"/>
    <mergeCell ref="M136:P136"/>
    <mergeCell ref="M138:Q138"/>
    <mergeCell ref="M139:Q139"/>
    <mergeCell ref="F141:I141"/>
    <mergeCell ref="L141:M141"/>
    <mergeCell ref="N141:Q14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40:I240"/>
    <mergeCell ref="L240:M240"/>
    <mergeCell ref="N240:Q240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F251:I251"/>
    <mergeCell ref="L251:M251"/>
    <mergeCell ref="N251:Q251"/>
    <mergeCell ref="F252:I252"/>
    <mergeCell ref="F254:I254"/>
    <mergeCell ref="L254:M254"/>
    <mergeCell ref="N254:Q254"/>
    <mergeCell ref="F256:I256"/>
    <mergeCell ref="L256:M256"/>
    <mergeCell ref="N256:Q256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68:I268"/>
    <mergeCell ref="L268:M268"/>
    <mergeCell ref="N268:Q268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7:I277"/>
    <mergeCell ref="L277:M277"/>
    <mergeCell ref="N277:Q277"/>
    <mergeCell ref="N276:Q276"/>
    <mergeCell ref="F278:I278"/>
    <mergeCell ref="L278:M278"/>
    <mergeCell ref="N278:Q278"/>
    <mergeCell ref="F279:I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F284:I284"/>
    <mergeCell ref="L284:M284"/>
    <mergeCell ref="N284:Q284"/>
    <mergeCell ref="F285:I285"/>
    <mergeCell ref="F287:I287"/>
    <mergeCell ref="L287:M287"/>
    <mergeCell ref="N287:Q287"/>
    <mergeCell ref="F288:I288"/>
    <mergeCell ref="N286:Q286"/>
    <mergeCell ref="L289:M289"/>
    <mergeCell ref="N289:Q289"/>
    <mergeCell ref="F291:I291"/>
    <mergeCell ref="L291:M291"/>
    <mergeCell ref="N291:Q291"/>
    <mergeCell ref="F292:I292"/>
    <mergeCell ref="L292:M292"/>
    <mergeCell ref="N292:Q292"/>
    <mergeCell ref="N290:Q290"/>
    <mergeCell ref="F308:I308"/>
    <mergeCell ref="L308:M308"/>
    <mergeCell ref="N308:Q308"/>
    <mergeCell ref="F299:I299"/>
    <mergeCell ref="L299:M299"/>
    <mergeCell ref="N299:Q299"/>
    <mergeCell ref="F302:I302"/>
    <mergeCell ref="L302:M302"/>
    <mergeCell ref="N302:Q302"/>
    <mergeCell ref="F303:I303"/>
    <mergeCell ref="L303:M303"/>
    <mergeCell ref="N303:Q303"/>
    <mergeCell ref="N300:Q300"/>
    <mergeCell ref="N301:Q301"/>
    <mergeCell ref="N253:Q253"/>
    <mergeCell ref="N255:Q255"/>
    <mergeCell ref="N257:Q257"/>
    <mergeCell ref="N266:Q266"/>
    <mergeCell ref="N269:Q269"/>
    <mergeCell ref="F306:I306"/>
    <mergeCell ref="L306:M306"/>
    <mergeCell ref="N306:Q306"/>
    <mergeCell ref="F307:I307"/>
    <mergeCell ref="L307:M307"/>
    <mergeCell ref="N307:Q307"/>
    <mergeCell ref="F293:I293"/>
    <mergeCell ref="L293:M293"/>
    <mergeCell ref="N293:Q293"/>
    <mergeCell ref="F294:I294"/>
    <mergeCell ref="F296:I296"/>
    <mergeCell ref="L296:M296"/>
    <mergeCell ref="N296:Q296"/>
    <mergeCell ref="F298:I298"/>
    <mergeCell ref="L298:M298"/>
    <mergeCell ref="N298:Q298"/>
    <mergeCell ref="N295:Q295"/>
    <mergeCell ref="N297:Q297"/>
    <mergeCell ref="F289:I289"/>
    <mergeCell ref="N304:Q304"/>
    <mergeCell ref="N305:Q305"/>
    <mergeCell ref="N310:Q310"/>
    <mergeCell ref="H1:K1"/>
    <mergeCell ref="S2:AC2"/>
    <mergeCell ref="F309:I309"/>
    <mergeCell ref="L309:M309"/>
    <mergeCell ref="N309:Q309"/>
    <mergeCell ref="N142:Q142"/>
    <mergeCell ref="N143:Q143"/>
    <mergeCell ref="N144:Q144"/>
    <mergeCell ref="N149:Q149"/>
    <mergeCell ref="N166:Q166"/>
    <mergeCell ref="N177:Q177"/>
    <mergeCell ref="N184:Q184"/>
    <mergeCell ref="N187:Q187"/>
    <mergeCell ref="N202:Q202"/>
    <mergeCell ref="N205:Q205"/>
    <mergeCell ref="N216:Q216"/>
    <mergeCell ref="N226:Q226"/>
    <mergeCell ref="N239:Q239"/>
    <mergeCell ref="N241:Q241"/>
    <mergeCell ref="N242:Q242"/>
    <mergeCell ref="N249:Q249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41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CN-DS-Slany-Zizice - Domo...</vt:lpstr>
      <vt:lpstr>'CN-DS-Slany-Zizice - Domo...'!Názvy_tisku</vt:lpstr>
      <vt:lpstr>'Rekapitulace stavby'!Názvy_tisku</vt:lpstr>
      <vt:lpstr>'CN-DS-Slany-Zizice - Domo...'!Oblast_tisku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Baoba CZ s.r.o.</dc:creator>
  <cp:lastModifiedBy>Reditel</cp:lastModifiedBy>
  <dcterms:created xsi:type="dcterms:W3CDTF">2018-11-26T07:39:29Z</dcterms:created>
  <dcterms:modified xsi:type="dcterms:W3CDTF">2018-11-26T09:35:37Z</dcterms:modified>
</cp:coreProperties>
</file>