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j.albrecht/Library/CloudStorage/GoogleDrive-ja@re-al.cz/Sdílené disky/ReAl/_Práce/2025_04_Hrusice zahrada/02_DVZ/01_DOKUMENTACE/_03_DPS_Zahrada/_Výkaz výměr/"/>
    </mc:Choice>
  </mc:AlternateContent>
  <xr:revisionPtr revIDLastSave="0" documentId="8_{AB0E6C22-A731-3D4E-AE05-21703AA0A7A4}" xr6:coauthVersionLast="47" xr6:coauthVersionMax="47" xr10:uidLastSave="{00000000-0000-0000-0000-000000000000}"/>
  <workbookProtection workbookAlgorithmName="SHA-512" workbookHashValue="kPTz9Hq8ZB2PDpBC50en8p48OCLnQVNPU53aGhKNDuidRKgZP2AKTl8uENs1+zEIriNZnpB6DmL0EznENCS/uQ==" workbookSaltValue="3sihJmQg+9ShizotQ99aZA==" workbookSpinCount="100000" lockStructure="1"/>
  <bookViews>
    <workbookView xWindow="0" yWindow="600" windowWidth="51200" windowHeight="26960" xr2:uid="{00000000-000D-0000-FFFF-FFFF00000000}"/>
  </bookViews>
  <sheets>
    <sheet name="Rekapitulace stavby" sheetId="1" r:id="rId1"/>
    <sheet name="031 - ZAHRADNÍ ÚPRAVY" sheetId="10" r:id="rId2"/>
  </sheets>
  <definedNames>
    <definedName name="_xlnm._FilterDatabase" localSheetId="1" hidden="1">'031 - ZAHRADNÍ ÚPRAVY'!$C$124:$K$282</definedName>
    <definedName name="_xlnm.Print_Titles" localSheetId="1">'031 - ZAHRADNÍ ÚPRAVY'!$124:$124</definedName>
    <definedName name="_xlnm.Print_Titles" localSheetId="0">'Rekapitulace stavby'!$92:$92</definedName>
    <definedName name="_xlnm.Print_Area" localSheetId="1">'031 - ZAHRADNÍ ÚPRAVY'!$C$4:$J$76,'031 - ZAHRADNÍ ÚPRAVY'!$C$82:$J$106,'031 - ZAHRADNÍ ÚPRAVY'!$C$112:$J$282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12" i="10" l="1"/>
  <c r="BH212" i="10"/>
  <c r="BG212" i="10"/>
  <c r="BF212" i="10"/>
  <c r="BE212" i="10"/>
  <c r="T212" i="10"/>
  <c r="R212" i="10"/>
  <c r="P212" i="10"/>
  <c r="J212" i="10"/>
  <c r="BD212" i="10" s="1"/>
  <c r="BJ178" i="10"/>
  <c r="BH178" i="10"/>
  <c r="BG178" i="10"/>
  <c r="BF178" i="10"/>
  <c r="BE178" i="10"/>
  <c r="T178" i="10"/>
  <c r="R178" i="10"/>
  <c r="P178" i="10"/>
  <c r="J178" i="10"/>
  <c r="BD178" i="10" s="1"/>
  <c r="BJ213" i="10" l="1"/>
  <c r="BH213" i="10"/>
  <c r="BG213" i="10"/>
  <c r="BF213" i="10"/>
  <c r="BE213" i="10"/>
  <c r="BJ191" i="10"/>
  <c r="BH191" i="10"/>
  <c r="BG191" i="10"/>
  <c r="BF191" i="10"/>
  <c r="BE191" i="10"/>
  <c r="BJ182" i="10"/>
  <c r="BH182" i="10"/>
  <c r="BG182" i="10"/>
  <c r="BF182" i="10"/>
  <c r="BE182" i="10"/>
  <c r="BJ179" i="10"/>
  <c r="BH179" i="10"/>
  <c r="BG179" i="10"/>
  <c r="BF179" i="10"/>
  <c r="BE179" i="10"/>
  <c r="BJ256" i="10"/>
  <c r="BH256" i="10"/>
  <c r="BG256" i="10"/>
  <c r="BF256" i="10"/>
  <c r="BE256" i="10"/>
  <c r="T256" i="10"/>
  <c r="R256" i="10"/>
  <c r="P256" i="10"/>
  <c r="J256" i="10"/>
  <c r="BD256" i="10" s="1"/>
  <c r="BJ257" i="10"/>
  <c r="BH257" i="10"/>
  <c r="BG257" i="10"/>
  <c r="BF257" i="10"/>
  <c r="BE257" i="10"/>
  <c r="T257" i="10"/>
  <c r="R257" i="10"/>
  <c r="P257" i="10"/>
  <c r="J257" i="10"/>
  <c r="BD257" i="10" s="1"/>
  <c r="BJ250" i="10" l="1"/>
  <c r="BH250" i="10"/>
  <c r="BG250" i="10"/>
  <c r="BF250" i="10"/>
  <c r="BE250" i="10"/>
  <c r="T250" i="10"/>
  <c r="R250" i="10"/>
  <c r="P250" i="10"/>
  <c r="J250" i="10"/>
  <c r="BD250" i="10" s="1"/>
  <c r="BJ246" i="10"/>
  <c r="BH246" i="10"/>
  <c r="BG246" i="10"/>
  <c r="BF246" i="10"/>
  <c r="BE246" i="10"/>
  <c r="T246" i="10"/>
  <c r="R246" i="10"/>
  <c r="P246" i="10"/>
  <c r="J246" i="10"/>
  <c r="BD246" i="10" s="1"/>
  <c r="J203" i="10" l="1"/>
  <c r="BD203" i="10" s="1"/>
  <c r="BJ203" i="10"/>
  <c r="BH203" i="10"/>
  <c r="BG203" i="10"/>
  <c r="BF203" i="10"/>
  <c r="BE203" i="10"/>
  <c r="T203" i="10"/>
  <c r="R203" i="10"/>
  <c r="P203" i="10"/>
  <c r="BJ278" i="10"/>
  <c r="BH278" i="10"/>
  <c r="BG278" i="10"/>
  <c r="BF278" i="10"/>
  <c r="BE278" i="10"/>
  <c r="T278" i="10"/>
  <c r="R278" i="10"/>
  <c r="P278" i="10"/>
  <c r="J278" i="10"/>
  <c r="BD278" i="10" s="1"/>
  <c r="BJ277" i="10"/>
  <c r="BH277" i="10"/>
  <c r="BG277" i="10"/>
  <c r="BF277" i="10"/>
  <c r="BE277" i="10"/>
  <c r="T277" i="10"/>
  <c r="R277" i="10"/>
  <c r="P277" i="10"/>
  <c r="J277" i="10"/>
  <c r="BD277" i="10" s="1"/>
  <c r="BJ276" i="10"/>
  <c r="BH276" i="10"/>
  <c r="BG276" i="10"/>
  <c r="BF276" i="10"/>
  <c r="BE276" i="10"/>
  <c r="T276" i="10"/>
  <c r="R276" i="10"/>
  <c r="P276" i="10"/>
  <c r="J276" i="10"/>
  <c r="BD276" i="10" s="1"/>
  <c r="BJ275" i="10"/>
  <c r="BH275" i="10"/>
  <c r="BG275" i="10"/>
  <c r="BF275" i="10"/>
  <c r="BE275" i="10"/>
  <c r="T275" i="10"/>
  <c r="R275" i="10"/>
  <c r="P275" i="10"/>
  <c r="J275" i="10"/>
  <c r="BD275" i="10" s="1"/>
  <c r="BJ274" i="10"/>
  <c r="BH274" i="10"/>
  <c r="BG274" i="10"/>
  <c r="BF274" i="10"/>
  <c r="BE274" i="10"/>
  <c r="T274" i="10"/>
  <c r="R274" i="10"/>
  <c r="P274" i="10"/>
  <c r="J274" i="10"/>
  <c r="BD274" i="10" s="1"/>
  <c r="BJ273" i="10"/>
  <c r="BH273" i="10"/>
  <c r="BG273" i="10"/>
  <c r="BF273" i="10"/>
  <c r="BE273" i="10"/>
  <c r="T273" i="10"/>
  <c r="R273" i="10"/>
  <c r="P273" i="10"/>
  <c r="J273" i="10"/>
  <c r="BD273" i="10" s="1"/>
  <c r="BJ272" i="10"/>
  <c r="BH272" i="10"/>
  <c r="BG272" i="10"/>
  <c r="BF272" i="10"/>
  <c r="BE272" i="10"/>
  <c r="T272" i="10"/>
  <c r="R272" i="10"/>
  <c r="P272" i="10"/>
  <c r="J272" i="10"/>
  <c r="BD272" i="10" s="1"/>
  <c r="BJ271" i="10"/>
  <c r="BH271" i="10"/>
  <c r="BG271" i="10"/>
  <c r="BF271" i="10"/>
  <c r="BE271" i="10"/>
  <c r="T271" i="10"/>
  <c r="R271" i="10"/>
  <c r="P271" i="10"/>
  <c r="J271" i="10"/>
  <c r="BD271" i="10" s="1"/>
  <c r="BJ270" i="10"/>
  <c r="BH270" i="10"/>
  <c r="BG270" i="10"/>
  <c r="BF270" i="10"/>
  <c r="BE270" i="10"/>
  <c r="T270" i="10"/>
  <c r="R270" i="10"/>
  <c r="P270" i="10"/>
  <c r="J270" i="10"/>
  <c r="BD270" i="10" s="1"/>
  <c r="BJ269" i="10"/>
  <c r="BH269" i="10"/>
  <c r="BG269" i="10"/>
  <c r="BF269" i="10"/>
  <c r="BE269" i="10"/>
  <c r="T269" i="10"/>
  <c r="R269" i="10"/>
  <c r="P269" i="10"/>
  <c r="J269" i="10"/>
  <c r="BD269" i="10" s="1"/>
  <c r="BJ268" i="10"/>
  <c r="BH268" i="10"/>
  <c r="BG268" i="10"/>
  <c r="BF268" i="10"/>
  <c r="BE268" i="10"/>
  <c r="T268" i="10"/>
  <c r="R268" i="10"/>
  <c r="P268" i="10"/>
  <c r="J268" i="10"/>
  <c r="BD268" i="10" s="1"/>
  <c r="BE261" i="10"/>
  <c r="BF261" i="10"/>
  <c r="BG261" i="10"/>
  <c r="BH261" i="10"/>
  <c r="BJ261" i="10"/>
  <c r="BE262" i="10"/>
  <c r="BF262" i="10"/>
  <c r="BG262" i="10"/>
  <c r="BH262" i="10"/>
  <c r="BJ262" i="10"/>
  <c r="BE263" i="10"/>
  <c r="BF263" i="10"/>
  <c r="BG263" i="10"/>
  <c r="BH263" i="10"/>
  <c r="BJ263" i="10"/>
  <c r="BE264" i="10"/>
  <c r="BF264" i="10"/>
  <c r="BG264" i="10"/>
  <c r="BH264" i="10"/>
  <c r="BJ264" i="10"/>
  <c r="BE265" i="10"/>
  <c r="BF265" i="10"/>
  <c r="BG265" i="10"/>
  <c r="BH265" i="10"/>
  <c r="BJ265" i="10"/>
  <c r="P261" i="10"/>
  <c r="R261" i="10"/>
  <c r="T261" i="10"/>
  <c r="P262" i="10"/>
  <c r="R262" i="10"/>
  <c r="T262" i="10"/>
  <c r="P263" i="10"/>
  <c r="R263" i="10"/>
  <c r="T263" i="10"/>
  <c r="P264" i="10"/>
  <c r="R264" i="10"/>
  <c r="T264" i="10"/>
  <c r="P265" i="10"/>
  <c r="R265" i="10"/>
  <c r="T265" i="10"/>
  <c r="J261" i="10"/>
  <c r="BD261" i="10" s="1"/>
  <c r="J262" i="10"/>
  <c r="BD262" i="10" s="1"/>
  <c r="J263" i="10"/>
  <c r="BD263" i="10" s="1"/>
  <c r="J264" i="10"/>
  <c r="BD264" i="10" s="1"/>
  <c r="J265" i="10"/>
  <c r="BD265" i="10" s="1"/>
  <c r="J266" i="10"/>
  <c r="J260" i="10"/>
  <c r="J259" i="10"/>
  <c r="T213" i="10"/>
  <c r="R213" i="10"/>
  <c r="P213" i="10"/>
  <c r="J213" i="10"/>
  <c r="BD213" i="10" s="1"/>
  <c r="BJ176" i="10"/>
  <c r="BH176" i="10"/>
  <c r="BG176" i="10"/>
  <c r="BF176" i="10"/>
  <c r="BE176" i="10"/>
  <c r="T176" i="10"/>
  <c r="R176" i="10"/>
  <c r="P176" i="10"/>
  <c r="J176" i="10"/>
  <c r="BD176" i="10" s="1"/>
  <c r="BJ174" i="10"/>
  <c r="BH174" i="10"/>
  <c r="BG174" i="10"/>
  <c r="BF174" i="10"/>
  <c r="BE174" i="10"/>
  <c r="T174" i="10"/>
  <c r="R174" i="10"/>
  <c r="P174" i="10"/>
  <c r="J174" i="10"/>
  <c r="BD174" i="10" s="1"/>
  <c r="BJ172" i="10"/>
  <c r="BH172" i="10"/>
  <c r="BG172" i="10"/>
  <c r="BF172" i="10"/>
  <c r="BE172" i="10"/>
  <c r="T172" i="10"/>
  <c r="R172" i="10"/>
  <c r="P172" i="10"/>
  <c r="J172" i="10"/>
  <c r="BD172" i="10" s="1"/>
  <c r="J170" i="10"/>
  <c r="BD170" i="10" s="1"/>
  <c r="BJ170" i="10"/>
  <c r="BH170" i="10"/>
  <c r="BG170" i="10"/>
  <c r="BF170" i="10"/>
  <c r="BE170" i="10"/>
  <c r="T170" i="10"/>
  <c r="R170" i="10"/>
  <c r="P170" i="10"/>
  <c r="J234" i="10"/>
  <c r="BD234" i="10" s="1"/>
  <c r="BJ234" i="10"/>
  <c r="BH234" i="10"/>
  <c r="BG234" i="10"/>
  <c r="BF234" i="10"/>
  <c r="BE234" i="10"/>
  <c r="T234" i="10"/>
  <c r="R234" i="10"/>
  <c r="P234" i="10"/>
  <c r="BJ236" i="10"/>
  <c r="BH236" i="10"/>
  <c r="BG236" i="10"/>
  <c r="BF236" i="10"/>
  <c r="BE236" i="10"/>
  <c r="T236" i="10"/>
  <c r="R236" i="10"/>
  <c r="P236" i="10"/>
  <c r="J236" i="10"/>
  <c r="BD236" i="10" s="1"/>
  <c r="BJ168" i="10"/>
  <c r="BH168" i="10"/>
  <c r="BG168" i="10"/>
  <c r="BF168" i="10"/>
  <c r="BE168" i="10"/>
  <c r="T168" i="10"/>
  <c r="R168" i="10"/>
  <c r="P168" i="10"/>
  <c r="J168" i="10"/>
  <c r="BD168" i="10" s="1"/>
  <c r="BJ165" i="10"/>
  <c r="BH165" i="10"/>
  <c r="BG165" i="10"/>
  <c r="BF165" i="10"/>
  <c r="BE165" i="10"/>
  <c r="T165" i="10"/>
  <c r="R165" i="10"/>
  <c r="P165" i="10"/>
  <c r="J165" i="10"/>
  <c r="BD165" i="10" s="1"/>
  <c r="BJ129" i="10"/>
  <c r="BH129" i="10"/>
  <c r="BG129" i="10"/>
  <c r="BF129" i="10"/>
  <c r="BE129" i="10"/>
  <c r="T129" i="10"/>
  <c r="R129" i="10"/>
  <c r="P129" i="10"/>
  <c r="J129" i="10"/>
  <c r="BD129" i="10" s="1"/>
  <c r="J244" i="10"/>
  <c r="BD244" i="10" s="1"/>
  <c r="J232" i="10"/>
  <c r="BD232" i="10" s="1"/>
  <c r="J233" i="10"/>
  <c r="BD233" i="10" s="1"/>
  <c r="J230" i="10"/>
  <c r="BD230" i="10" s="1"/>
  <c r="J228" i="10"/>
  <c r="BD228" i="10" s="1"/>
  <c r="J226" i="10"/>
  <c r="BD226" i="10" s="1"/>
  <c r="BJ222" i="10"/>
  <c r="BH222" i="10"/>
  <c r="BG222" i="10"/>
  <c r="BF222" i="10"/>
  <c r="BE222" i="10"/>
  <c r="T222" i="10"/>
  <c r="R222" i="10"/>
  <c r="P222" i="10"/>
  <c r="J222" i="10"/>
  <c r="BD222" i="10" s="1"/>
  <c r="J224" i="10"/>
  <c r="BD224" i="10" s="1"/>
  <c r="J220" i="10"/>
  <c r="BD220" i="10" s="1"/>
  <c r="J218" i="10"/>
  <c r="BD218" i="10" s="1"/>
  <c r="J216" i="10"/>
  <c r="BD216" i="10" s="1"/>
  <c r="J156" i="10"/>
  <c r="BD156" i="10" s="1"/>
  <c r="J206" i="10"/>
  <c r="BD206" i="10" s="1"/>
  <c r="J200" i="10"/>
  <c r="BD200" i="10" s="1"/>
  <c r="BE206" i="10"/>
  <c r="BF206" i="10"/>
  <c r="BG206" i="10"/>
  <c r="BH206" i="10"/>
  <c r="BJ206" i="10"/>
  <c r="BE216" i="10"/>
  <c r="BF216" i="10"/>
  <c r="BG216" i="10"/>
  <c r="BH216" i="10"/>
  <c r="BJ216" i="10"/>
  <c r="BE218" i="10"/>
  <c r="BF218" i="10"/>
  <c r="BG218" i="10"/>
  <c r="BH218" i="10"/>
  <c r="BJ218" i="10"/>
  <c r="BE220" i="10"/>
  <c r="BF220" i="10"/>
  <c r="BG220" i="10"/>
  <c r="BH220" i="10"/>
  <c r="BJ220" i="10"/>
  <c r="BE224" i="10"/>
  <c r="BF224" i="10"/>
  <c r="BG224" i="10"/>
  <c r="BH224" i="10"/>
  <c r="BJ224" i="10"/>
  <c r="BE226" i="10"/>
  <c r="BF226" i="10"/>
  <c r="BG226" i="10"/>
  <c r="BH226" i="10"/>
  <c r="BJ226" i="10"/>
  <c r="BE228" i="10"/>
  <c r="BF228" i="10"/>
  <c r="BG228" i="10"/>
  <c r="BH228" i="10"/>
  <c r="BJ228" i="10"/>
  <c r="BE230" i="10"/>
  <c r="BF230" i="10"/>
  <c r="BG230" i="10"/>
  <c r="BH230" i="10"/>
  <c r="BJ230" i="10"/>
  <c r="BE232" i="10"/>
  <c r="BF232" i="10"/>
  <c r="BG232" i="10"/>
  <c r="BH232" i="10"/>
  <c r="BJ232" i="10"/>
  <c r="BE233" i="10"/>
  <c r="BF233" i="10"/>
  <c r="BG233" i="10"/>
  <c r="BH233" i="10"/>
  <c r="BJ233" i="10"/>
  <c r="P206" i="10"/>
  <c r="R206" i="10"/>
  <c r="T206" i="10"/>
  <c r="P216" i="10"/>
  <c r="R216" i="10"/>
  <c r="T216" i="10"/>
  <c r="P218" i="10"/>
  <c r="R218" i="10"/>
  <c r="T218" i="10"/>
  <c r="P220" i="10"/>
  <c r="R220" i="10"/>
  <c r="T220" i="10"/>
  <c r="P224" i="10"/>
  <c r="R224" i="10"/>
  <c r="T224" i="10"/>
  <c r="P226" i="10"/>
  <c r="R226" i="10"/>
  <c r="T226" i="10"/>
  <c r="P228" i="10"/>
  <c r="R228" i="10"/>
  <c r="T228" i="10"/>
  <c r="P230" i="10"/>
  <c r="R230" i="10"/>
  <c r="T230" i="10"/>
  <c r="P232" i="10"/>
  <c r="R232" i="10"/>
  <c r="T232" i="10"/>
  <c r="P233" i="10"/>
  <c r="R233" i="10"/>
  <c r="T233" i="10"/>
  <c r="J197" i="10"/>
  <c r="BD197" i="10" s="1"/>
  <c r="J194" i="10"/>
  <c r="BD194" i="10" s="1"/>
  <c r="T191" i="10"/>
  <c r="R191" i="10"/>
  <c r="P191" i="10"/>
  <c r="J191" i="10"/>
  <c r="BD191" i="10" s="1"/>
  <c r="T182" i="10"/>
  <c r="R182" i="10"/>
  <c r="P182" i="10"/>
  <c r="J182" i="10"/>
  <c r="BD182" i="10" s="1"/>
  <c r="J188" i="10"/>
  <c r="BD188" i="10" s="1"/>
  <c r="J185" i="10"/>
  <c r="BD185" i="10" s="1"/>
  <c r="BE185" i="10"/>
  <c r="BF185" i="10"/>
  <c r="BG185" i="10"/>
  <c r="BH185" i="10"/>
  <c r="BJ185" i="10"/>
  <c r="BE188" i="10"/>
  <c r="BF188" i="10"/>
  <c r="BG188" i="10"/>
  <c r="BH188" i="10"/>
  <c r="BJ188" i="10"/>
  <c r="BE194" i="10"/>
  <c r="BF194" i="10"/>
  <c r="BG194" i="10"/>
  <c r="BH194" i="10"/>
  <c r="BJ194" i="10"/>
  <c r="BE197" i="10"/>
  <c r="BF197" i="10"/>
  <c r="BG197" i="10"/>
  <c r="BH197" i="10"/>
  <c r="BJ197" i="10"/>
  <c r="BE200" i="10"/>
  <c r="BF200" i="10"/>
  <c r="BG200" i="10"/>
  <c r="BH200" i="10"/>
  <c r="BJ200" i="10"/>
  <c r="BE244" i="10"/>
  <c r="BF244" i="10"/>
  <c r="BG244" i="10"/>
  <c r="BH244" i="10"/>
  <c r="BJ244" i="10"/>
  <c r="P179" i="10"/>
  <c r="R179" i="10"/>
  <c r="T179" i="10"/>
  <c r="P185" i="10"/>
  <c r="R185" i="10"/>
  <c r="T185" i="10"/>
  <c r="P188" i="10"/>
  <c r="R188" i="10"/>
  <c r="T188" i="10"/>
  <c r="P194" i="10"/>
  <c r="R194" i="10"/>
  <c r="T194" i="10"/>
  <c r="P197" i="10"/>
  <c r="R197" i="10"/>
  <c r="T197" i="10"/>
  <c r="P200" i="10"/>
  <c r="R200" i="10"/>
  <c r="T200" i="10"/>
  <c r="P244" i="10"/>
  <c r="R244" i="10"/>
  <c r="T244" i="10"/>
  <c r="J179" i="10"/>
  <c r="BD179" i="10" s="1"/>
  <c r="BJ160" i="10"/>
  <c r="BH160" i="10"/>
  <c r="BG160" i="10"/>
  <c r="BF160" i="10"/>
  <c r="BE160" i="10"/>
  <c r="T160" i="10"/>
  <c r="R160" i="10"/>
  <c r="P160" i="10"/>
  <c r="J160" i="10"/>
  <c r="BD160" i="10" s="1"/>
  <c r="BE146" i="10"/>
  <c r="BF146" i="10"/>
  <c r="BG146" i="10"/>
  <c r="BH146" i="10"/>
  <c r="BJ146" i="10"/>
  <c r="P146" i="10"/>
  <c r="R146" i="10"/>
  <c r="T146" i="10"/>
  <c r="J146" i="10"/>
  <c r="BD146" i="10" s="1"/>
  <c r="J153" i="10"/>
  <c r="BD153" i="10" s="1"/>
  <c r="J147" i="10"/>
  <c r="BD147" i="10" s="1"/>
  <c r="BE147" i="10"/>
  <c r="BF147" i="10"/>
  <c r="BG147" i="10"/>
  <c r="BH147" i="10"/>
  <c r="BJ147" i="10"/>
  <c r="BE153" i="10"/>
  <c r="BF153" i="10"/>
  <c r="BG153" i="10"/>
  <c r="BH153" i="10"/>
  <c r="BJ153" i="10"/>
  <c r="BE156" i="10"/>
  <c r="BF156" i="10"/>
  <c r="BG156" i="10"/>
  <c r="BH156" i="10"/>
  <c r="BJ156" i="10"/>
  <c r="P147" i="10"/>
  <c r="R147" i="10"/>
  <c r="T147" i="10"/>
  <c r="P153" i="10"/>
  <c r="R153" i="10"/>
  <c r="T153" i="10"/>
  <c r="P156" i="10"/>
  <c r="R156" i="10"/>
  <c r="T156" i="10"/>
  <c r="BE136" i="10" l="1"/>
  <c r="BF136" i="10"/>
  <c r="BG136" i="10"/>
  <c r="BH136" i="10"/>
  <c r="BJ136" i="10"/>
  <c r="BE137" i="10"/>
  <c r="BF137" i="10"/>
  <c r="BG137" i="10"/>
  <c r="BH137" i="10"/>
  <c r="BJ137" i="10"/>
  <c r="BE138" i="10"/>
  <c r="BF138" i="10"/>
  <c r="BG138" i="10"/>
  <c r="BH138" i="10"/>
  <c r="BJ138" i="10"/>
  <c r="BE139" i="10"/>
  <c r="BF139" i="10"/>
  <c r="BG139" i="10"/>
  <c r="BH139" i="10"/>
  <c r="BJ139" i="10"/>
  <c r="BE140" i="10"/>
  <c r="BF140" i="10"/>
  <c r="BG140" i="10"/>
  <c r="BH140" i="10"/>
  <c r="BJ140" i="10"/>
  <c r="BE141" i="10"/>
  <c r="BF141" i="10"/>
  <c r="BG141" i="10"/>
  <c r="BH141" i="10"/>
  <c r="BJ141" i="10"/>
  <c r="BE142" i="10"/>
  <c r="BF142" i="10"/>
  <c r="BG142" i="10"/>
  <c r="BH142" i="10"/>
  <c r="BJ142" i="10"/>
  <c r="BE143" i="10"/>
  <c r="BF143" i="10"/>
  <c r="BG143" i="10"/>
  <c r="BH143" i="10"/>
  <c r="BJ143" i="10"/>
  <c r="BE144" i="10"/>
  <c r="BF144" i="10"/>
  <c r="BG144" i="10"/>
  <c r="BH144" i="10"/>
  <c r="BJ144" i="10"/>
  <c r="BE145" i="10"/>
  <c r="BF145" i="10"/>
  <c r="BG145" i="10"/>
  <c r="BH145" i="10"/>
  <c r="BJ145" i="10"/>
  <c r="T145" i="10"/>
  <c r="R145" i="10"/>
  <c r="P145" i="10"/>
  <c r="T144" i="10"/>
  <c r="R144" i="10"/>
  <c r="P144" i="10"/>
  <c r="T143" i="10"/>
  <c r="R143" i="10"/>
  <c r="P143" i="10"/>
  <c r="T142" i="10"/>
  <c r="R142" i="10"/>
  <c r="P142" i="10"/>
  <c r="T141" i="10"/>
  <c r="R141" i="10"/>
  <c r="P141" i="10"/>
  <c r="T140" i="10"/>
  <c r="R140" i="10"/>
  <c r="P140" i="10"/>
  <c r="T139" i="10"/>
  <c r="R139" i="10"/>
  <c r="P139" i="10"/>
  <c r="T138" i="10"/>
  <c r="R138" i="10"/>
  <c r="P138" i="10"/>
  <c r="T137" i="10"/>
  <c r="R137" i="10"/>
  <c r="P137" i="10"/>
  <c r="T136" i="10"/>
  <c r="R136" i="10"/>
  <c r="P136" i="10"/>
  <c r="T135" i="10"/>
  <c r="R135" i="10"/>
  <c r="P135" i="10"/>
  <c r="T134" i="10"/>
  <c r="R134" i="10"/>
  <c r="P134" i="10"/>
  <c r="T128" i="10"/>
  <c r="R128" i="10"/>
  <c r="P128" i="10"/>
  <c r="J145" i="10"/>
  <c r="BD145" i="10" s="1"/>
  <c r="J144" i="10"/>
  <c r="BD144" i="10" s="1"/>
  <c r="J143" i="10"/>
  <c r="BD143" i="10" s="1"/>
  <c r="J142" i="10"/>
  <c r="BD142" i="10" s="1"/>
  <c r="J141" i="10"/>
  <c r="BD141" i="10" s="1"/>
  <c r="J140" i="10"/>
  <c r="BD140" i="10" s="1"/>
  <c r="J139" i="10"/>
  <c r="BD139" i="10" s="1"/>
  <c r="J138" i="10"/>
  <c r="BD138" i="10" s="1"/>
  <c r="J137" i="10"/>
  <c r="BD137" i="10" s="1"/>
  <c r="J136" i="10"/>
  <c r="BD136" i="10" s="1"/>
  <c r="J135" i="10"/>
  <c r="BD135" i="10" s="1"/>
  <c r="J134" i="10"/>
  <c r="BD134" i="10" s="1"/>
  <c r="J128" i="10"/>
  <c r="BD128" i="10" s="1"/>
  <c r="BE128" i="10"/>
  <c r="BF128" i="10"/>
  <c r="BG128" i="10"/>
  <c r="BH128" i="10"/>
  <c r="BJ128" i="10"/>
  <c r="BE134" i="10"/>
  <c r="BF134" i="10"/>
  <c r="BG134" i="10"/>
  <c r="BH134" i="10"/>
  <c r="BJ134" i="10"/>
  <c r="BE135" i="10"/>
  <c r="BF135" i="10"/>
  <c r="BG135" i="10"/>
  <c r="BH135" i="10"/>
  <c r="BJ135" i="10"/>
  <c r="BJ282" i="10"/>
  <c r="BH282" i="10"/>
  <c r="BG282" i="10"/>
  <c r="BF282" i="10"/>
  <c r="BE282" i="10"/>
  <c r="T282" i="10"/>
  <c r="R282" i="10"/>
  <c r="P282" i="10"/>
  <c r="J282" i="10"/>
  <c r="BD282" i="10" s="1"/>
  <c r="BJ280" i="10"/>
  <c r="BH280" i="10"/>
  <c r="BG280" i="10"/>
  <c r="BF280" i="10"/>
  <c r="BE280" i="10"/>
  <c r="T280" i="10"/>
  <c r="R280" i="10"/>
  <c r="P280" i="10"/>
  <c r="J280" i="10"/>
  <c r="BD280" i="10" s="1"/>
  <c r="BJ266" i="10"/>
  <c r="BH266" i="10"/>
  <c r="BG266" i="10"/>
  <c r="BF266" i="10"/>
  <c r="BE266" i="10"/>
  <c r="T266" i="10"/>
  <c r="R266" i="10"/>
  <c r="P266" i="10"/>
  <c r="BD266" i="10"/>
  <c r="BJ260" i="10"/>
  <c r="BH260" i="10"/>
  <c r="BG260" i="10"/>
  <c r="BF260" i="10"/>
  <c r="BE260" i="10"/>
  <c r="T260" i="10"/>
  <c r="R260" i="10"/>
  <c r="P260" i="10"/>
  <c r="BD260" i="10"/>
  <c r="BJ259" i="10"/>
  <c r="BH259" i="10"/>
  <c r="BG259" i="10"/>
  <c r="BF259" i="10"/>
  <c r="BE259" i="10"/>
  <c r="T259" i="10"/>
  <c r="R259" i="10"/>
  <c r="P259" i="10"/>
  <c r="BD259" i="10"/>
  <c r="BJ167" i="10"/>
  <c r="BH167" i="10"/>
  <c r="BG167" i="10"/>
  <c r="BF167" i="10"/>
  <c r="BE167" i="10"/>
  <c r="T167" i="10"/>
  <c r="R167" i="10"/>
  <c r="P167" i="10"/>
  <c r="J167" i="10"/>
  <c r="BD167" i="10" s="1"/>
  <c r="BJ163" i="10"/>
  <c r="BH163" i="10"/>
  <c r="BG163" i="10"/>
  <c r="BF163" i="10"/>
  <c r="BE163" i="10"/>
  <c r="T163" i="10"/>
  <c r="R163" i="10"/>
  <c r="P163" i="10"/>
  <c r="J163" i="10"/>
  <c r="BD163" i="10" s="1"/>
  <c r="J122" i="10"/>
  <c r="F122" i="10"/>
  <c r="J121" i="10"/>
  <c r="F121" i="10"/>
  <c r="F119" i="10"/>
  <c r="E117" i="10"/>
  <c r="J92" i="10"/>
  <c r="F92" i="10"/>
  <c r="J91" i="10"/>
  <c r="F91" i="10"/>
  <c r="F89" i="10"/>
  <c r="E87" i="10"/>
  <c r="J37" i="10"/>
  <c r="J36" i="10"/>
  <c r="AY95" i="1" s="1"/>
  <c r="J35" i="10"/>
  <c r="AX95" i="1" s="1"/>
  <c r="J12" i="10"/>
  <c r="J119" i="10" s="1"/>
  <c r="E7" i="10"/>
  <c r="E115" i="10" s="1"/>
  <c r="R127" i="10" l="1"/>
  <c r="T127" i="10"/>
  <c r="E85" i="10"/>
  <c r="P258" i="10"/>
  <c r="BJ281" i="10"/>
  <c r="J281" i="10" s="1"/>
  <c r="J105" i="10" s="1"/>
  <c r="P162" i="10"/>
  <c r="BJ279" i="10"/>
  <c r="J279" i="10" s="1"/>
  <c r="J104" i="10" s="1"/>
  <c r="BJ127" i="10"/>
  <c r="P245" i="10"/>
  <c r="T258" i="10"/>
  <c r="R258" i="10"/>
  <c r="BJ162" i="10"/>
  <c r="J162" i="10" s="1"/>
  <c r="J100" i="10" s="1"/>
  <c r="J34" i="10"/>
  <c r="AW95" i="1" s="1"/>
  <c r="F36" i="10"/>
  <c r="BC95" i="1" s="1"/>
  <c r="R245" i="10"/>
  <c r="T245" i="10"/>
  <c r="R281" i="10"/>
  <c r="F35" i="10"/>
  <c r="BB95" i="1" s="1"/>
  <c r="BJ245" i="10"/>
  <c r="T281" i="10"/>
  <c r="P281" i="10"/>
  <c r="F37" i="10"/>
  <c r="BD95" i="1" s="1"/>
  <c r="BJ159" i="10"/>
  <c r="J159" i="10" s="1"/>
  <c r="J99" i="10" s="1"/>
  <c r="R159" i="10"/>
  <c r="BJ267" i="10"/>
  <c r="J267" i="10" s="1"/>
  <c r="J103" i="10" s="1"/>
  <c r="P127" i="10"/>
  <c r="T159" i="10"/>
  <c r="P159" i="10"/>
  <c r="R162" i="10"/>
  <c r="R267" i="10"/>
  <c r="BJ258" i="10"/>
  <c r="J258" i="10" s="1"/>
  <c r="J102" i="10" s="1"/>
  <c r="T162" i="10"/>
  <c r="T267" i="10"/>
  <c r="P267" i="10"/>
  <c r="T279" i="10"/>
  <c r="R279" i="10"/>
  <c r="P279" i="10"/>
  <c r="J33" i="10"/>
  <c r="AV95" i="1" s="1"/>
  <c r="F33" i="10"/>
  <c r="AZ95" i="1" s="1"/>
  <c r="F34" i="10"/>
  <c r="BA95" i="1" s="1"/>
  <c r="J89" i="10"/>
  <c r="P126" i="10" l="1"/>
  <c r="BJ126" i="10"/>
  <c r="BJ125" i="10" s="1"/>
  <c r="T126" i="10"/>
  <c r="T125" i="10" s="1"/>
  <c r="R126" i="10"/>
  <c r="R125" i="10" s="1"/>
  <c r="J127" i="10"/>
  <c r="J98" i="10" s="1"/>
  <c r="J245" i="10"/>
  <c r="J101" i="10" s="1"/>
  <c r="P125" i="10" l="1"/>
  <c r="AU95" i="1" s="1"/>
  <c r="J126" i="10"/>
  <c r="J97" i="10" s="1"/>
  <c r="J125" i="10"/>
  <c r="J96" i="10" s="1"/>
  <c r="J30" i="10" l="1"/>
  <c r="J39" i="10" l="1"/>
  <c r="AG95" i="1"/>
  <c r="AS94" i="1" l="1"/>
  <c r="AT95" i="1" l="1"/>
  <c r="AN95" i="1" l="1"/>
  <c r="L90" i="1" l="1"/>
  <c r="AM90" i="1"/>
  <c r="AM89" i="1"/>
  <c r="L89" i="1"/>
  <c r="AM87" i="1"/>
  <c r="L87" i="1"/>
  <c r="L85" i="1"/>
  <c r="L84" i="1"/>
  <c r="BC94" i="1" l="1"/>
  <c r="W32" i="1" s="1"/>
  <c r="BB94" i="1"/>
  <c r="W31" i="1" s="1"/>
  <c r="BD94" i="1"/>
  <c r="W33" i="1" s="1"/>
  <c r="BA94" i="1"/>
  <c r="W30" i="1" s="1"/>
  <c r="AZ94" i="1" l="1"/>
  <c r="W29" i="1" s="1"/>
  <c r="AX94" i="1"/>
  <c r="AY94" i="1"/>
  <c r="AW94" i="1"/>
  <c r="AK30" i="1" s="1"/>
  <c r="AV94" i="1" l="1"/>
  <c r="AK29" i="1" s="1"/>
  <c r="AT94" i="1" l="1"/>
  <c r="AU94" i="1"/>
  <c r="AG94" i="1" l="1"/>
  <c r="AN94" i="1" l="1"/>
  <c r="AK26" i="1"/>
  <c r="AK35" i="1" s="1"/>
</calcChain>
</file>

<file path=xl/sharedStrings.xml><?xml version="1.0" encoding="utf-8"?>
<sst xmlns="http://schemas.openxmlformats.org/spreadsheetml/2006/main" count="1320" uniqueCount="316">
  <si>
    <t>Export Komplet</t>
  </si>
  <si>
    <t/>
  </si>
  <si>
    <t>2.0</t>
  </si>
  <si>
    <t>&gt;&gt;  skryté sloupce  &lt;&lt;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</si>
  <si>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</si>
  <si>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</si>
  <si>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</si>
  <si>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</si>
  <si>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</si>
  <si>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</si>
  <si>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</si>
  <si>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</si>
  <si>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</si>
  <si>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</si>
  <si>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</si>
  <si>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</si>
  <si>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</si>
  <si>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</si>
  <si>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</si>
  <si>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</si>
  <si>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</si>
  <si>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</si>
  <si>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</si>
  <si>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</si>
  <si>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</si>
  <si>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</si>
  <si>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</si>
  <si>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</si>
  <si>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</si>
  <si>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</si>
  <si>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</si>
  <si>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</si>
  <si>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</si>
  <si>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</si>
  <si>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</si>
  <si>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</si>
  <si>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</si>
  <si>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</si>
  <si>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</si>
  <si>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</si>
  <si>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</si>
  <si>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</si>
  <si>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</si>
  <si>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</si>
  <si>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</si>
  <si>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</si>
  <si>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</si>
  <si>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</si>
  <si>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</si>
  <si>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</si>
  <si>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</si>
  <si>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</si>
  <si>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</si>
  <si>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</si>
  <si>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</si>
  <si>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</si>
  <si>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</si>
  <si>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</si>
  <si>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</si>
  <si>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</si>
  <si>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</si>
  <si>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</si>
  <si>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STA</t>
  </si>
  <si>
    <t>1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</si>
  <si>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</si>
  <si>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</si>
  <si>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</si>
  <si>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</si>
  <si>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</si>
  <si>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</si>
  <si>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</si>
  <si>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</si>
  <si>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</si>
  <si>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</si>
  <si>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</si>
  <si>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</si>
  <si>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</si>
  <si>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</si>
  <si>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</si>
  <si>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</si>
  <si>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</si>
  <si>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</si>
  <si>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</si>
  <si>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</si>
  <si>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</si>
  <si>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</si>
  <si>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</si>
  <si>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</si>
  <si>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K</t>
  </si>
  <si>
    <t>m3</t>
  </si>
  <si>
    <t>4</t>
  </si>
  <si>
    <t>VV</t>
  </si>
  <si>
    <t>m2</t>
  </si>
  <si>
    <t>t</t>
  </si>
  <si>
    <t>3</t>
  </si>
  <si>
    <t>Součet</t>
  </si>
  <si>
    <t>M</t>
  </si>
  <si>
    <t>16</t>
  </si>
  <si>
    <t>kpl</t>
  </si>
  <si>
    <t>ks</t>
  </si>
  <si>
    <t>5</t>
  </si>
  <si>
    <t>Ing. arch. Jan Albrecht, Závěrka 473/8 169 00 Praha 6</t>
  </si>
  <si>
    <t>kg</t>
  </si>
  <si>
    <t>Hrusice</t>
  </si>
  <si>
    <t>Oblastní muzeum Praha - východ, p. o., Masarykovo náměstí 97, 250 01 Brandýs n. L. - St. Boleslav</t>
  </si>
  <si>
    <t>09.2025</t>
  </si>
  <si>
    <t>00067539</t>
  </si>
  <si>
    <t>01213067</t>
  </si>
  <si>
    <t xml:space="preserve">	Revitalizace zahrady a výstavba parkovacích míst v Památníku Josefa Lady a jeho dcery Aleny</t>
  </si>
  <si>
    <t>Oblastní muzeum Praha - východ, p. o.</t>
  </si>
  <si>
    <t>Zahradní úpravy</t>
  </si>
  <si>
    <t>031</t>
  </si>
  <si>
    <t>031 - ZAHRADNÍ ÚPRAVY</t>
  </si>
  <si>
    <t>111211101</t>
  </si>
  <si>
    <t>Odstranění kořenů po kácení křovin a stromů průměru kmene do 100 mm sklonu terénu do 1:5 ručně</t>
  </si>
  <si>
    <t>112251101</t>
  </si>
  <si>
    <t>112251102</t>
  </si>
  <si>
    <t>112251103</t>
  </si>
  <si>
    <t>112251104</t>
  </si>
  <si>
    <t>162201421</t>
  </si>
  <si>
    <t>Vodorovné přemístění pařezů s naložením, složením a dopravou do 1000 m pařezů kmenů, průměru přes 100 do 300 mm</t>
  </si>
  <si>
    <t>162201422</t>
  </si>
  <si>
    <t>162201423</t>
  </si>
  <si>
    <t>162201424</t>
  </si>
  <si>
    <t>Vodorovné přemístění pařezů s naložením, složením a dopravou do 1000 m pařezů kmenů, průměru přes 300 do 500 mm</t>
  </si>
  <si>
    <t>Vodorovné přemístění pařezů s naložením, složením a dopravou do 1000 m pařezů kmenů, průměru přes 500 do 700 mm</t>
  </si>
  <si>
    <t>Vodorovné přemístění pařezů s naložením, složením a dopravou do 1000 m pařezů kmenů, průměru přes 700 do 900 mm</t>
  </si>
  <si>
    <t>Příplatek k vodorovnému přemístění pařezů D přes 100 do 300 mm do 20km</t>
  </si>
  <si>
    <t>Příplatek k vodorovnému přemístění pařezů D přes 300 do 500 mm do 20km</t>
  </si>
  <si>
    <t>Příplatek k vodorovnému přemístění pařezů D přes 500 do 700 mm do 20km</t>
  </si>
  <si>
    <t>Příplatek k vodorovnému přemístění pařezů D přes 700 do 900 mm do 20km</t>
  </si>
  <si>
    <t>162301971R</t>
  </si>
  <si>
    <t>162301972R</t>
  </si>
  <si>
    <t>162301973R</t>
  </si>
  <si>
    <t>162301974R</t>
  </si>
  <si>
    <t>997221858R</t>
  </si>
  <si>
    <t>Poplatek za uložení na recyklační skládce (skládkovné) odpadu z keřů, větví, dřevní hmoty</t>
  </si>
  <si>
    <t>Přípravné a přidružené práce</t>
  </si>
  <si>
    <t>111301111</t>
  </si>
  <si>
    <t>Sejmutí drnu tl do 100 mm s přemístěním do 50 m nebo naložením na dopravní prostředek</t>
  </si>
  <si>
    <t>keře</t>
  </si>
  <si>
    <t>(30+30+7)*1,1</t>
  </si>
  <si>
    <t>119005122</t>
  </si>
  <si>
    <t>Vytyčení výsadeb zapojených nebo v záhonu plochy přes 10 do 100 m2 s rozmístěním rostlin do plochy nepravidelně</t>
  </si>
  <si>
    <t>174111111</t>
  </si>
  <si>
    <t>(0,3*0,3*3,14)*9+(0,5*0,5*3,14)*7+(0,7*0,7*3,14)*4+(0,9*0,9*3,14)*1</t>
  </si>
  <si>
    <t>Konstrukce ze zemin</t>
  </si>
  <si>
    <t>181411131</t>
  </si>
  <si>
    <t>Založení parkového trávníku výsevem pl do 1000 m2 v rovině a ve svahu do 1:5</t>
  </si>
  <si>
    <t>Zásyp jam po pařezech hl přes 0,2 do 0,5 m v rovině nebo na svahu do 1:5</t>
  </si>
  <si>
    <t>181111111</t>
  </si>
  <si>
    <t>Plošná úprava terénu do 500 m2 zemina skupiny 1 až 4 nerovnosti přes 50 do 100 mm v rovinně a svahu do 1:5</t>
  </si>
  <si>
    <t xml:space="preserve">    231 - Přípravné a přidružené práce</t>
  </si>
  <si>
    <t xml:space="preserve">    231 - Konstrukce ze zemin</t>
  </si>
  <si>
    <t>183111212</t>
  </si>
  <si>
    <t>Jamky pro výsadbu s výměnou 50 % půdy zeminy skupiny 1 až 4 obj přes 0,002 do 0,005 m3 v rovině a svahu do 1:5</t>
  </si>
  <si>
    <t>105+5+5+5+10+18+10+10+10+30+10</t>
  </si>
  <si>
    <t>183205111</t>
  </si>
  <si>
    <t>Založení záhonu v rovině a svahu do 1:5 zemina skupiny 1 a 2</t>
  </si>
  <si>
    <t>184102211</t>
  </si>
  <si>
    <t>Výsadba keře bez balu v do 1 m do jamky se zalitím v rovině a svahu do 1:5</t>
  </si>
  <si>
    <t>stromy</t>
  </si>
  <si>
    <t>183101221</t>
  </si>
  <si>
    <t>Jamky pro výsadbu s výměnou 50 % půdy zeminy skupiny 1 až 4 obj přes 0,4 do 1 m3 v rovině a svahu do 1:5</t>
  </si>
  <si>
    <t>184214111</t>
  </si>
  <si>
    <t>Ochrana terminálu stromu výšky do 4 m zřízením opory s vyvázáním</t>
  </si>
  <si>
    <t>Ukotvení kmene dřevin v rovině nebo na svahu do 1:5 jedním kůlem D do 0,1 m dl do 1 m</t>
  </si>
  <si>
    <t>184215111</t>
  </si>
  <si>
    <t>184501131</t>
  </si>
  <si>
    <t>Zhotovení obalu z juty ve dvou vrstvách v rovině a svahu do 1:5</t>
  </si>
  <si>
    <t>184911421</t>
  </si>
  <si>
    <t>Mulčování rostlin kůrou tl do 0,1 m v rovině a svahu do 1:5</t>
  </si>
  <si>
    <t>0,25*12</t>
  </si>
  <si>
    <t>Práce a dodávky</t>
  </si>
  <si>
    <t>šlapáky</t>
  </si>
  <si>
    <t>596911111</t>
  </si>
  <si>
    <t>Kladení šlapáků v rovině a svahu do 1:5</t>
  </si>
  <si>
    <t>150*0,16</t>
  </si>
  <si>
    <t>184806112R</t>
  </si>
  <si>
    <t>Řez stromů netrnitých D koruny přes 2 do 4 m - I.kategorie náročnosti ošetření</t>
  </si>
  <si>
    <t>Řez stromů netrnitých D koruny přes 4 do 6 m - II.kategorie náročnosti ošetření</t>
  </si>
  <si>
    <t>184806113R</t>
  </si>
  <si>
    <t>Řez stromů netrnitých D koruny přes 6 m - II.kategorie náročnosti ošetření</t>
  </si>
  <si>
    <t>Řez stromů netrnitých D koruny přes 6 m - III.kategorie náročnosti ošetření</t>
  </si>
  <si>
    <t>15-Fagus sylvatica</t>
  </si>
  <si>
    <t>11-Prunus avium, 19-Carpinus betulus, 20-Querqus robur, 24-Carpinus betulus</t>
  </si>
  <si>
    <t>Řez stromů netrnitých D koruny přes 2 do 4 m - II.kategorie náročnosti ošetření</t>
  </si>
  <si>
    <t>27-Carpinus betulus</t>
  </si>
  <si>
    <t>16-Acer platanoides cv., 18-Tilia cordata, 22-Querqus robur, 31-Acer platanoides, 32-Fraxinus excelsior, 33-Larix decidua, 37-Querqus robur, 40-Carpinus betulus, 43-Carpinus betulus</t>
  </si>
  <si>
    <t>2-Quercus robur, 3-Quercus robur, 12-Pyrus pyraster, 13-Pyrus pyraster, 52-Larix decidua</t>
  </si>
  <si>
    <t>15-Fagus sylvatica, 51--Querqus robur, 53-Tilia cordata, 54-Tilia cordata</t>
  </si>
  <si>
    <t>184818313R</t>
  </si>
  <si>
    <t>Instalace dynamické vazby pro zajištění koruny stromu - 8t, včetně materiálu a dodávky</t>
  </si>
  <si>
    <t>Kontrola vazeb pomocí stromolezecké techniky</t>
  </si>
  <si>
    <t>53-Tilia cordata, 54-Tilia cordata</t>
  </si>
  <si>
    <t>184215411</t>
  </si>
  <si>
    <t>Zhotovení závlahové mísy dřevin D do 0,5 m v rovině nebo na svahu do 1:5, včetně dodávky</t>
  </si>
  <si>
    <t>12-Pyrus pyraster, 13-Pyrus pyraster</t>
  </si>
  <si>
    <t>184813121</t>
  </si>
  <si>
    <t>Ochrana dřevin před okusem ručně pletivem v rovině a svahu do 1:5</t>
  </si>
  <si>
    <t>Zřízení ochranného nátěru kmene stromu, včetně materiálu</t>
  </si>
  <si>
    <t>184813161R</t>
  </si>
  <si>
    <t>112155215R</t>
  </si>
  <si>
    <t>Štěpkování s naložením na dopravní prostředek a odvozem do 20 km větví, průměru kmene do 300 mm nebo s rozptýlením v místě</t>
  </si>
  <si>
    <t>111212315</t>
  </si>
  <si>
    <t>Odstranění nevhodných dřevin přes 100 do 500 m2 v přes 1 m bez odstranění pařezů v rovině nebo svahu do 1:5</t>
  </si>
  <si>
    <t>k12-carpinus betulus</t>
  </si>
  <si>
    <t>k10</t>
  </si>
  <si>
    <t>k1-30*0,2</t>
  </si>
  <si>
    <t>185802111</t>
  </si>
  <si>
    <t>Hnojení půdy rašelinou v rovině a svahu do 1:5</t>
  </si>
  <si>
    <t>30+30+7+59</t>
  </si>
  <si>
    <t>k9-59*40*0,001</t>
  </si>
  <si>
    <t>183911122R</t>
  </si>
  <si>
    <t>82,3*1,1</t>
  </si>
  <si>
    <t>185804312</t>
  </si>
  <si>
    <t>Zalití rostlin vodou plocha přes 20 m2</t>
  </si>
  <si>
    <t>trávník</t>
  </si>
  <si>
    <t>40*218*0,001</t>
  </si>
  <si>
    <t>100*12*0,001</t>
  </si>
  <si>
    <t>(82,3+437,8*1,2)*30*0,001</t>
  </si>
  <si>
    <t>00572410</t>
  </si>
  <si>
    <t>osivo směs travní parková</t>
  </si>
  <si>
    <t>(82,3+437,8)*1,2*0,025</t>
  </si>
  <si>
    <t>(82,3+437,8)*1,2</t>
  </si>
  <si>
    <t>183451311</t>
  </si>
  <si>
    <t>Provzdušnění trávníku bez přísevu travního osiva pl do 1000 m2 v rovině nebo na svahu do 1:5</t>
  </si>
  <si>
    <t>183451411</t>
  </si>
  <si>
    <t>Prořezání trávníku bez přísevu pl do 1000 m2 v rovině nebo na svahu do 1:5</t>
  </si>
  <si>
    <t>183451511</t>
  </si>
  <si>
    <t>Zapískování travnatých ploch vrstvou tl do 20 mm v rovině nebo na svahu do 1:5 pl do 1000 m2</t>
  </si>
  <si>
    <t>184801121</t>
  </si>
  <si>
    <t>Ošetřování vysazených dřevin solitérních v rovině a svahu do 1:5</t>
  </si>
  <si>
    <t>Materiál - ovocné stromky</t>
  </si>
  <si>
    <t>pol 1</t>
  </si>
  <si>
    <t>pol 2</t>
  </si>
  <si>
    <t>pol 3</t>
  </si>
  <si>
    <t>pol 4</t>
  </si>
  <si>
    <t>pol 5</t>
  </si>
  <si>
    <t>pol 6</t>
  </si>
  <si>
    <t>pol 7</t>
  </si>
  <si>
    <t>pol 8</t>
  </si>
  <si>
    <t>Malus domestica 'Panenské české', vysokokmen, podnož A2, obvod kmene 8–10 cm, bal</t>
  </si>
  <si>
    <t>Malus domestica 'Grávštýnské červené', vysokokmen, podnož A2, obvod kmene 8–10 cm, bal</t>
  </si>
  <si>
    <t>Malus domestica 'Matčino', vysokokmen, podnož A2, obvod kmene 8–10 cm, bal</t>
  </si>
  <si>
    <t>Malus domestica 'Průsvitné letní', vysokokmen, podnož A2, obvod kmene 8–10 cm, bal</t>
  </si>
  <si>
    <t>Malus domestica 'Jadernička moravská', vysokokmen, podnož A2, obvod kmene 8–10 cm, bal</t>
  </si>
  <si>
    <t>Malus domestica 'Hvězdnatá reneta', vysokokmen, podnož A2, obvod kmene 8–10 cm, bal</t>
  </si>
  <si>
    <t>Prunus avium 'Kaštánka', vysokokmen, podnož P-HL-A, obvod kmene 8–10 cm, bal</t>
  </si>
  <si>
    <t>Pyrus communis 'Solanka', vysokokmen, podnož semenáč, obvod kmene 8–10 cm, bal</t>
  </si>
  <si>
    <t>Materiál - keře</t>
  </si>
  <si>
    <t>pol 9</t>
  </si>
  <si>
    <t>pol 10</t>
  </si>
  <si>
    <t>pol 11</t>
  </si>
  <si>
    <t>pol 12</t>
  </si>
  <si>
    <t>pol 13</t>
  </si>
  <si>
    <t>pol 14</t>
  </si>
  <si>
    <t>pol 15</t>
  </si>
  <si>
    <t>pol 16</t>
  </si>
  <si>
    <t>pol 17</t>
  </si>
  <si>
    <t>pol 18</t>
  </si>
  <si>
    <t>pol 19</t>
  </si>
  <si>
    <t>Spiraea vanhouttei, keř, kontejner, výška 60–80 cm</t>
  </si>
  <si>
    <t>Deutzia scabra, keř, kontejner, výška 60–80 cm</t>
  </si>
  <si>
    <t>Philadelphus virginalis 'Schneesturm', keř, kontejner, výška 60–80 cm</t>
  </si>
  <si>
    <t>Forsythia intermedia 'Goldrausch', keř, kontejner, výška 40–60 cm</t>
  </si>
  <si>
    <t>Mahonia aquifolium 'Atropurpurea', keř, kontejner, výška 40–60 cm</t>
  </si>
  <si>
    <t>Parthenocissus quinquefolia, popínavka, kontejner, výška 60–100 cm</t>
  </si>
  <si>
    <t>Rhododendron 'Motýl', keř, kontejner, výška 40–60 cm</t>
  </si>
  <si>
    <t>Rhododendron 'Rose Elf', keř, kontejner, výška 40–60 cm</t>
  </si>
  <si>
    <t>Rhododendron 'Rosarka', keř, kontejner, výška 40–60 cm</t>
  </si>
  <si>
    <t>Paeonia suffruticosa 'Hana Kisoi', keř, kontejner, výška 40–60 cm</t>
  </si>
  <si>
    <t>60591255</t>
  </si>
  <si>
    <t>kůl vyvazovací dřevěný impregnovaný D 8cm dl 2,5m</t>
  </si>
  <si>
    <t>Materiál - ostatní</t>
  </si>
  <si>
    <t>pol 20</t>
  </si>
  <si>
    <t>Hnojivo (5tab/strom, 2 tab/keř) (1 tab - 10g)</t>
  </si>
  <si>
    <t>998231411</t>
  </si>
  <si>
    <t>Přesun hmot ruční pro sadovnické a krajinářské úpravy do 100 m</t>
  </si>
  <si>
    <t>Staveništní přesun hmot</t>
  </si>
  <si>
    <t xml:space="preserve">    231 - Kryty ploch dlážděné</t>
  </si>
  <si>
    <t xml:space="preserve">    99 - Staveništní přesun hmot</t>
  </si>
  <si>
    <t xml:space="preserve">    231 - Materiál - stromky</t>
  </si>
  <si>
    <t xml:space="preserve">    231 - Materiál - keře</t>
  </si>
  <si>
    <t xml:space="preserve">    231 - Materiál - ostatní</t>
  </si>
  <si>
    <t>pražce</t>
  </si>
  <si>
    <t>564211011</t>
  </si>
  <si>
    <t>Podklad nebo podsyp ze štěrkopísku ŠP plochy do 100 m2 tl 50 mm</t>
  </si>
  <si>
    <t>S3</t>
  </si>
  <si>
    <t>S4</t>
  </si>
  <si>
    <t>60814003R</t>
  </si>
  <si>
    <t>1*0,25*65</t>
  </si>
  <si>
    <t>58381185</t>
  </si>
  <si>
    <t>nepravidelný kámen pískovec, povrch přírodní dlažba 30-70x40-70mm</t>
  </si>
  <si>
    <t>Kryty ploch</t>
  </si>
  <si>
    <t>Povrchové úpravy</t>
  </si>
  <si>
    <t xml:space="preserve">    231 - Povrchové úpravy</t>
  </si>
  <si>
    <t>pražec dřevěný 1000x250x150, impregnovaný</t>
  </si>
  <si>
    <t>Odstranění pařezů průměru přes 100 do 300 mm</t>
  </si>
  <si>
    <t>Odstranění pařezů průměru přes 300 do 500 mm</t>
  </si>
  <si>
    <t xml:space="preserve">
Odstranění pařezů průměru přes 500 do 700 mm</t>
  </si>
  <si>
    <t>Odstranění pařezů průměru přes 700 do 900 mm</t>
  </si>
  <si>
    <t>181351005</t>
  </si>
  <si>
    <t>Rozprostření ornice tl vrstvy přes 250 do 300 mm pl do 100 m2 v rovině nebo ve svahu do 1:5 strojně</t>
  </si>
  <si>
    <t>58154410</t>
  </si>
  <si>
    <t>písek křemičitý sušený frakce 0,1</t>
  </si>
  <si>
    <t>437,8*0,6+73,7</t>
  </si>
  <si>
    <t>Vypletí záhonu trávníku po výsevu s naložením a odvozem odpadu do 20 km v rovině a svahu do 1:5</t>
  </si>
  <si>
    <t>185804215</t>
  </si>
  <si>
    <t>184201111</t>
  </si>
  <si>
    <t>Výsadba stromu bez balu do jamky v kmene do 1,8 m v rovině a svahu do 1:5</t>
  </si>
  <si>
    <t>10391100</t>
  </si>
  <si>
    <t>kůra mulčovací VL</t>
  </si>
  <si>
    <t>184806114R</t>
  </si>
  <si>
    <t>121112003</t>
  </si>
  <si>
    <t>Sejmutí ornice tl vrstvy do 200 mm ručně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</si>
</sst>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6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23" xfId="0" applyNumberFormat="1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8" fillId="0" borderId="3" xfId="0" applyNumberFormat="1" applyFont="1" applyBorder="1"/>
    <xf numFmtId="166" fontId="8" fillId="0" borderId="15" xfId="0" applyNumberFormat="1" applyFont="1" applyBorder="1"/>
    <xf numFmtId="4" fontId="8" fillId="0" borderId="0" xfId="0" applyNumberFormat="1" applyFont="1" applyAlignment="1">
      <alignment vertical="center"/>
    </xf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7"/>
  <sheetViews>
    <sheetView showGridLines="0" tabSelected="1" zoomScale="149" zoomScaleNormal="149" workbookViewId="0">
      <selection activeCell="BH101" sqref="BH101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hidden="1" customWidth="1"/>
  </cols>
  <sheetData>
    <row r="1" spans="1:57">
      <c r="A1" s="1" t="s">
        <v>0</v>
      </c>
      <c r="AZ1" s="1" t="s">
        <v>1</v>
      </c>
      <c r="BA1" s="1" t="s">
        <v>2</v>
      </c>
      <c r="BB1" s="1" t="s">
        <v>1</v>
      </c>
    </row>
    <row r="2" spans="1:57" ht="37" customHeight="1">
      <c r="AR2" s="193" t="s">
        <v>3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</row>
    <row r="3" spans="1:57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" customHeight="1">
      <c r="B4" s="4"/>
      <c r="D4" s="5" t="s">
        <v>4</v>
      </c>
      <c r="AR4" s="4"/>
      <c r="AS4" s="6" t="s">
        <v>5</v>
      </c>
    </row>
    <row r="5" spans="1:57" ht="12" customHeight="1">
      <c r="B5" s="4"/>
      <c r="D5" s="7" t="s">
        <v>6</v>
      </c>
      <c r="K5" s="171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R5" s="4"/>
    </row>
    <row r="6" spans="1:57" ht="37" customHeight="1">
      <c r="B6" s="4"/>
      <c r="D6" s="9" t="s">
        <v>7</v>
      </c>
      <c r="K6" s="173" t="s">
        <v>108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4"/>
    </row>
    <row r="7" spans="1:57" ht="12" customHeight="1">
      <c r="B7" s="4"/>
      <c r="D7" s="10" t="s">
        <v>8</v>
      </c>
      <c r="K7" s="8" t="s">
        <v>1</v>
      </c>
      <c r="AK7" s="10" t="s">
        <v>9</v>
      </c>
      <c r="AN7" s="8" t="s">
        <v>1</v>
      </c>
      <c r="AR7" s="4"/>
    </row>
    <row r="8" spans="1:57" ht="12" customHeight="1">
      <c r="B8" s="4"/>
      <c r="D8" s="10" t="s">
        <v>10</v>
      </c>
      <c r="K8" s="8" t="s">
        <v>103</v>
      </c>
      <c r="AK8" s="10" t="s">
        <v>11</v>
      </c>
      <c r="AN8" s="71" t="s">
        <v>105</v>
      </c>
      <c r="AR8" s="4"/>
    </row>
    <row r="9" spans="1:57" ht="14.5" customHeight="1">
      <c r="B9" s="4"/>
      <c r="AR9" s="4"/>
    </row>
    <row r="10" spans="1:57" ht="12" customHeight="1">
      <c r="B10" s="4"/>
      <c r="D10" s="10" t="s">
        <v>12</v>
      </c>
      <c r="AK10" s="10" t="s">
        <v>13</v>
      </c>
      <c r="AN10" s="71" t="s">
        <v>106</v>
      </c>
      <c r="AR10" s="4"/>
    </row>
    <row r="11" spans="1:57" ht="18.5" customHeight="1">
      <c r="B11" s="4"/>
      <c r="E11" s="8" t="s">
        <v>104</v>
      </c>
      <c r="AK11" s="10" t="s">
        <v>14</v>
      </c>
      <c r="AN11" s="8" t="s">
        <v>1</v>
      </c>
      <c r="AR11" s="4"/>
    </row>
    <row r="12" spans="1:57" ht="7" customHeight="1">
      <c r="B12" s="4"/>
      <c r="AR12" s="4"/>
    </row>
    <row r="13" spans="1:57" ht="12" customHeight="1">
      <c r="B13" s="4"/>
      <c r="D13" s="10" t="s">
        <v>15</v>
      </c>
      <c r="AK13" s="10" t="s">
        <v>13</v>
      </c>
      <c r="AN13" s="8" t="s">
        <v>1</v>
      </c>
      <c r="AR13" s="4"/>
    </row>
    <row r="14" spans="1:57" ht="13">
      <c r="B14" s="4"/>
      <c r="E14" s="8" t="s">
        <v>16</v>
      </c>
      <c r="AK14" s="10" t="s">
        <v>14</v>
      </c>
      <c r="AN14" s="8" t="s">
        <v>1</v>
      </c>
      <c r="AR14" s="4"/>
    </row>
    <row r="15" spans="1:57" ht="7" customHeight="1">
      <c r="B15" s="4"/>
      <c r="AR15" s="4"/>
    </row>
    <row r="16" spans="1:57" ht="12" customHeight="1">
      <c r="B16" s="4"/>
      <c r="D16" s="10" t="s">
        <v>17</v>
      </c>
      <c r="AK16" s="10" t="s">
        <v>13</v>
      </c>
      <c r="AN16" s="71" t="s">
        <v>107</v>
      </c>
      <c r="AR16" s="4"/>
    </row>
    <row r="17" spans="2:44" ht="18.5" customHeight="1">
      <c r="B17" s="4"/>
      <c r="E17" s="8" t="s">
        <v>101</v>
      </c>
      <c r="AK17" s="10" t="s">
        <v>14</v>
      </c>
      <c r="AN17" s="8"/>
      <c r="AR17" s="4"/>
    </row>
    <row r="18" spans="2:44" ht="7" customHeight="1">
      <c r="B18" s="4"/>
      <c r="AR18" s="4"/>
    </row>
    <row r="19" spans="2:44" ht="12" customHeight="1">
      <c r="B19" s="4"/>
      <c r="D19" s="10" t="s">
        <v>19</v>
      </c>
      <c r="AK19" s="10" t="s">
        <v>13</v>
      </c>
      <c r="AN19" s="8"/>
      <c r="AR19" s="4"/>
    </row>
    <row r="20" spans="2:44" ht="18.5" customHeight="1">
      <c r="B20" s="4"/>
      <c r="E20" s="8"/>
      <c r="AK20" s="10" t="s">
        <v>14</v>
      </c>
      <c r="AN20" s="8" t="s">
        <v>1</v>
      </c>
      <c r="AR20" s="4"/>
    </row>
    <row r="21" spans="2:44" ht="7" customHeight="1">
      <c r="B21" s="4"/>
      <c r="AR21" s="4"/>
    </row>
    <row r="22" spans="2:44" ht="12" customHeight="1">
      <c r="B22" s="4"/>
      <c r="D22" s="10" t="s">
        <v>20</v>
      </c>
      <c r="AR22" s="4"/>
    </row>
    <row r="23" spans="2:44" ht="16.5" customHeight="1">
      <c r="B23" s="4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4"/>
    </row>
    <row r="24" spans="2:44" ht="7" customHeight="1">
      <c r="B24" s="4"/>
      <c r="AR24" s="4"/>
    </row>
    <row r="25" spans="2:44" ht="7" customHeight="1">
      <c r="B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R25" s="4"/>
    </row>
    <row r="26" spans="2:44" s="13" customFormat="1" ht="26" customHeight="1">
      <c r="B26" s="12"/>
      <c r="D26" s="14" t="s">
        <v>21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76">
        <f>ROUND(AG94,2)</f>
        <v>0</v>
      </c>
      <c r="AL26" s="177"/>
      <c r="AM26" s="177"/>
      <c r="AN26" s="177"/>
      <c r="AO26" s="177"/>
      <c r="AR26" s="12"/>
    </row>
    <row r="27" spans="2:44" s="13" customFormat="1" ht="7" customHeight="1">
      <c r="B27" s="12"/>
      <c r="AR27" s="12"/>
    </row>
    <row r="28" spans="2:44" s="13" customFormat="1" ht="13">
      <c r="B28" s="12"/>
      <c r="L28" s="178" t="s">
        <v>22</v>
      </c>
      <c r="M28" s="178"/>
      <c r="N28" s="178"/>
      <c r="O28" s="178"/>
      <c r="P28" s="178"/>
      <c r="W28" s="178" t="s">
        <v>23</v>
      </c>
      <c r="X28" s="178"/>
      <c r="Y28" s="178"/>
      <c r="Z28" s="178"/>
      <c r="AA28" s="178"/>
      <c r="AB28" s="178"/>
      <c r="AC28" s="178"/>
      <c r="AD28" s="178"/>
      <c r="AE28" s="178"/>
      <c r="AK28" s="178" t="s">
        <v>24</v>
      </c>
      <c r="AL28" s="178"/>
      <c r="AM28" s="178"/>
      <c r="AN28" s="178"/>
      <c r="AO28" s="178"/>
      <c r="AR28" s="12"/>
    </row>
    <row r="29" spans="2:44" s="17" customFormat="1" ht="14.5" customHeight="1">
      <c r="B29" s="16"/>
      <c r="D29" s="10" t="s">
        <v>25</v>
      </c>
      <c r="F29" s="10" t="s">
        <v>26</v>
      </c>
      <c r="L29" s="181">
        <v>0.21</v>
      </c>
      <c r="M29" s="180"/>
      <c r="N29" s="180"/>
      <c r="O29" s="180"/>
      <c r="P29" s="180"/>
      <c r="W29" s="179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K29" s="179">
        <f>ROUND(AV94, 2)</f>
        <v>0</v>
      </c>
      <c r="AL29" s="180"/>
      <c r="AM29" s="180"/>
      <c r="AN29" s="180"/>
      <c r="AO29" s="180"/>
      <c r="AR29" s="16"/>
    </row>
    <row r="30" spans="2:44" s="17" customFormat="1" ht="14.5" customHeight="1">
      <c r="B30" s="16"/>
      <c r="F30" s="10" t="s">
        <v>27</v>
      </c>
      <c r="L30" s="181">
        <v>0.12</v>
      </c>
      <c r="M30" s="180"/>
      <c r="N30" s="180"/>
      <c r="O30" s="180"/>
      <c r="P30" s="180"/>
      <c r="W30" s="179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K30" s="179">
        <f>ROUND(AW94, 2)</f>
        <v>0</v>
      </c>
      <c r="AL30" s="180"/>
      <c r="AM30" s="180"/>
      <c r="AN30" s="180"/>
      <c r="AO30" s="180"/>
      <c r="AR30" s="16"/>
    </row>
    <row r="31" spans="2:44" s="17" customFormat="1" ht="14.5" hidden="1" customHeight="1">
      <c r="B31" s="16"/>
      <c r="F31" s="10" t="s">
        <v>28</v>
      </c>
      <c r="L31" s="181">
        <v>0.21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16"/>
    </row>
    <row r="32" spans="2:44" s="17" customFormat="1" ht="14.5" hidden="1" customHeight="1">
      <c r="B32" s="16"/>
      <c r="F32" s="10" t="s">
        <v>29</v>
      </c>
      <c r="L32" s="181">
        <v>0.12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16"/>
    </row>
    <row r="33" spans="2:44" s="17" customFormat="1" ht="14.5" hidden="1" customHeight="1">
      <c r="B33" s="16"/>
      <c r="F33" s="10" t="s">
        <v>30</v>
      </c>
      <c r="L33" s="181">
        <v>0</v>
      </c>
      <c r="M33" s="180"/>
      <c r="N33" s="180"/>
      <c r="O33" s="180"/>
      <c r="P33" s="180"/>
      <c r="W33" s="179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K33" s="179">
        <v>0</v>
      </c>
      <c r="AL33" s="180"/>
      <c r="AM33" s="180"/>
      <c r="AN33" s="180"/>
      <c r="AO33" s="180"/>
      <c r="AR33" s="16"/>
    </row>
    <row r="34" spans="2:44" s="13" customFormat="1" ht="7" customHeight="1">
      <c r="B34" s="12"/>
      <c r="AR34" s="12"/>
    </row>
    <row r="35" spans="2:44" s="13" customFormat="1" ht="26" customHeight="1">
      <c r="B35" s="12"/>
      <c r="C35" s="18"/>
      <c r="D35" s="19" t="s">
        <v>31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 t="s">
        <v>32</v>
      </c>
      <c r="U35" s="20"/>
      <c r="V35" s="20"/>
      <c r="W35" s="20"/>
      <c r="X35" s="186" t="s">
        <v>33</v>
      </c>
      <c r="Y35" s="187"/>
      <c r="Z35" s="187"/>
      <c r="AA35" s="187"/>
      <c r="AB35" s="187"/>
      <c r="AC35" s="20"/>
      <c r="AD35" s="20"/>
      <c r="AE35" s="20"/>
      <c r="AF35" s="20"/>
      <c r="AG35" s="20"/>
      <c r="AH35" s="20"/>
      <c r="AI35" s="20"/>
      <c r="AJ35" s="20"/>
      <c r="AK35" s="188">
        <f>SUM(AK26:AK33)</f>
        <v>0</v>
      </c>
      <c r="AL35" s="187"/>
      <c r="AM35" s="187"/>
      <c r="AN35" s="187"/>
      <c r="AO35" s="189"/>
      <c r="AP35" s="18"/>
      <c r="AQ35" s="18"/>
      <c r="AR35" s="12"/>
    </row>
    <row r="36" spans="2:44" s="13" customFormat="1" ht="7" customHeight="1">
      <c r="B36" s="12"/>
      <c r="AR36" s="12"/>
    </row>
    <row r="37" spans="2:44" s="13" customFormat="1" ht="14.5" customHeight="1">
      <c r="B37" s="12"/>
      <c r="AR37" s="12"/>
    </row>
    <row r="38" spans="2:44" ht="14.5" customHeight="1">
      <c r="B38" s="4"/>
      <c r="AR38" s="4"/>
    </row>
    <row r="39" spans="2:44" ht="14.5" customHeight="1">
      <c r="B39" s="4"/>
      <c r="AR39" s="4"/>
    </row>
    <row r="40" spans="2:44" ht="14.5" customHeight="1">
      <c r="B40" s="4"/>
      <c r="AR40" s="4"/>
    </row>
    <row r="41" spans="2:44" ht="14.5" customHeight="1">
      <c r="B41" s="4"/>
      <c r="AR41" s="4"/>
    </row>
    <row r="42" spans="2:44" ht="14.5" customHeight="1">
      <c r="B42" s="4"/>
      <c r="AR42" s="4"/>
    </row>
    <row r="43" spans="2:44" ht="14.5" customHeight="1">
      <c r="B43" s="4"/>
      <c r="AR43" s="4"/>
    </row>
    <row r="44" spans="2:44" ht="14.5" customHeight="1">
      <c r="B44" s="4"/>
      <c r="AR44" s="4"/>
    </row>
    <row r="45" spans="2:44" ht="14.5" customHeight="1">
      <c r="B45" s="4"/>
      <c r="AR45" s="4"/>
    </row>
    <row r="46" spans="2:44" ht="14.5" customHeight="1">
      <c r="B46" s="4"/>
      <c r="AR46" s="4"/>
    </row>
    <row r="47" spans="2:44" ht="14.5" customHeight="1">
      <c r="B47" s="4"/>
      <c r="AR47" s="4"/>
    </row>
    <row r="48" spans="2:44" ht="14.5" customHeight="1">
      <c r="B48" s="4"/>
      <c r="AR48" s="4"/>
    </row>
    <row r="49" spans="2:44" s="13" customFormat="1" ht="14.5" customHeight="1">
      <c r="B49" s="12"/>
      <c r="D49" s="22" t="s">
        <v>34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2" t="s">
        <v>35</v>
      </c>
      <c r="AI49" s="23"/>
      <c r="AJ49" s="23"/>
      <c r="AK49" s="23"/>
      <c r="AL49" s="23"/>
      <c r="AM49" s="23"/>
      <c r="AN49" s="23"/>
      <c r="AO49" s="23"/>
      <c r="AR49" s="12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13" customFormat="1" ht="13">
      <c r="B60" s="12"/>
      <c r="D60" s="24" t="s">
        <v>36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24" t="s">
        <v>37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24" t="s">
        <v>36</v>
      </c>
      <c r="AI60" s="15"/>
      <c r="AJ60" s="15"/>
      <c r="AK60" s="15"/>
      <c r="AL60" s="15"/>
      <c r="AM60" s="24" t="s">
        <v>37</v>
      </c>
      <c r="AN60" s="15"/>
      <c r="AO60" s="15"/>
      <c r="AR60" s="12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13" customFormat="1" ht="13">
      <c r="B64" s="12"/>
      <c r="D64" s="22" t="s">
        <v>38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2" t="s">
        <v>39</v>
      </c>
      <c r="AI64" s="23"/>
      <c r="AJ64" s="23"/>
      <c r="AK64" s="23"/>
      <c r="AL64" s="23"/>
      <c r="AM64" s="23"/>
      <c r="AN64" s="23"/>
      <c r="AO64" s="23"/>
      <c r="AR64" s="12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13" customFormat="1" ht="13">
      <c r="B75" s="12"/>
      <c r="D75" s="24" t="s">
        <v>36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24" t="s">
        <v>37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24" t="s">
        <v>36</v>
      </c>
      <c r="AI75" s="15"/>
      <c r="AJ75" s="15"/>
      <c r="AK75" s="15"/>
      <c r="AL75" s="15"/>
      <c r="AM75" s="24" t="s">
        <v>37</v>
      </c>
      <c r="AN75" s="15"/>
      <c r="AO75" s="15"/>
      <c r="AR75" s="12"/>
    </row>
    <row r="76" spans="2:44" s="13" customFormat="1">
      <c r="B76" s="12"/>
      <c r="AR76" s="12"/>
    </row>
    <row r="77" spans="2:44" s="13" customFormat="1" ht="7" customHeigh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12"/>
    </row>
    <row r="81" spans="1:56" s="13" customFormat="1" ht="7" customHeigh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12"/>
    </row>
    <row r="82" spans="1:56" s="13" customFormat="1" ht="25" customHeight="1">
      <c r="B82" s="12"/>
      <c r="C82" s="5" t="s">
        <v>40</v>
      </c>
      <c r="AR82" s="12"/>
    </row>
    <row r="83" spans="1:56" s="13" customFormat="1" ht="7" customHeight="1">
      <c r="B83" s="12"/>
      <c r="AR83" s="12"/>
    </row>
    <row r="84" spans="1:56" s="29" customFormat="1" ht="12" customHeight="1">
      <c r="B84" s="30"/>
      <c r="C84" s="10" t="s">
        <v>6</v>
      </c>
      <c r="L84" s="29">
        <f>K5</f>
        <v>0</v>
      </c>
      <c r="AR84" s="30"/>
    </row>
    <row r="85" spans="1:56" s="31" customFormat="1" ht="37" customHeight="1">
      <c r="B85" s="32"/>
      <c r="C85" s="33" t="s">
        <v>7</v>
      </c>
      <c r="L85" s="194" t="str">
        <f>K6</f>
        <v xml:space="preserve">	Revitalizace zahrady a výstavba parkovacích míst v Památníku Josefa Lady a jeho dcery Aleny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32"/>
    </row>
    <row r="86" spans="1:56" s="13" customFormat="1" ht="7" customHeight="1">
      <c r="B86" s="12"/>
      <c r="AR86" s="12"/>
    </row>
    <row r="87" spans="1:56" s="13" customFormat="1" ht="12" customHeight="1">
      <c r="B87" s="12"/>
      <c r="C87" s="10" t="s">
        <v>10</v>
      </c>
      <c r="L87" s="34" t="str">
        <f>IF(K8="","",K8)</f>
        <v>Hrusice</v>
      </c>
      <c r="AI87" s="10" t="s">
        <v>11</v>
      </c>
      <c r="AM87" s="196" t="str">
        <f>IF(AN8= "","",AN8)</f>
        <v>09.2025</v>
      </c>
      <c r="AN87" s="196"/>
      <c r="AR87" s="12"/>
    </row>
    <row r="88" spans="1:56" s="13" customFormat="1" ht="7" customHeight="1">
      <c r="B88" s="12"/>
      <c r="AR88" s="12"/>
    </row>
    <row r="89" spans="1:56" s="13" customFormat="1" ht="25.75" customHeight="1">
      <c r="B89" s="12"/>
      <c r="C89" s="10" t="s">
        <v>12</v>
      </c>
      <c r="L89" s="29" t="str">
        <f>IF(E11= "","",E11)</f>
        <v>Oblastní muzeum Praha - východ, p. o., Masarykovo náměstí 97, 250 01 Brandýs n. L. - St. Boleslav</v>
      </c>
      <c r="AI89" s="10" t="s">
        <v>17</v>
      </c>
      <c r="AM89" s="197" t="str">
        <f>IF(E17="","",E17)</f>
        <v>Ing. arch. Jan Albrecht, Závěrka 473/8 169 00 Praha 6</v>
      </c>
      <c r="AN89" s="198"/>
      <c r="AO89" s="198"/>
      <c r="AP89" s="198"/>
      <c r="AR89" s="12"/>
      <c r="AS89" s="199" t="s">
        <v>41</v>
      </c>
      <c r="AT89" s="200"/>
      <c r="AU89" s="35"/>
      <c r="AV89" s="35"/>
      <c r="AW89" s="35"/>
      <c r="AX89" s="35"/>
      <c r="AY89" s="35"/>
      <c r="AZ89" s="35"/>
      <c r="BA89" s="35"/>
      <c r="BB89" s="35"/>
      <c r="BC89" s="35"/>
      <c r="BD89" s="36"/>
    </row>
    <row r="90" spans="1:56" s="13" customFormat="1" ht="15.25" customHeight="1">
      <c r="B90" s="12"/>
      <c r="C90" s="10" t="s">
        <v>15</v>
      </c>
      <c r="L90" s="29" t="str">
        <f>IF(E14="","",E14)</f>
        <v xml:space="preserve"> </v>
      </c>
      <c r="AI90" s="10" t="s">
        <v>19</v>
      </c>
      <c r="AM90" s="197" t="str">
        <f>IF(E20="","",E20)</f>
        <v/>
      </c>
      <c r="AN90" s="198"/>
      <c r="AO90" s="198"/>
      <c r="AP90" s="198"/>
      <c r="AR90" s="12"/>
      <c r="AS90" s="201"/>
      <c r="AT90" s="202"/>
      <c r="BD90" s="37"/>
    </row>
    <row r="91" spans="1:56" s="13" customFormat="1" ht="11" customHeight="1">
      <c r="B91" s="12"/>
      <c r="AR91" s="12"/>
      <c r="AS91" s="201"/>
      <c r="AT91" s="202"/>
      <c r="BD91" s="37"/>
    </row>
    <row r="92" spans="1:56" s="13" customFormat="1" ht="29.25" customHeight="1">
      <c r="B92" s="12"/>
      <c r="C92" s="183" t="s">
        <v>42</v>
      </c>
      <c r="D92" s="184"/>
      <c r="E92" s="184"/>
      <c r="F92" s="184"/>
      <c r="G92" s="184"/>
      <c r="H92" s="38"/>
      <c r="I92" s="185" t="s">
        <v>43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92" t="s">
        <v>44</v>
      </c>
      <c r="AH92" s="184"/>
      <c r="AI92" s="184"/>
      <c r="AJ92" s="184"/>
      <c r="AK92" s="184"/>
      <c r="AL92" s="184"/>
      <c r="AM92" s="184"/>
      <c r="AN92" s="185" t="s">
        <v>45</v>
      </c>
      <c r="AO92" s="184"/>
      <c r="AP92" s="190"/>
      <c r="AQ92" s="39" t="s">
        <v>46</v>
      </c>
      <c r="AR92" s="12"/>
      <c r="AS92" s="40" t="s">
        <v>47</v>
      </c>
      <c r="AT92" s="41" t="s">
        <v>48</v>
      </c>
      <c r="AU92" s="41" t="s">
        <v>49</v>
      </c>
      <c r="AV92" s="41" t="s">
        <v>50</v>
      </c>
      <c r="AW92" s="41" t="s">
        <v>51</v>
      </c>
      <c r="AX92" s="41" t="s">
        <v>52</v>
      </c>
      <c r="AY92" s="41" t="s">
        <v>53</v>
      </c>
      <c r="AZ92" s="41" t="s">
        <v>54</v>
      </c>
      <c r="BA92" s="41" t="s">
        <v>55</v>
      </c>
      <c r="BB92" s="41" t="s">
        <v>56</v>
      </c>
      <c r="BC92" s="41" t="s">
        <v>57</v>
      </c>
      <c r="BD92" s="42" t="s">
        <v>58</v>
      </c>
    </row>
    <row r="93" spans="1:56" s="13" customFormat="1" ht="11" customHeight="1">
      <c r="B93" s="12"/>
      <c r="AR93" s="12"/>
      <c r="AS93" s="4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6"/>
    </row>
    <row r="94" spans="1:56" s="44" customFormat="1" ht="32.5" customHeight="1">
      <c r="B94" s="45"/>
      <c r="C94" s="46" t="s">
        <v>59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182">
        <f>ROUND(SUM(AG95:AG95),2)</f>
        <v>0</v>
      </c>
      <c r="AH94" s="182"/>
      <c r="AI94" s="182"/>
      <c r="AJ94" s="182"/>
      <c r="AK94" s="182"/>
      <c r="AL94" s="182"/>
      <c r="AM94" s="182"/>
      <c r="AN94" s="191">
        <f t="shared" ref="AN94:AN95" si="0">SUM(AG94,AT94)</f>
        <v>0</v>
      </c>
      <c r="AO94" s="191"/>
      <c r="AP94" s="191"/>
      <c r="AQ94" s="48" t="s">
        <v>1</v>
      </c>
      <c r="AR94" s="45"/>
      <c r="AS94" s="49">
        <f>ROUND(SUM(AS95:AS95),2)</f>
        <v>0</v>
      </c>
      <c r="AT94" s="50">
        <f t="shared" ref="AT94:AT95" si="1">ROUND(SUM(AV94:AW94),2)</f>
        <v>0</v>
      </c>
      <c r="AU94" s="51">
        <f>ROUND(SUM(AU95:AU95),5)</f>
        <v>835.04441999999995</v>
      </c>
      <c r="AV94" s="50">
        <f>ROUND(AZ94*L29,2)</f>
        <v>0</v>
      </c>
      <c r="AW94" s="50">
        <f>ROUND(BA94*L30,2)</f>
        <v>0</v>
      </c>
      <c r="AX94" s="50">
        <f>ROUND(BB94*L29,2)</f>
        <v>0</v>
      </c>
      <c r="AY94" s="50">
        <f>ROUND(BC94*L30,2)</f>
        <v>0</v>
      </c>
      <c r="AZ94" s="50">
        <f>ROUND(SUM(AZ95:AZ95),2)</f>
        <v>0</v>
      </c>
      <c r="BA94" s="50">
        <f>ROUND(SUM(BA95:BA95),2)</f>
        <v>0</v>
      </c>
      <c r="BB94" s="50">
        <f>ROUND(SUM(BB95:BB95),2)</f>
        <v>0</v>
      </c>
      <c r="BC94" s="50">
        <f>ROUND(SUM(BC95:BC95),2)</f>
        <v>0</v>
      </c>
      <c r="BD94" s="52">
        <f>ROUND(SUM(BD95:BD95),2)</f>
        <v>0</v>
      </c>
    </row>
    <row r="95" spans="1:56" s="58" customFormat="1" ht="16.5" customHeight="1">
      <c r="A95" s="53"/>
      <c r="B95" s="54"/>
      <c r="C95" s="55"/>
      <c r="D95" s="167" t="s">
        <v>111</v>
      </c>
      <c r="E95" s="167"/>
      <c r="F95" s="167"/>
      <c r="G95" s="167"/>
      <c r="H95" s="167"/>
      <c r="I95" s="56"/>
      <c r="J95" s="168" t="s">
        <v>110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9">
        <f>'031 - ZAHRADNÍ ÚPRAVY'!J30</f>
        <v>0</v>
      </c>
      <c r="AH95" s="170"/>
      <c r="AI95" s="170"/>
      <c r="AJ95" s="170"/>
      <c r="AK95" s="170"/>
      <c r="AL95" s="170"/>
      <c r="AM95" s="170"/>
      <c r="AN95" s="169">
        <f t="shared" si="0"/>
        <v>0</v>
      </c>
      <c r="AO95" s="170"/>
      <c r="AP95" s="170"/>
      <c r="AQ95" s="57" t="s">
        <v>62</v>
      </c>
      <c r="AR95" s="54"/>
      <c r="AS95" s="59">
        <v>0</v>
      </c>
      <c r="AT95" s="60">
        <f t="shared" si="1"/>
        <v>0</v>
      </c>
      <c r="AU95" s="61">
        <f>'031 - ZAHRADNÍ ÚPRAVY'!P125</f>
        <v>835.04441999999983</v>
      </c>
      <c r="AV95" s="60">
        <f>'031 - ZAHRADNÍ ÚPRAVY'!J33</f>
        <v>0</v>
      </c>
      <c r="AW95" s="60">
        <f>'031 - ZAHRADNÍ ÚPRAVY'!J34</f>
        <v>0</v>
      </c>
      <c r="AX95" s="60">
        <f>'031 - ZAHRADNÍ ÚPRAVY'!J35</f>
        <v>0</v>
      </c>
      <c r="AY95" s="60">
        <f>'031 - ZAHRADNÍ ÚPRAVY'!J36</f>
        <v>0</v>
      </c>
      <c r="AZ95" s="60">
        <f>'031 - ZAHRADNÍ ÚPRAVY'!F33</f>
        <v>0</v>
      </c>
      <c r="BA95" s="60">
        <f>'031 - ZAHRADNÍ ÚPRAVY'!F34</f>
        <v>0</v>
      </c>
      <c r="BB95" s="60">
        <f>'031 - ZAHRADNÍ ÚPRAVY'!F35</f>
        <v>0</v>
      </c>
      <c r="BC95" s="60">
        <f>'031 - ZAHRADNÍ ÚPRAVY'!F36</f>
        <v>0</v>
      </c>
      <c r="BD95" s="62">
        <f>'031 - ZAHRADNÍ ÚPRAVY'!F37</f>
        <v>0</v>
      </c>
    </row>
    <row r="96" spans="1:56" s="13" customFormat="1" ht="30" customHeight="1">
      <c r="B96" s="12"/>
      <c r="AR96" s="12"/>
    </row>
    <row r="97" spans="2:44" s="13" customFormat="1" ht="7" customHeight="1"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12"/>
    </row>
  </sheetData>
  <sheetProtection algorithmName="SHA-512" hashValue="ZjAQwKyPrIHgzb6WK/ZyZakKj5WYAPctCkMdh0rLI0y7qNY/5prEKPH8o1AkyhxzCmWwhs7n85GC2g5atnl9xQ==" saltValue="4SzSJX6MohGmBdL9+L8j0g==" spinCount="100000" sheet="1" objects="1" scenarios="1"/>
  <mergeCells count="40">
    <mergeCell ref="AR2:BE2"/>
    <mergeCell ref="L85:AJ85"/>
    <mergeCell ref="AM87:AN87"/>
    <mergeCell ref="AM89:AP89"/>
    <mergeCell ref="AS89:AT91"/>
    <mergeCell ref="AM90:AP90"/>
    <mergeCell ref="W33:AE33"/>
    <mergeCell ref="AK33:AO33"/>
    <mergeCell ref="W32:AE32"/>
    <mergeCell ref="AK32:AO32"/>
    <mergeCell ref="AG92:AM92"/>
    <mergeCell ref="D95:H95"/>
    <mergeCell ref="J95:AF95"/>
    <mergeCell ref="AG95:AM95"/>
    <mergeCell ref="AN95:AP95"/>
    <mergeCell ref="AG94:AM94"/>
    <mergeCell ref="L30:P30"/>
    <mergeCell ref="C92:G92"/>
    <mergeCell ref="I92:AF92"/>
    <mergeCell ref="L33:P33"/>
    <mergeCell ref="X35:AB35"/>
    <mergeCell ref="L31:P31"/>
    <mergeCell ref="L32:P32"/>
    <mergeCell ref="AK35:AO35"/>
    <mergeCell ref="W31:AE31"/>
    <mergeCell ref="AN92:AP92"/>
    <mergeCell ref="AN94:AP94"/>
    <mergeCell ref="AK31:AO31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6C00-1F4E-EF49-B765-F30E011AE8BA}">
  <sheetPr>
    <pageSetUpPr fitToPage="1"/>
  </sheetPr>
  <dimension ref="B2:BL283"/>
  <sheetViews>
    <sheetView showGridLines="0" zoomScale="118" zoomScaleNormal="118" workbookViewId="0">
      <selection activeCell="Y103" sqref="Y103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17.5" bestFit="1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3" width="8.75" customWidth="1"/>
    <col min="44" max="55" width="9.25" hidden="1" customWidth="1"/>
    <col min="56" max="56" width="11.5" hidden="1" customWidth="1"/>
    <col min="57" max="61" width="9.25" hidden="1" customWidth="1"/>
    <col min="62" max="62" width="13.25" hidden="1" customWidth="1"/>
    <col min="63" max="63" width="9.25" hidden="1" customWidth="1"/>
    <col min="64" max="64" width="8.75" hidden="1" customWidth="1"/>
    <col min="65" max="65" width="8.75" customWidth="1"/>
  </cols>
  <sheetData>
    <row r="2" spans="2:45" ht="37" customHeight="1">
      <c r="L2" s="193" t="s">
        <v>3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S2" s="72"/>
    </row>
    <row r="3" spans="2:45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S3" s="72"/>
    </row>
    <row r="4" spans="2:45" ht="25" customHeight="1">
      <c r="B4" s="4"/>
      <c r="D4" s="5" t="s">
        <v>65</v>
      </c>
      <c r="L4" s="4"/>
      <c r="M4" s="73" t="s">
        <v>5</v>
      </c>
      <c r="AS4" s="72"/>
    </row>
    <row r="5" spans="2:45" ht="7" customHeight="1">
      <c r="B5" s="4"/>
      <c r="L5" s="4"/>
    </row>
    <row r="6" spans="2:45" ht="12" customHeight="1">
      <c r="B6" s="4"/>
      <c r="D6" s="10" t="s">
        <v>7</v>
      </c>
      <c r="L6" s="4"/>
    </row>
    <row r="7" spans="2:45" ht="26.25" customHeight="1">
      <c r="B7" s="4"/>
      <c r="E7" s="203" t="str">
        <f>'Rekapitulace stavby'!K6</f>
        <v xml:space="preserve">	Revitalizace zahrady a výstavba parkovacích míst v Památníku Josefa Lady a jeho dcery Aleny</v>
      </c>
      <c r="F7" s="204"/>
      <c r="G7" s="204"/>
      <c r="H7" s="204"/>
      <c r="L7" s="4"/>
    </row>
    <row r="8" spans="2:45" s="13" customFormat="1" ht="12" customHeight="1">
      <c r="B8" s="12"/>
      <c r="D8" s="10" t="s">
        <v>66</v>
      </c>
      <c r="L8" s="12"/>
    </row>
    <row r="9" spans="2:45" s="13" customFormat="1" ht="16.5" customHeight="1">
      <c r="B9" s="12"/>
      <c r="E9" s="194" t="s">
        <v>112</v>
      </c>
      <c r="F9" s="205"/>
      <c r="G9" s="205"/>
      <c r="H9" s="205"/>
      <c r="L9" s="12"/>
    </row>
    <row r="10" spans="2:45" s="13" customFormat="1">
      <c r="B10" s="12"/>
      <c r="L10" s="12"/>
    </row>
    <row r="11" spans="2:45" s="13" customFormat="1" ht="12" customHeight="1">
      <c r="B11" s="12"/>
      <c r="D11" s="10" t="s">
        <v>8</v>
      </c>
      <c r="F11" s="8" t="s">
        <v>1</v>
      </c>
      <c r="I11" s="10" t="s">
        <v>9</v>
      </c>
      <c r="J11" s="8" t="s">
        <v>1</v>
      </c>
      <c r="L11" s="12"/>
    </row>
    <row r="12" spans="2:45" s="13" customFormat="1" ht="12" customHeight="1">
      <c r="B12" s="12"/>
      <c r="D12" s="10" t="s">
        <v>10</v>
      </c>
      <c r="F12" s="8" t="s">
        <v>103</v>
      </c>
      <c r="I12" s="10" t="s">
        <v>11</v>
      </c>
      <c r="J12" s="66" t="str">
        <f>'Rekapitulace stavby'!AN8</f>
        <v>09.2025</v>
      </c>
      <c r="L12" s="12"/>
    </row>
    <row r="13" spans="2:45" s="13" customFormat="1" ht="11" customHeight="1">
      <c r="B13" s="12"/>
      <c r="L13" s="12"/>
    </row>
    <row r="14" spans="2:45" s="13" customFormat="1" ht="12" customHeight="1">
      <c r="B14" s="12"/>
      <c r="D14" s="10" t="s">
        <v>12</v>
      </c>
      <c r="I14" s="10" t="s">
        <v>13</v>
      </c>
      <c r="J14" s="71" t="s">
        <v>106</v>
      </c>
      <c r="L14" s="12"/>
    </row>
    <row r="15" spans="2:45" s="13" customFormat="1" ht="18" customHeight="1">
      <c r="B15" s="12"/>
      <c r="E15" s="8" t="s">
        <v>109</v>
      </c>
      <c r="I15" s="10" t="s">
        <v>14</v>
      </c>
      <c r="J15" s="8" t="s">
        <v>1</v>
      </c>
      <c r="L15" s="12"/>
    </row>
    <row r="16" spans="2:45" s="13" customFormat="1" ht="7" customHeight="1">
      <c r="B16" s="12"/>
      <c r="L16" s="12"/>
    </row>
    <row r="17" spans="2:12" s="13" customFormat="1" ht="12" customHeight="1">
      <c r="B17" s="12"/>
      <c r="D17" s="10" t="s">
        <v>15</v>
      </c>
      <c r="I17" s="10" t="s">
        <v>13</v>
      </c>
      <c r="J17" s="8" t="s">
        <v>1</v>
      </c>
      <c r="L17" s="12"/>
    </row>
    <row r="18" spans="2:12" s="13" customFormat="1" ht="18" customHeight="1">
      <c r="B18" s="12"/>
      <c r="E18" s="8" t="s">
        <v>16</v>
      </c>
      <c r="I18" s="10" t="s">
        <v>14</v>
      </c>
      <c r="J18" s="8" t="s">
        <v>1</v>
      </c>
      <c r="L18" s="12"/>
    </row>
    <row r="19" spans="2:12" s="13" customFormat="1" ht="7" customHeight="1">
      <c r="B19" s="12"/>
      <c r="L19" s="12"/>
    </row>
    <row r="20" spans="2:12" s="13" customFormat="1" ht="12" customHeight="1">
      <c r="B20" s="12"/>
      <c r="D20" s="10" t="s">
        <v>17</v>
      </c>
      <c r="I20" s="10" t="s">
        <v>13</v>
      </c>
      <c r="J20" s="71" t="s">
        <v>107</v>
      </c>
      <c r="L20" s="12"/>
    </row>
    <row r="21" spans="2:12" s="13" customFormat="1" ht="18" customHeight="1">
      <c r="B21" s="12"/>
      <c r="E21" s="8" t="s">
        <v>101</v>
      </c>
      <c r="I21" s="10" t="s">
        <v>14</v>
      </c>
      <c r="J21" s="8"/>
      <c r="L21" s="12"/>
    </row>
    <row r="22" spans="2:12" s="13" customFormat="1" ht="7" customHeight="1">
      <c r="B22" s="12"/>
      <c r="L22" s="12"/>
    </row>
    <row r="23" spans="2:12" s="13" customFormat="1" ht="12" customHeight="1">
      <c r="B23" s="12"/>
      <c r="D23" s="10" t="s">
        <v>19</v>
      </c>
      <c r="I23" s="10" t="s">
        <v>13</v>
      </c>
      <c r="J23" s="8"/>
      <c r="L23" s="12"/>
    </row>
    <row r="24" spans="2:12" s="13" customFormat="1" ht="18" customHeight="1">
      <c r="B24" s="12"/>
      <c r="E24" s="8"/>
      <c r="I24" s="10" t="s">
        <v>14</v>
      </c>
      <c r="J24" s="8" t="s">
        <v>1</v>
      </c>
      <c r="L24" s="12"/>
    </row>
    <row r="25" spans="2:12" s="13" customFormat="1" ht="7" customHeight="1">
      <c r="B25" s="12"/>
      <c r="L25" s="12"/>
    </row>
    <row r="26" spans="2:12" s="13" customFormat="1" ht="12" customHeight="1">
      <c r="B26" s="12"/>
      <c r="D26" s="10" t="s">
        <v>20</v>
      </c>
      <c r="L26" s="12"/>
    </row>
    <row r="27" spans="2:12" s="75" customFormat="1" ht="16.5" customHeight="1">
      <c r="B27" s="74"/>
      <c r="E27" s="175" t="s">
        <v>1</v>
      </c>
      <c r="F27" s="175"/>
      <c r="G27" s="175"/>
      <c r="H27" s="175"/>
      <c r="L27" s="74"/>
    </row>
    <row r="28" spans="2:12" s="13" customFormat="1" ht="7" customHeight="1">
      <c r="B28" s="12"/>
      <c r="L28" s="12"/>
    </row>
    <row r="29" spans="2:12" s="13" customFormat="1" ht="7" customHeight="1">
      <c r="B29" s="12"/>
      <c r="D29" s="35"/>
      <c r="E29" s="35"/>
      <c r="F29" s="35"/>
      <c r="G29" s="35"/>
      <c r="H29" s="35"/>
      <c r="I29" s="35"/>
      <c r="J29" s="35"/>
      <c r="K29" s="35"/>
      <c r="L29" s="12"/>
    </row>
    <row r="30" spans="2:12" s="13" customFormat="1" ht="25.25" customHeight="1">
      <c r="B30" s="12"/>
      <c r="D30" s="76" t="s">
        <v>21</v>
      </c>
      <c r="J30" s="68">
        <f>ROUND(J125, 2)</f>
        <v>0</v>
      </c>
      <c r="L30" s="12"/>
    </row>
    <row r="31" spans="2:12" s="13" customFormat="1" ht="7" customHeight="1">
      <c r="B31" s="12"/>
      <c r="D31" s="35"/>
      <c r="E31" s="35"/>
      <c r="F31" s="35"/>
      <c r="G31" s="35"/>
      <c r="H31" s="35"/>
      <c r="I31" s="35"/>
      <c r="J31" s="35"/>
      <c r="K31" s="35"/>
      <c r="L31" s="12"/>
    </row>
    <row r="32" spans="2:12" s="13" customFormat="1" ht="14.5" customHeight="1">
      <c r="B32" s="12"/>
      <c r="F32" s="70" t="s">
        <v>23</v>
      </c>
      <c r="I32" s="70" t="s">
        <v>22</v>
      </c>
      <c r="J32" s="70" t="s">
        <v>24</v>
      </c>
      <c r="L32" s="12"/>
    </row>
    <row r="33" spans="2:12" s="13" customFormat="1" ht="14.5" customHeight="1">
      <c r="B33" s="12"/>
      <c r="D33" s="67" t="s">
        <v>25</v>
      </c>
      <c r="E33" s="10" t="s">
        <v>26</v>
      </c>
      <c r="F33" s="77">
        <f>ROUND((SUM(BD125:BD282)),  2)</f>
        <v>0</v>
      </c>
      <c r="I33" s="78">
        <v>0.21</v>
      </c>
      <c r="J33" s="77">
        <f>ROUND(((SUM(BD125:BD282))*I33),  2)</f>
        <v>0</v>
      </c>
      <c r="L33" s="12"/>
    </row>
    <row r="34" spans="2:12" s="13" customFormat="1" ht="14.5" customHeight="1">
      <c r="B34" s="12"/>
      <c r="E34" s="10" t="s">
        <v>27</v>
      </c>
      <c r="F34" s="77">
        <f>ROUND((SUM(BE125:BE282)),  2)</f>
        <v>0</v>
      </c>
      <c r="I34" s="78">
        <v>0.12</v>
      </c>
      <c r="J34" s="77">
        <f>ROUND(((SUM(BE125:BE282))*I34),  2)</f>
        <v>0</v>
      </c>
      <c r="L34" s="12"/>
    </row>
    <row r="35" spans="2:12" s="13" customFormat="1" ht="14.5" hidden="1" customHeight="1">
      <c r="B35" s="12"/>
      <c r="E35" s="10" t="s">
        <v>28</v>
      </c>
      <c r="F35" s="77">
        <f>ROUND((SUM(BF125:BF282)),  2)</f>
        <v>0</v>
      </c>
      <c r="I35" s="78">
        <v>0.21</v>
      </c>
      <c r="J35" s="77">
        <f>0</f>
        <v>0</v>
      </c>
      <c r="L35" s="12"/>
    </row>
    <row r="36" spans="2:12" s="13" customFormat="1" ht="14.5" hidden="1" customHeight="1">
      <c r="B36" s="12"/>
      <c r="E36" s="10" t="s">
        <v>29</v>
      </c>
      <c r="F36" s="77">
        <f>ROUND((SUM(BG125:BG282)),  2)</f>
        <v>0</v>
      </c>
      <c r="I36" s="78">
        <v>0.12</v>
      </c>
      <c r="J36" s="77">
        <f>0</f>
        <v>0</v>
      </c>
      <c r="L36" s="12"/>
    </row>
    <row r="37" spans="2:12" s="13" customFormat="1" ht="14.5" hidden="1" customHeight="1">
      <c r="B37" s="12"/>
      <c r="E37" s="10" t="s">
        <v>30</v>
      </c>
      <c r="F37" s="77">
        <f>ROUND((SUM(BH125:BH282)),  2)</f>
        <v>0</v>
      </c>
      <c r="I37" s="78">
        <v>0</v>
      </c>
      <c r="J37" s="77">
        <f>0</f>
        <v>0</v>
      </c>
      <c r="L37" s="12"/>
    </row>
    <row r="38" spans="2:12" s="13" customFormat="1" ht="7" customHeight="1">
      <c r="B38" s="12"/>
      <c r="L38" s="12"/>
    </row>
    <row r="39" spans="2:12" s="13" customFormat="1" ht="25.25" customHeight="1">
      <c r="B39" s="12"/>
      <c r="C39" s="79"/>
      <c r="D39" s="80" t="s">
        <v>31</v>
      </c>
      <c r="E39" s="38"/>
      <c r="F39" s="38"/>
      <c r="G39" s="81" t="s">
        <v>32</v>
      </c>
      <c r="H39" s="82" t="s">
        <v>33</v>
      </c>
      <c r="I39" s="38"/>
      <c r="J39" s="83">
        <f>SUM(J30:J37)</f>
        <v>0</v>
      </c>
      <c r="K39" s="84"/>
      <c r="L39" s="12"/>
    </row>
    <row r="40" spans="2:12" s="13" customFormat="1" ht="14.5" customHeight="1">
      <c r="B40" s="12"/>
      <c r="L40" s="12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3" customFormat="1" ht="14.5" customHeight="1">
      <c r="B50" s="12"/>
      <c r="D50" s="22" t="s">
        <v>34</v>
      </c>
      <c r="E50" s="23"/>
      <c r="F50" s="23"/>
      <c r="G50" s="22" t="s">
        <v>35</v>
      </c>
      <c r="H50" s="23"/>
      <c r="I50" s="23"/>
      <c r="J50" s="23"/>
      <c r="K50" s="23"/>
      <c r="L50" s="12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3" customFormat="1" ht="13">
      <c r="B61" s="12"/>
      <c r="D61" s="24" t="s">
        <v>36</v>
      </c>
      <c r="E61" s="15"/>
      <c r="F61" s="85" t="s">
        <v>37</v>
      </c>
      <c r="G61" s="24" t="s">
        <v>36</v>
      </c>
      <c r="H61" s="15"/>
      <c r="I61" s="15"/>
      <c r="J61" s="86" t="s">
        <v>37</v>
      </c>
      <c r="K61" s="15"/>
      <c r="L61" s="12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3" customFormat="1" ht="13">
      <c r="B65" s="12"/>
      <c r="D65" s="22" t="s">
        <v>38</v>
      </c>
      <c r="E65" s="23"/>
      <c r="F65" s="23"/>
      <c r="G65" s="22" t="s">
        <v>39</v>
      </c>
      <c r="H65" s="23"/>
      <c r="I65" s="23"/>
      <c r="J65" s="23"/>
      <c r="K65" s="23"/>
      <c r="L65" s="12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3" customFormat="1" ht="13">
      <c r="B76" s="12"/>
      <c r="D76" s="24" t="s">
        <v>36</v>
      </c>
      <c r="E76" s="15"/>
      <c r="F76" s="85" t="s">
        <v>37</v>
      </c>
      <c r="G76" s="24" t="s">
        <v>36</v>
      </c>
      <c r="H76" s="15"/>
      <c r="I76" s="15"/>
      <c r="J76" s="86" t="s">
        <v>37</v>
      </c>
      <c r="K76" s="15"/>
      <c r="L76" s="12"/>
    </row>
    <row r="77" spans="2:12" s="13" customFormat="1" ht="14.5" customHeigh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2"/>
    </row>
    <row r="81" spans="2:46" s="13" customFormat="1" ht="7" customHeigh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12"/>
    </row>
    <row r="82" spans="2:46" s="13" customFormat="1" ht="25" customHeight="1">
      <c r="B82" s="12"/>
      <c r="C82" s="5" t="s">
        <v>67</v>
      </c>
      <c r="L82" s="12"/>
    </row>
    <row r="83" spans="2:46" s="13" customFormat="1" ht="7" customHeight="1">
      <c r="B83" s="12"/>
      <c r="L83" s="12"/>
    </row>
    <row r="84" spans="2:46" s="13" customFormat="1" ht="12" customHeight="1">
      <c r="B84" s="12"/>
      <c r="C84" s="10" t="s">
        <v>7</v>
      </c>
      <c r="L84" s="12"/>
    </row>
    <row r="85" spans="2:46" s="13" customFormat="1" ht="26.25" customHeight="1">
      <c r="B85" s="12"/>
      <c r="E85" s="203" t="str">
        <f>E7</f>
        <v xml:space="preserve">	Revitalizace zahrady a výstavba parkovacích míst v Památníku Josefa Lady a jeho dcery Aleny</v>
      </c>
      <c r="F85" s="204"/>
      <c r="G85" s="204"/>
      <c r="H85" s="204"/>
      <c r="L85" s="12"/>
    </row>
    <row r="86" spans="2:46" s="13" customFormat="1" ht="12" customHeight="1">
      <c r="B86" s="12"/>
      <c r="C86" s="10" t="s">
        <v>66</v>
      </c>
      <c r="L86" s="12"/>
    </row>
    <row r="87" spans="2:46" s="13" customFormat="1" ht="16.5" customHeight="1">
      <c r="B87" s="12"/>
      <c r="E87" s="194" t="str">
        <f>E9</f>
        <v>031 - ZAHRADNÍ ÚPRAVY</v>
      </c>
      <c r="F87" s="205"/>
      <c r="G87" s="205"/>
      <c r="H87" s="205"/>
      <c r="L87" s="12"/>
    </row>
    <row r="88" spans="2:46" s="13" customFormat="1" ht="7" customHeight="1">
      <c r="B88" s="12"/>
      <c r="L88" s="12"/>
    </row>
    <row r="89" spans="2:46" s="13" customFormat="1" ht="12" customHeight="1">
      <c r="B89" s="12"/>
      <c r="C89" s="10" t="s">
        <v>10</v>
      </c>
      <c r="F89" s="8" t="str">
        <f>F12</f>
        <v>Hrusice</v>
      </c>
      <c r="I89" s="10" t="s">
        <v>11</v>
      </c>
      <c r="J89" s="66" t="str">
        <f>IF(J12="","",J12)</f>
        <v>09.2025</v>
      </c>
      <c r="L89" s="12"/>
    </row>
    <row r="90" spans="2:46" s="13" customFormat="1" ht="7" customHeight="1">
      <c r="B90" s="12"/>
      <c r="L90" s="12"/>
    </row>
    <row r="91" spans="2:46" s="13" customFormat="1" ht="40.25" customHeight="1">
      <c r="B91" s="12"/>
      <c r="C91" s="10" t="s">
        <v>12</v>
      </c>
      <c r="F91" s="8" t="str">
        <f>E15</f>
        <v>Oblastní muzeum Praha - východ, p. o.</v>
      </c>
      <c r="I91" s="10" t="s">
        <v>17</v>
      </c>
      <c r="J91" s="69" t="str">
        <f>E21</f>
        <v>Ing. arch. Jan Albrecht, Závěrka 473/8 169 00 Praha 6</v>
      </c>
      <c r="L91" s="12"/>
    </row>
    <row r="92" spans="2:46" s="13" customFormat="1" ht="15.25" customHeight="1">
      <c r="B92" s="12"/>
      <c r="C92" s="10" t="s">
        <v>15</v>
      </c>
      <c r="F92" s="8" t="str">
        <f>IF(E18="","",E18)</f>
        <v xml:space="preserve"> </v>
      </c>
      <c r="I92" s="10" t="s">
        <v>19</v>
      </c>
      <c r="J92" s="69">
        <f>E24</f>
        <v>0</v>
      </c>
      <c r="L92" s="12"/>
    </row>
    <row r="93" spans="2:46" s="13" customFormat="1" ht="10.25" customHeight="1">
      <c r="B93" s="12"/>
      <c r="L93" s="12"/>
    </row>
    <row r="94" spans="2:46" s="13" customFormat="1" ht="29.25" customHeight="1">
      <c r="B94" s="12"/>
      <c r="C94" s="87" t="s">
        <v>68</v>
      </c>
      <c r="D94" s="79"/>
      <c r="E94" s="79"/>
      <c r="F94" s="79"/>
      <c r="G94" s="79"/>
      <c r="H94" s="79"/>
      <c r="I94" s="79"/>
      <c r="J94" s="88" t="s">
        <v>69</v>
      </c>
      <c r="K94" s="79"/>
      <c r="L94" s="12"/>
    </row>
    <row r="95" spans="2:46" s="13" customFormat="1" ht="10.25" customHeight="1">
      <c r="B95" s="12"/>
      <c r="L95" s="12"/>
    </row>
    <row r="96" spans="2:46" s="13" customFormat="1" ht="23" customHeight="1">
      <c r="B96" s="12"/>
      <c r="C96" s="89" t="s">
        <v>70</v>
      </c>
      <c r="J96" s="68">
        <f>J125</f>
        <v>0</v>
      </c>
      <c r="L96" s="12"/>
      <c r="AT96" s="72" t="s">
        <v>71</v>
      </c>
    </row>
    <row r="97" spans="2:23" s="91" customFormat="1" ht="25" customHeight="1">
      <c r="B97" s="90"/>
      <c r="D97" s="92" t="s">
        <v>72</v>
      </c>
      <c r="E97" s="93"/>
      <c r="F97" s="93"/>
      <c r="G97" s="93"/>
      <c r="H97" s="93"/>
      <c r="I97" s="93"/>
      <c r="J97" s="94">
        <f>J126</f>
        <v>0</v>
      </c>
      <c r="L97" s="166"/>
    </row>
    <row r="98" spans="2:23" s="96" customFormat="1" ht="20" customHeight="1">
      <c r="B98" s="95"/>
      <c r="D98" s="97" t="s">
        <v>152</v>
      </c>
      <c r="E98" s="98"/>
      <c r="F98" s="98"/>
      <c r="G98" s="98"/>
      <c r="H98" s="98"/>
      <c r="I98" s="98"/>
      <c r="J98" s="99">
        <f>J127</f>
        <v>0</v>
      </c>
      <c r="L98" s="95"/>
    </row>
    <row r="99" spans="2:23" s="96" customFormat="1" ht="20" customHeight="1">
      <c r="B99" s="95"/>
      <c r="D99" s="97" t="s">
        <v>153</v>
      </c>
      <c r="E99" s="98"/>
      <c r="F99" s="98"/>
      <c r="G99" s="98"/>
      <c r="H99" s="98"/>
      <c r="I99" s="98"/>
      <c r="J99" s="99">
        <f>J159</f>
        <v>0</v>
      </c>
      <c r="L99" s="95"/>
    </row>
    <row r="100" spans="2:23" s="96" customFormat="1" ht="20" customHeight="1">
      <c r="B100" s="95"/>
      <c r="D100" s="97" t="s">
        <v>296</v>
      </c>
      <c r="E100" s="98"/>
      <c r="F100" s="98"/>
      <c r="G100" s="98"/>
      <c r="H100" s="98"/>
      <c r="I100" s="98"/>
      <c r="J100" s="99">
        <f>J162</f>
        <v>0</v>
      </c>
      <c r="L100" s="95"/>
    </row>
    <row r="101" spans="2:23" s="96" customFormat="1" ht="20" customHeight="1">
      <c r="B101" s="95"/>
      <c r="D101" s="97" t="s">
        <v>280</v>
      </c>
      <c r="E101" s="98"/>
      <c r="F101" s="98"/>
      <c r="G101" s="98"/>
      <c r="H101" s="98"/>
      <c r="I101" s="98"/>
      <c r="J101" s="99">
        <f>J245</f>
        <v>0</v>
      </c>
      <c r="L101" s="95"/>
      <c r="W101" s="100"/>
    </row>
    <row r="102" spans="2:23" s="96" customFormat="1" ht="20" customHeight="1">
      <c r="B102" s="95"/>
      <c r="D102" s="97" t="s">
        <v>282</v>
      </c>
      <c r="E102" s="98"/>
      <c r="F102" s="98"/>
      <c r="G102" s="98"/>
      <c r="H102" s="98"/>
      <c r="I102" s="98"/>
      <c r="J102" s="99">
        <f>J258</f>
        <v>0</v>
      </c>
      <c r="L102" s="95"/>
    </row>
    <row r="103" spans="2:23" s="96" customFormat="1" ht="20" customHeight="1">
      <c r="B103" s="95"/>
      <c r="D103" s="97" t="s">
        <v>283</v>
      </c>
      <c r="E103" s="98"/>
      <c r="F103" s="98"/>
      <c r="G103" s="98"/>
      <c r="H103" s="98"/>
      <c r="I103" s="98"/>
      <c r="J103" s="99">
        <f>J267</f>
        <v>0</v>
      </c>
      <c r="L103" s="95"/>
    </row>
    <row r="104" spans="2:23" s="96" customFormat="1" ht="20" customHeight="1">
      <c r="B104" s="95"/>
      <c r="D104" s="97" t="s">
        <v>284</v>
      </c>
      <c r="E104" s="98"/>
      <c r="F104" s="98"/>
      <c r="G104" s="98"/>
      <c r="H104" s="98"/>
      <c r="I104" s="98"/>
      <c r="J104" s="99">
        <f>J279</f>
        <v>0</v>
      </c>
      <c r="L104" s="95"/>
    </row>
    <row r="105" spans="2:23" s="96" customFormat="1" ht="20" customHeight="1">
      <c r="B105" s="95"/>
      <c r="D105" s="97" t="s">
        <v>281</v>
      </c>
      <c r="E105" s="98"/>
      <c r="F105" s="98"/>
      <c r="G105" s="98"/>
      <c r="H105" s="98"/>
      <c r="I105" s="98"/>
      <c r="J105" s="99">
        <f>J281</f>
        <v>0</v>
      </c>
      <c r="L105" s="95"/>
    </row>
    <row r="106" spans="2:23" s="13" customFormat="1" ht="21.75" customHeight="1">
      <c r="B106" s="12"/>
      <c r="L106" s="12"/>
    </row>
    <row r="107" spans="2:23" s="13" customFormat="1" ht="7" customHeight="1"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12"/>
    </row>
    <row r="111" spans="2:23" s="13" customFormat="1" ht="7" customHeight="1">
      <c r="B111" s="27"/>
      <c r="C111" s="28"/>
      <c r="D111" s="28"/>
      <c r="E111" s="28"/>
      <c r="F111" s="28"/>
      <c r="G111" s="28"/>
      <c r="H111" s="28"/>
      <c r="I111" s="28"/>
      <c r="J111" s="28"/>
      <c r="K111" s="28"/>
      <c r="L111" s="12"/>
    </row>
    <row r="112" spans="2:23" s="13" customFormat="1" ht="25" customHeight="1">
      <c r="B112" s="12"/>
      <c r="C112" s="5" t="s">
        <v>73</v>
      </c>
      <c r="L112" s="12"/>
    </row>
    <row r="113" spans="2:63" s="13" customFormat="1" ht="7" customHeight="1">
      <c r="B113" s="12"/>
      <c r="L113" s="12"/>
    </row>
    <row r="114" spans="2:63" s="13" customFormat="1" ht="12" customHeight="1">
      <c r="B114" s="12"/>
      <c r="C114" s="10" t="s">
        <v>7</v>
      </c>
      <c r="L114" s="12"/>
    </row>
    <row r="115" spans="2:63" s="13" customFormat="1" ht="26.25" customHeight="1">
      <c r="B115" s="12"/>
      <c r="E115" s="203" t="str">
        <f>E7</f>
        <v xml:space="preserve">	Revitalizace zahrady a výstavba parkovacích míst v Památníku Josefa Lady a jeho dcery Aleny</v>
      </c>
      <c r="F115" s="204"/>
      <c r="G115" s="204"/>
      <c r="H115" s="204"/>
      <c r="L115" s="12"/>
    </row>
    <row r="116" spans="2:63" s="13" customFormat="1" ht="12" customHeight="1">
      <c r="B116" s="12"/>
      <c r="C116" s="10" t="s">
        <v>66</v>
      </c>
      <c r="L116" s="12"/>
    </row>
    <row r="117" spans="2:63" s="13" customFormat="1" ht="16.5" customHeight="1">
      <c r="B117" s="12"/>
      <c r="E117" s="194" t="str">
        <f>E9</f>
        <v>031 - ZAHRADNÍ ÚPRAVY</v>
      </c>
      <c r="F117" s="205"/>
      <c r="G117" s="205"/>
      <c r="H117" s="205"/>
      <c r="L117" s="12"/>
    </row>
    <row r="118" spans="2:63" s="13" customFormat="1" ht="7" customHeight="1">
      <c r="B118" s="12"/>
      <c r="L118" s="12"/>
    </row>
    <row r="119" spans="2:63" s="13" customFormat="1" ht="12" customHeight="1">
      <c r="B119" s="12"/>
      <c r="C119" s="10" t="s">
        <v>10</v>
      </c>
      <c r="F119" s="8" t="str">
        <f>F12</f>
        <v>Hrusice</v>
      </c>
      <c r="I119" s="10" t="s">
        <v>11</v>
      </c>
      <c r="J119" s="66" t="str">
        <f>IF(J12="","",J12)</f>
        <v>09.2025</v>
      </c>
      <c r="L119" s="12"/>
    </row>
    <row r="120" spans="2:63" s="13" customFormat="1" ht="7" customHeight="1">
      <c r="B120" s="12"/>
      <c r="L120" s="12"/>
    </row>
    <row r="121" spans="2:63" s="13" customFormat="1" ht="40.25" customHeight="1">
      <c r="B121" s="12"/>
      <c r="C121" s="10" t="s">
        <v>12</v>
      </c>
      <c r="F121" s="8" t="str">
        <f>E15</f>
        <v>Oblastní muzeum Praha - východ, p. o.</v>
      </c>
      <c r="I121" s="10" t="s">
        <v>17</v>
      </c>
      <c r="J121" s="69" t="str">
        <f>E21</f>
        <v>Ing. arch. Jan Albrecht, Závěrka 473/8 169 00 Praha 6</v>
      </c>
      <c r="L121" s="12"/>
    </row>
    <row r="122" spans="2:63" s="13" customFormat="1" ht="15.25" customHeight="1">
      <c r="B122" s="12"/>
      <c r="C122" s="10" t="s">
        <v>15</v>
      </c>
      <c r="F122" s="8" t="str">
        <f>IF(E18="","",E18)</f>
        <v xml:space="preserve"> </v>
      </c>
      <c r="I122" s="10" t="s">
        <v>19</v>
      </c>
      <c r="J122" s="69">
        <f>E24</f>
        <v>0</v>
      </c>
      <c r="L122" s="12"/>
    </row>
    <row r="123" spans="2:63" s="13" customFormat="1" ht="10.25" customHeight="1">
      <c r="B123" s="12"/>
      <c r="L123" s="12"/>
    </row>
    <row r="124" spans="2:63" s="106" customFormat="1" ht="29.25" customHeight="1">
      <c r="B124" s="101"/>
      <c r="C124" s="102" t="s">
        <v>74</v>
      </c>
      <c r="D124" s="103" t="s">
        <v>46</v>
      </c>
      <c r="E124" s="103" t="s">
        <v>42</v>
      </c>
      <c r="F124" s="103" t="s">
        <v>43</v>
      </c>
      <c r="G124" s="103" t="s">
        <v>75</v>
      </c>
      <c r="H124" s="103" t="s">
        <v>76</v>
      </c>
      <c r="I124" s="103" t="s">
        <v>77</v>
      </c>
      <c r="J124" s="104" t="s">
        <v>69</v>
      </c>
      <c r="K124" s="105" t="s">
        <v>78</v>
      </c>
      <c r="L124" s="101"/>
      <c r="M124" s="40" t="s">
        <v>1</v>
      </c>
      <c r="N124" s="41" t="s">
        <v>25</v>
      </c>
      <c r="O124" s="41" t="s">
        <v>79</v>
      </c>
      <c r="P124" s="41" t="s">
        <v>80</v>
      </c>
      <c r="Q124" s="41" t="s">
        <v>81</v>
      </c>
      <c r="R124" s="41" t="s">
        <v>82</v>
      </c>
      <c r="S124" s="41" t="s">
        <v>83</v>
      </c>
      <c r="T124" s="42" t="s">
        <v>84</v>
      </c>
    </row>
    <row r="125" spans="2:63" s="13" customFormat="1" ht="23" customHeight="1">
      <c r="B125" s="12"/>
      <c r="C125" s="46" t="s">
        <v>85</v>
      </c>
      <c r="J125" s="107">
        <f>BJ125</f>
        <v>0</v>
      </c>
      <c r="L125" s="12"/>
      <c r="M125" s="43"/>
      <c r="N125" s="35"/>
      <c r="O125" s="35"/>
      <c r="P125" s="108">
        <f>P126</f>
        <v>835.04441999999983</v>
      </c>
      <c r="Q125" s="35"/>
      <c r="R125" s="108">
        <f>R126</f>
        <v>102.27268000000001</v>
      </c>
      <c r="S125" s="35"/>
      <c r="T125" s="109">
        <f>T126</f>
        <v>0</v>
      </c>
      <c r="AS125" s="72" t="s">
        <v>60</v>
      </c>
      <c r="AT125" s="72" t="s">
        <v>71</v>
      </c>
      <c r="BJ125" s="110">
        <f>BJ126</f>
        <v>0</v>
      </c>
    </row>
    <row r="126" spans="2:63" s="112" customFormat="1" ht="26" customHeight="1">
      <c r="B126" s="111"/>
      <c r="D126" s="113" t="s">
        <v>60</v>
      </c>
      <c r="E126" s="114" t="s">
        <v>86</v>
      </c>
      <c r="F126" s="114" t="s">
        <v>173</v>
      </c>
      <c r="J126" s="115">
        <f>BJ126</f>
        <v>0</v>
      </c>
      <c r="L126" s="111"/>
      <c r="M126" s="116"/>
      <c r="P126" s="117">
        <f>P127+P159+P162+P245+P258+P267+P279+P281</f>
        <v>835.04441999999983</v>
      </c>
      <c r="R126" s="117">
        <f>R127+R159+R162</f>
        <v>102.27268000000001</v>
      </c>
      <c r="T126" s="124">
        <f>T127+T159+T162</f>
        <v>0</v>
      </c>
      <c r="W126" s="119"/>
      <c r="AS126" s="120" t="s">
        <v>60</v>
      </c>
      <c r="AT126" s="120" t="s">
        <v>61</v>
      </c>
      <c r="AX126" s="113" t="s">
        <v>87</v>
      </c>
      <c r="BJ126" s="125">
        <f>BJ127+BJ159+BJ162+BJ245+BJ258+BJ267+BJ279+BJ281</f>
        <v>0</v>
      </c>
    </row>
    <row r="127" spans="2:63" s="112" customFormat="1" ht="23" customHeight="1">
      <c r="B127" s="111"/>
      <c r="D127" s="113" t="s">
        <v>60</v>
      </c>
      <c r="E127" s="121">
        <v>231</v>
      </c>
      <c r="F127" s="121" t="s">
        <v>137</v>
      </c>
      <c r="J127" s="122">
        <f>BJ127</f>
        <v>0</v>
      </c>
      <c r="L127" s="123"/>
      <c r="M127" s="116"/>
      <c r="P127" s="117">
        <f>SUM(P128:P158)</f>
        <v>111.71705000000001</v>
      </c>
      <c r="R127" s="117">
        <f>SUM(R128:R158)</f>
        <v>20.503</v>
      </c>
      <c r="T127" s="118">
        <f>SUM(T128:T158)</f>
        <v>0</v>
      </c>
      <c r="AS127" s="120" t="s">
        <v>60</v>
      </c>
      <c r="AT127" s="120" t="s">
        <v>63</v>
      </c>
      <c r="AX127" s="113" t="s">
        <v>87</v>
      </c>
      <c r="BJ127" s="125">
        <f>SUM(BJ128:BJ158)</f>
        <v>0</v>
      </c>
    </row>
    <row r="128" spans="2:63" s="13" customFormat="1" ht="39">
      <c r="B128" s="12"/>
      <c r="C128" s="126" t="s">
        <v>63</v>
      </c>
      <c r="D128" s="126" t="s">
        <v>88</v>
      </c>
      <c r="E128" s="127" t="s">
        <v>113</v>
      </c>
      <c r="F128" s="128" t="s">
        <v>114</v>
      </c>
      <c r="G128" s="129" t="s">
        <v>92</v>
      </c>
      <c r="H128" s="130">
        <v>91</v>
      </c>
      <c r="I128" s="63">
        <v>0</v>
      </c>
      <c r="J128" s="131">
        <f t="shared" ref="J128:J145" si="0">ROUND(I128*H128,2)</f>
        <v>0</v>
      </c>
      <c r="K128" s="132"/>
      <c r="L128" s="12"/>
      <c r="M128" s="133" t="s">
        <v>1</v>
      </c>
      <c r="N128" s="134" t="s">
        <v>26</v>
      </c>
      <c r="O128" s="135">
        <v>0.34799999999999998</v>
      </c>
      <c r="P128" s="135">
        <f t="shared" ref="P128:P145" si="1">O128*H128</f>
        <v>31.667999999999999</v>
      </c>
      <c r="Q128" s="135">
        <v>0</v>
      </c>
      <c r="R128" s="135">
        <f t="shared" ref="R128:R145" si="2">Q128*H128</f>
        <v>0</v>
      </c>
      <c r="S128" s="135">
        <v>0</v>
      </c>
      <c r="T128" s="136">
        <f t="shared" ref="T128:T145" si="3">S128*H128</f>
        <v>0</v>
      </c>
      <c r="AS128" s="137" t="s">
        <v>88</v>
      </c>
      <c r="AT128" s="137" t="s">
        <v>64</v>
      </c>
      <c r="AX128" s="72" t="s">
        <v>87</v>
      </c>
      <c r="BD128" s="138">
        <f>IF(N128="základní",J128,0)</f>
        <v>0</v>
      </c>
      <c r="BE128" s="138">
        <f>IF(N128="snížená",J128,0)</f>
        <v>0</v>
      </c>
      <c r="BF128" s="138">
        <f>IF(N128="zákl. přenesená",J128,0)</f>
        <v>0</v>
      </c>
      <c r="BG128" s="138">
        <f>IF(N128="sníž. přenesená",J128,0)</f>
        <v>0</v>
      </c>
      <c r="BH128" s="138">
        <f>IF(N128="nulová",J128,0)</f>
        <v>0</v>
      </c>
      <c r="BI128" s="72" t="s">
        <v>63</v>
      </c>
      <c r="BJ128" s="138">
        <f>ROUND(I128*H128,2)</f>
        <v>0</v>
      </c>
      <c r="BK128" s="72" t="s">
        <v>90</v>
      </c>
    </row>
    <row r="129" spans="2:63" s="13" customFormat="1" ht="39">
      <c r="B129" s="12"/>
      <c r="C129" s="126" t="s">
        <v>64</v>
      </c>
      <c r="D129" s="126" t="s">
        <v>88</v>
      </c>
      <c r="E129" s="127" t="s">
        <v>204</v>
      </c>
      <c r="F129" s="128" t="s">
        <v>205</v>
      </c>
      <c r="G129" s="129" t="s">
        <v>92</v>
      </c>
      <c r="H129" s="130">
        <v>122</v>
      </c>
      <c r="I129" s="63">
        <v>0</v>
      </c>
      <c r="J129" s="131">
        <f>ROUND(I129*H129,2)</f>
        <v>0</v>
      </c>
      <c r="K129" s="132"/>
      <c r="L129" s="12"/>
      <c r="M129" s="133" t="s">
        <v>1</v>
      </c>
      <c r="N129" s="134" t="s">
        <v>26</v>
      </c>
      <c r="O129" s="135">
        <v>0.19400000000000001</v>
      </c>
      <c r="P129" s="135">
        <f t="shared" ref="P129" si="4">O129*H129</f>
        <v>23.667999999999999</v>
      </c>
      <c r="Q129" s="135">
        <v>0</v>
      </c>
      <c r="R129" s="135">
        <f t="shared" ref="R129" si="5">Q129*H129</f>
        <v>0</v>
      </c>
      <c r="S129" s="135">
        <v>0</v>
      </c>
      <c r="T129" s="136">
        <f t="shared" ref="T129" si="6">S129*H129</f>
        <v>0</v>
      </c>
      <c r="AS129" s="137" t="s">
        <v>88</v>
      </c>
      <c r="AT129" s="137" t="s">
        <v>64</v>
      </c>
      <c r="AX129" s="72" t="s">
        <v>87</v>
      </c>
      <c r="BD129" s="138">
        <f>IF(N129="základní",J129,0)</f>
        <v>0</v>
      </c>
      <c r="BE129" s="138">
        <f>IF(N129="snížená",J129,0)</f>
        <v>0</v>
      </c>
      <c r="BF129" s="138">
        <f>IF(N129="zákl. přenesená",J129,0)</f>
        <v>0</v>
      </c>
      <c r="BG129" s="138">
        <f>IF(N129="sníž. přenesená",J129,0)</f>
        <v>0</v>
      </c>
      <c r="BH129" s="138">
        <f>IF(N129="nulová",J129,0)</f>
        <v>0</v>
      </c>
      <c r="BI129" s="72" t="s">
        <v>63</v>
      </c>
      <c r="BJ129" s="138">
        <f>ROUND(I129*H129,2)</f>
        <v>0</v>
      </c>
      <c r="BK129" s="72" t="s">
        <v>90</v>
      </c>
    </row>
    <row r="130" spans="2:63" s="147" customFormat="1" ht="12">
      <c r="B130" s="146"/>
      <c r="D130" s="141" t="s">
        <v>91</v>
      </c>
      <c r="E130" s="148"/>
      <c r="F130" s="149" t="s">
        <v>208</v>
      </c>
      <c r="H130" s="150">
        <v>6</v>
      </c>
      <c r="L130" s="146"/>
      <c r="M130" s="151"/>
      <c r="T130" s="152"/>
      <c r="AS130" s="148"/>
      <c r="AT130" s="148"/>
      <c r="AX130" s="148"/>
    </row>
    <row r="131" spans="2:63" s="147" customFormat="1" ht="12">
      <c r="B131" s="146"/>
      <c r="D131" s="141" t="s">
        <v>91</v>
      </c>
      <c r="E131" s="148"/>
      <c r="F131" s="149" t="s">
        <v>207</v>
      </c>
      <c r="H131" s="150">
        <v>10</v>
      </c>
      <c r="L131" s="146"/>
      <c r="M131" s="151"/>
      <c r="T131" s="152"/>
      <c r="AS131" s="148"/>
      <c r="AT131" s="148"/>
      <c r="AX131" s="148"/>
    </row>
    <row r="132" spans="2:63" s="147" customFormat="1" ht="12">
      <c r="B132" s="146"/>
      <c r="D132" s="141" t="s">
        <v>91</v>
      </c>
      <c r="E132" s="148"/>
      <c r="F132" s="149" t="s">
        <v>206</v>
      </c>
      <c r="H132" s="150">
        <v>106</v>
      </c>
      <c r="L132" s="146"/>
      <c r="M132" s="151"/>
      <c r="T132" s="152"/>
      <c r="AS132" s="148"/>
      <c r="AT132" s="148"/>
      <c r="AX132" s="148"/>
    </row>
    <row r="133" spans="2:63" s="154" customFormat="1" ht="12">
      <c r="B133" s="153"/>
      <c r="D133" s="141" t="s">
        <v>91</v>
      </c>
      <c r="E133" s="155" t="s">
        <v>1</v>
      </c>
      <c r="F133" s="156" t="s">
        <v>95</v>
      </c>
      <c r="H133" s="157">
        <v>122</v>
      </c>
      <c r="L133" s="153"/>
      <c r="M133" s="158"/>
      <c r="T133" s="159"/>
      <c r="AS133" s="155" t="s">
        <v>91</v>
      </c>
      <c r="AT133" s="155" t="s">
        <v>64</v>
      </c>
      <c r="AU133" s="154" t="s">
        <v>90</v>
      </c>
      <c r="AV133" s="154" t="s">
        <v>18</v>
      </c>
      <c r="AW133" s="154" t="s">
        <v>63</v>
      </c>
      <c r="AX133" s="155" t="s">
        <v>87</v>
      </c>
    </row>
    <row r="134" spans="2:63" s="13" customFormat="1" ht="26">
      <c r="B134" s="12"/>
      <c r="C134" s="126">
        <v>3</v>
      </c>
      <c r="D134" s="126" t="s">
        <v>88</v>
      </c>
      <c r="E134" s="127" t="s">
        <v>115</v>
      </c>
      <c r="F134" s="128" t="s">
        <v>298</v>
      </c>
      <c r="G134" s="129" t="s">
        <v>99</v>
      </c>
      <c r="H134" s="130">
        <v>9</v>
      </c>
      <c r="I134" s="63">
        <v>0</v>
      </c>
      <c r="J134" s="131">
        <f t="shared" si="0"/>
        <v>0</v>
      </c>
      <c r="K134" s="132"/>
      <c r="L134" s="12"/>
      <c r="M134" s="133" t="s">
        <v>1</v>
      </c>
      <c r="N134" s="134" t="s">
        <v>26</v>
      </c>
      <c r="O134" s="135">
        <v>0.38900000000000001</v>
      </c>
      <c r="P134" s="135">
        <f t="shared" si="1"/>
        <v>3.5010000000000003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S134" s="137" t="s">
        <v>88</v>
      </c>
      <c r="AT134" s="137" t="s">
        <v>64</v>
      </c>
      <c r="AX134" s="72" t="s">
        <v>87</v>
      </c>
      <c r="BD134" s="138">
        <f>IF(N134="základní",J134,0)</f>
        <v>0</v>
      </c>
      <c r="BE134" s="138">
        <f>IF(N134="snížená",J134,0)</f>
        <v>0</v>
      </c>
      <c r="BF134" s="138">
        <f>IF(N134="zákl. přenesená",J134,0)</f>
        <v>0</v>
      </c>
      <c r="BG134" s="138">
        <f>IF(N134="sníž. přenesená",J134,0)</f>
        <v>0</v>
      </c>
      <c r="BH134" s="138">
        <f>IF(N134="nulová",J134,0)</f>
        <v>0</v>
      </c>
      <c r="BI134" s="72" t="s">
        <v>63</v>
      </c>
      <c r="BJ134" s="138">
        <f>ROUND(I134*H134,2)</f>
        <v>0</v>
      </c>
      <c r="BK134" s="72" t="s">
        <v>90</v>
      </c>
    </row>
    <row r="135" spans="2:63" s="13" customFormat="1" ht="26">
      <c r="B135" s="12"/>
      <c r="C135" s="126">
        <v>4</v>
      </c>
      <c r="D135" s="126" t="s">
        <v>88</v>
      </c>
      <c r="E135" s="127" t="s">
        <v>116</v>
      </c>
      <c r="F135" s="128" t="s">
        <v>299</v>
      </c>
      <c r="G135" s="129" t="s">
        <v>99</v>
      </c>
      <c r="H135" s="130">
        <v>7</v>
      </c>
      <c r="I135" s="63">
        <v>0</v>
      </c>
      <c r="J135" s="131">
        <f t="shared" si="0"/>
        <v>0</v>
      </c>
      <c r="K135" s="132"/>
      <c r="L135" s="12"/>
      <c r="M135" s="133" t="s">
        <v>1</v>
      </c>
      <c r="N135" s="134" t="s">
        <v>26</v>
      </c>
      <c r="O135" s="135">
        <v>0.73399999999999999</v>
      </c>
      <c r="P135" s="135">
        <f t="shared" si="1"/>
        <v>5.1379999999999999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S135" s="137" t="s">
        <v>88</v>
      </c>
      <c r="AT135" s="137" t="s">
        <v>64</v>
      </c>
      <c r="AX135" s="72" t="s">
        <v>87</v>
      </c>
      <c r="BD135" s="138">
        <f>IF(N135="základní",J135,0)</f>
        <v>0</v>
      </c>
      <c r="BE135" s="138">
        <f>IF(N135="snížená",J135,0)</f>
        <v>0</v>
      </c>
      <c r="BF135" s="138">
        <f>IF(N135="zákl. přenesená",J135,0)</f>
        <v>0</v>
      </c>
      <c r="BG135" s="138">
        <f>IF(N135="sníž. přenesená",J135,0)</f>
        <v>0</v>
      </c>
      <c r="BH135" s="138">
        <f>IF(N135="nulová",J135,0)</f>
        <v>0</v>
      </c>
      <c r="BI135" s="72" t="s">
        <v>63</v>
      </c>
      <c r="BJ135" s="138">
        <f>ROUND(I135*H135,2)</f>
        <v>0</v>
      </c>
      <c r="BK135" s="72" t="s">
        <v>90</v>
      </c>
    </row>
    <row r="136" spans="2:63" s="13" customFormat="1" ht="39">
      <c r="B136" s="12"/>
      <c r="C136" s="126">
        <v>5</v>
      </c>
      <c r="D136" s="126" t="s">
        <v>88</v>
      </c>
      <c r="E136" s="127" t="s">
        <v>117</v>
      </c>
      <c r="F136" s="128" t="s">
        <v>300</v>
      </c>
      <c r="G136" s="129" t="s">
        <v>99</v>
      </c>
      <c r="H136" s="130">
        <v>4</v>
      </c>
      <c r="I136" s="63">
        <v>0</v>
      </c>
      <c r="J136" s="131">
        <f t="shared" si="0"/>
        <v>0</v>
      </c>
      <c r="K136" s="132"/>
      <c r="L136" s="12"/>
      <c r="M136" s="133"/>
      <c r="N136" s="134" t="s">
        <v>26</v>
      </c>
      <c r="O136" s="135">
        <v>1.175</v>
      </c>
      <c r="P136" s="135">
        <f t="shared" si="1"/>
        <v>4.7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S136" s="137" t="s">
        <v>88</v>
      </c>
      <c r="AT136" s="137" t="s">
        <v>64</v>
      </c>
      <c r="AX136" s="72" t="s">
        <v>87</v>
      </c>
      <c r="BD136" s="138">
        <f t="shared" ref="BD136:BD145" si="7">IF(N136="základní",J136,0)</f>
        <v>0</v>
      </c>
      <c r="BE136" s="138">
        <f t="shared" ref="BE136:BE145" si="8">IF(N136="snížená",J136,0)</f>
        <v>0</v>
      </c>
      <c r="BF136" s="138">
        <f t="shared" ref="BF136:BF145" si="9">IF(N136="zákl. přenesená",J136,0)</f>
        <v>0</v>
      </c>
      <c r="BG136" s="138">
        <f t="shared" ref="BG136:BG145" si="10">IF(N136="sníž. přenesená",J136,0)</f>
        <v>0</v>
      </c>
      <c r="BH136" s="138">
        <f t="shared" ref="BH136:BH145" si="11">IF(N136="nulová",J136,0)</f>
        <v>0</v>
      </c>
      <c r="BI136" s="72" t="s">
        <v>63</v>
      </c>
      <c r="BJ136" s="138">
        <f t="shared" ref="BJ136:BJ145" si="12">ROUND(I136*H136,2)</f>
        <v>0</v>
      </c>
      <c r="BK136" s="72" t="s">
        <v>90</v>
      </c>
    </row>
    <row r="137" spans="2:63" s="13" customFormat="1" ht="26">
      <c r="B137" s="12"/>
      <c r="C137" s="126">
        <v>6</v>
      </c>
      <c r="D137" s="126" t="s">
        <v>88</v>
      </c>
      <c r="E137" s="127" t="s">
        <v>118</v>
      </c>
      <c r="F137" s="128" t="s">
        <v>301</v>
      </c>
      <c r="G137" s="129" t="s">
        <v>99</v>
      </c>
      <c r="H137" s="130">
        <v>1</v>
      </c>
      <c r="I137" s="63">
        <v>0</v>
      </c>
      <c r="J137" s="131">
        <f t="shared" si="0"/>
        <v>0</v>
      </c>
      <c r="K137" s="132"/>
      <c r="L137" s="12"/>
      <c r="M137" s="133"/>
      <c r="N137" s="134" t="s">
        <v>26</v>
      </c>
      <c r="O137" s="135">
        <v>1.8560000000000001</v>
      </c>
      <c r="P137" s="135">
        <f t="shared" si="1"/>
        <v>1.8560000000000001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S137" s="137" t="s">
        <v>88</v>
      </c>
      <c r="AT137" s="137" t="s">
        <v>64</v>
      </c>
      <c r="AX137" s="72" t="s">
        <v>87</v>
      </c>
      <c r="BD137" s="138">
        <f t="shared" si="7"/>
        <v>0</v>
      </c>
      <c r="BE137" s="138">
        <f t="shared" si="8"/>
        <v>0</v>
      </c>
      <c r="BF137" s="138">
        <f t="shared" si="9"/>
        <v>0</v>
      </c>
      <c r="BG137" s="138">
        <f t="shared" si="10"/>
        <v>0</v>
      </c>
      <c r="BH137" s="138">
        <f t="shared" si="11"/>
        <v>0</v>
      </c>
      <c r="BI137" s="72" t="s">
        <v>63</v>
      </c>
      <c r="BJ137" s="138">
        <f t="shared" si="12"/>
        <v>0</v>
      </c>
      <c r="BK137" s="72" t="s">
        <v>90</v>
      </c>
    </row>
    <row r="138" spans="2:63" s="13" customFormat="1" ht="39">
      <c r="B138" s="12"/>
      <c r="C138" s="126">
        <v>7</v>
      </c>
      <c r="D138" s="126" t="s">
        <v>88</v>
      </c>
      <c r="E138" s="127" t="s">
        <v>119</v>
      </c>
      <c r="F138" s="128" t="s">
        <v>120</v>
      </c>
      <c r="G138" s="129" t="s">
        <v>99</v>
      </c>
      <c r="H138" s="130">
        <v>9</v>
      </c>
      <c r="I138" s="63">
        <v>0</v>
      </c>
      <c r="J138" s="131">
        <f t="shared" si="0"/>
        <v>0</v>
      </c>
      <c r="K138" s="132"/>
      <c r="L138" s="12"/>
      <c r="M138" s="133"/>
      <c r="N138" s="134" t="s">
        <v>26</v>
      </c>
      <c r="O138" s="135">
        <v>0.1</v>
      </c>
      <c r="P138" s="135">
        <f t="shared" si="1"/>
        <v>0.9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S138" s="137" t="s">
        <v>88</v>
      </c>
      <c r="AT138" s="137" t="s">
        <v>64</v>
      </c>
      <c r="AX138" s="72" t="s">
        <v>87</v>
      </c>
      <c r="BD138" s="138">
        <f t="shared" si="7"/>
        <v>0</v>
      </c>
      <c r="BE138" s="138">
        <f t="shared" si="8"/>
        <v>0</v>
      </c>
      <c r="BF138" s="138">
        <f t="shared" si="9"/>
        <v>0</v>
      </c>
      <c r="BG138" s="138">
        <f t="shared" si="10"/>
        <v>0</v>
      </c>
      <c r="BH138" s="138">
        <f t="shared" si="11"/>
        <v>0</v>
      </c>
      <c r="BI138" s="72" t="s">
        <v>63</v>
      </c>
      <c r="BJ138" s="138">
        <f t="shared" si="12"/>
        <v>0</v>
      </c>
      <c r="BK138" s="72" t="s">
        <v>90</v>
      </c>
    </row>
    <row r="139" spans="2:63" s="13" customFormat="1" ht="39">
      <c r="B139" s="12"/>
      <c r="C139" s="126">
        <v>8</v>
      </c>
      <c r="D139" s="126" t="s">
        <v>88</v>
      </c>
      <c r="E139" s="127" t="s">
        <v>121</v>
      </c>
      <c r="F139" s="128" t="s">
        <v>124</v>
      </c>
      <c r="G139" s="129" t="s">
        <v>99</v>
      </c>
      <c r="H139" s="130">
        <v>7</v>
      </c>
      <c r="I139" s="63">
        <v>0</v>
      </c>
      <c r="J139" s="131">
        <f t="shared" si="0"/>
        <v>0</v>
      </c>
      <c r="K139" s="132"/>
      <c r="L139" s="12"/>
      <c r="M139" s="133"/>
      <c r="N139" s="134" t="s">
        <v>26</v>
      </c>
      <c r="O139" s="135">
        <v>0.44400000000000001</v>
      </c>
      <c r="P139" s="135">
        <f t="shared" si="1"/>
        <v>3.1080000000000001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S139" s="137" t="s">
        <v>88</v>
      </c>
      <c r="AT139" s="137" t="s">
        <v>64</v>
      </c>
      <c r="AX139" s="72" t="s">
        <v>87</v>
      </c>
      <c r="BD139" s="138">
        <f t="shared" si="7"/>
        <v>0</v>
      </c>
      <c r="BE139" s="138">
        <f t="shared" si="8"/>
        <v>0</v>
      </c>
      <c r="BF139" s="138">
        <f t="shared" si="9"/>
        <v>0</v>
      </c>
      <c r="BG139" s="138">
        <f t="shared" si="10"/>
        <v>0</v>
      </c>
      <c r="BH139" s="138">
        <f t="shared" si="11"/>
        <v>0</v>
      </c>
      <c r="BI139" s="72" t="s">
        <v>63</v>
      </c>
      <c r="BJ139" s="138">
        <f t="shared" si="12"/>
        <v>0</v>
      </c>
      <c r="BK139" s="72" t="s">
        <v>90</v>
      </c>
    </row>
    <row r="140" spans="2:63" s="13" customFormat="1" ht="39">
      <c r="B140" s="12"/>
      <c r="C140" s="126">
        <v>9</v>
      </c>
      <c r="D140" s="126" t="s">
        <v>88</v>
      </c>
      <c r="E140" s="127" t="s">
        <v>122</v>
      </c>
      <c r="F140" s="128" t="s">
        <v>125</v>
      </c>
      <c r="G140" s="129" t="s">
        <v>99</v>
      </c>
      <c r="H140" s="130">
        <v>4</v>
      </c>
      <c r="I140" s="63">
        <v>0</v>
      </c>
      <c r="J140" s="131">
        <f t="shared" si="0"/>
        <v>0</v>
      </c>
      <c r="K140" s="132"/>
      <c r="L140" s="12"/>
      <c r="M140" s="133"/>
      <c r="N140" s="134" t="s">
        <v>26</v>
      </c>
      <c r="O140" s="135">
        <v>0.78600000000000003</v>
      </c>
      <c r="P140" s="135">
        <f t="shared" si="1"/>
        <v>3.1440000000000001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S140" s="137" t="s">
        <v>88</v>
      </c>
      <c r="AT140" s="137" t="s">
        <v>64</v>
      </c>
      <c r="AX140" s="72" t="s">
        <v>87</v>
      </c>
      <c r="BD140" s="138">
        <f t="shared" si="7"/>
        <v>0</v>
      </c>
      <c r="BE140" s="138">
        <f t="shared" si="8"/>
        <v>0</v>
      </c>
      <c r="BF140" s="138">
        <f t="shared" si="9"/>
        <v>0</v>
      </c>
      <c r="BG140" s="138">
        <f t="shared" si="10"/>
        <v>0</v>
      </c>
      <c r="BH140" s="138">
        <f t="shared" si="11"/>
        <v>0</v>
      </c>
      <c r="BI140" s="72" t="s">
        <v>63</v>
      </c>
      <c r="BJ140" s="138">
        <f t="shared" si="12"/>
        <v>0</v>
      </c>
      <c r="BK140" s="72" t="s">
        <v>90</v>
      </c>
    </row>
    <row r="141" spans="2:63" s="13" customFormat="1" ht="39">
      <c r="B141" s="12"/>
      <c r="C141" s="126">
        <v>10</v>
      </c>
      <c r="D141" s="126" t="s">
        <v>88</v>
      </c>
      <c r="E141" s="127" t="s">
        <v>123</v>
      </c>
      <c r="F141" s="128" t="s">
        <v>126</v>
      </c>
      <c r="G141" s="129" t="s">
        <v>99</v>
      </c>
      <c r="H141" s="130">
        <v>1</v>
      </c>
      <c r="I141" s="63">
        <v>0</v>
      </c>
      <c r="J141" s="131">
        <f t="shared" si="0"/>
        <v>0</v>
      </c>
      <c r="K141" s="132"/>
      <c r="L141" s="12"/>
      <c r="M141" s="133"/>
      <c r="N141" s="134" t="s">
        <v>26</v>
      </c>
      <c r="O141" s="135">
        <v>0.96199999999999997</v>
      </c>
      <c r="P141" s="135">
        <f t="shared" si="1"/>
        <v>0.96199999999999997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S141" s="137" t="s">
        <v>88</v>
      </c>
      <c r="AT141" s="137" t="s">
        <v>64</v>
      </c>
      <c r="AX141" s="72" t="s">
        <v>87</v>
      </c>
      <c r="BD141" s="138">
        <f t="shared" si="7"/>
        <v>0</v>
      </c>
      <c r="BE141" s="138">
        <f t="shared" si="8"/>
        <v>0</v>
      </c>
      <c r="BF141" s="138">
        <f t="shared" si="9"/>
        <v>0</v>
      </c>
      <c r="BG141" s="138">
        <f t="shared" si="10"/>
        <v>0</v>
      </c>
      <c r="BH141" s="138">
        <f t="shared" si="11"/>
        <v>0</v>
      </c>
      <c r="BI141" s="72" t="s">
        <v>63</v>
      </c>
      <c r="BJ141" s="138">
        <f t="shared" si="12"/>
        <v>0</v>
      </c>
      <c r="BK141" s="72" t="s">
        <v>90</v>
      </c>
    </row>
    <row r="142" spans="2:63" s="13" customFormat="1" ht="26">
      <c r="B142" s="12"/>
      <c r="C142" s="126">
        <v>11</v>
      </c>
      <c r="D142" s="126" t="s">
        <v>88</v>
      </c>
      <c r="E142" s="127" t="s">
        <v>131</v>
      </c>
      <c r="F142" s="128" t="s">
        <v>127</v>
      </c>
      <c r="G142" s="129" t="s">
        <v>98</v>
      </c>
      <c r="H142" s="130">
        <v>1</v>
      </c>
      <c r="I142" s="63">
        <v>0</v>
      </c>
      <c r="J142" s="131">
        <f t="shared" si="0"/>
        <v>0</v>
      </c>
      <c r="K142" s="132"/>
      <c r="L142" s="12"/>
      <c r="M142" s="133"/>
      <c r="N142" s="134" t="s">
        <v>26</v>
      </c>
      <c r="O142" s="135">
        <v>1E-3</v>
      </c>
      <c r="P142" s="135">
        <f t="shared" si="1"/>
        <v>1E-3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S142" s="137" t="s">
        <v>88</v>
      </c>
      <c r="AT142" s="137" t="s">
        <v>64</v>
      </c>
      <c r="AX142" s="72" t="s">
        <v>87</v>
      </c>
      <c r="BD142" s="138">
        <f t="shared" si="7"/>
        <v>0</v>
      </c>
      <c r="BE142" s="138">
        <f t="shared" si="8"/>
        <v>0</v>
      </c>
      <c r="BF142" s="138">
        <f t="shared" si="9"/>
        <v>0</v>
      </c>
      <c r="BG142" s="138">
        <f t="shared" si="10"/>
        <v>0</v>
      </c>
      <c r="BH142" s="138">
        <f t="shared" si="11"/>
        <v>0</v>
      </c>
      <c r="BI142" s="72" t="s">
        <v>63</v>
      </c>
      <c r="BJ142" s="138">
        <f t="shared" si="12"/>
        <v>0</v>
      </c>
      <c r="BK142" s="72" t="s">
        <v>90</v>
      </c>
    </row>
    <row r="143" spans="2:63" s="13" customFormat="1" ht="26">
      <c r="B143" s="12"/>
      <c r="C143" s="126">
        <v>12</v>
      </c>
      <c r="D143" s="126" t="s">
        <v>88</v>
      </c>
      <c r="E143" s="127" t="s">
        <v>132</v>
      </c>
      <c r="F143" s="128" t="s">
        <v>128</v>
      </c>
      <c r="G143" s="129" t="s">
        <v>98</v>
      </c>
      <c r="H143" s="130">
        <v>1</v>
      </c>
      <c r="I143" s="64">
        <v>0</v>
      </c>
      <c r="J143" s="130">
        <f t="shared" si="0"/>
        <v>0</v>
      </c>
      <c r="K143" s="132"/>
      <c r="L143" s="12"/>
      <c r="M143" s="133"/>
      <c r="N143" s="134" t="s">
        <v>26</v>
      </c>
      <c r="O143" s="135">
        <v>2E-3</v>
      </c>
      <c r="P143" s="135">
        <f t="shared" si="1"/>
        <v>2E-3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S143" s="137" t="s">
        <v>88</v>
      </c>
      <c r="AT143" s="137" t="s">
        <v>64</v>
      </c>
      <c r="AX143" s="72" t="s">
        <v>87</v>
      </c>
      <c r="BD143" s="138">
        <f t="shared" si="7"/>
        <v>0</v>
      </c>
      <c r="BE143" s="138">
        <f t="shared" si="8"/>
        <v>0</v>
      </c>
      <c r="BF143" s="138">
        <f t="shared" si="9"/>
        <v>0</v>
      </c>
      <c r="BG143" s="138">
        <f t="shared" si="10"/>
        <v>0</v>
      </c>
      <c r="BH143" s="138">
        <f t="shared" si="11"/>
        <v>0</v>
      </c>
      <c r="BI143" s="72" t="s">
        <v>63</v>
      </c>
      <c r="BJ143" s="138">
        <f t="shared" si="12"/>
        <v>0</v>
      </c>
      <c r="BK143" s="72" t="s">
        <v>90</v>
      </c>
    </row>
    <row r="144" spans="2:63" s="13" customFormat="1" ht="26">
      <c r="B144" s="12"/>
      <c r="C144" s="126">
        <v>13</v>
      </c>
      <c r="D144" s="126" t="s">
        <v>88</v>
      </c>
      <c r="E144" s="127" t="s">
        <v>133</v>
      </c>
      <c r="F144" s="128" t="s">
        <v>129</v>
      </c>
      <c r="G144" s="129" t="s">
        <v>98</v>
      </c>
      <c r="H144" s="130">
        <v>1</v>
      </c>
      <c r="I144" s="63">
        <v>0</v>
      </c>
      <c r="J144" s="131">
        <f t="shared" si="0"/>
        <v>0</v>
      </c>
      <c r="K144" s="132"/>
      <c r="L144" s="12"/>
      <c r="M144" s="133"/>
      <c r="N144" s="134" t="s">
        <v>26</v>
      </c>
      <c r="O144" s="135">
        <v>5.0000000000000001E-3</v>
      </c>
      <c r="P144" s="135">
        <f t="shared" si="1"/>
        <v>5.0000000000000001E-3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S144" s="137" t="s">
        <v>88</v>
      </c>
      <c r="AT144" s="137" t="s">
        <v>64</v>
      </c>
      <c r="AX144" s="72" t="s">
        <v>87</v>
      </c>
      <c r="BD144" s="138">
        <f t="shared" si="7"/>
        <v>0</v>
      </c>
      <c r="BE144" s="138">
        <f t="shared" si="8"/>
        <v>0</v>
      </c>
      <c r="BF144" s="138">
        <f t="shared" si="9"/>
        <v>0</v>
      </c>
      <c r="BG144" s="138">
        <f t="shared" si="10"/>
        <v>0</v>
      </c>
      <c r="BH144" s="138">
        <f t="shared" si="11"/>
        <v>0</v>
      </c>
      <c r="BI144" s="72" t="s">
        <v>63</v>
      </c>
      <c r="BJ144" s="138">
        <f t="shared" si="12"/>
        <v>0</v>
      </c>
      <c r="BK144" s="72" t="s">
        <v>90</v>
      </c>
    </row>
    <row r="145" spans="2:63" s="13" customFormat="1" ht="26">
      <c r="B145" s="12"/>
      <c r="C145" s="126">
        <v>14</v>
      </c>
      <c r="D145" s="126" t="s">
        <v>88</v>
      </c>
      <c r="E145" s="127" t="s">
        <v>134</v>
      </c>
      <c r="F145" s="128" t="s">
        <v>130</v>
      </c>
      <c r="G145" s="129" t="s">
        <v>98</v>
      </c>
      <c r="H145" s="130">
        <v>1</v>
      </c>
      <c r="I145" s="63">
        <v>0</v>
      </c>
      <c r="J145" s="131">
        <f t="shared" si="0"/>
        <v>0</v>
      </c>
      <c r="K145" s="132"/>
      <c r="L145" s="12"/>
      <c r="M145" s="133"/>
      <c r="N145" s="134" t="s">
        <v>26</v>
      </c>
      <c r="O145" s="135">
        <v>6.0000000000000001E-3</v>
      </c>
      <c r="P145" s="135">
        <f t="shared" si="1"/>
        <v>6.0000000000000001E-3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S145" s="137" t="s">
        <v>88</v>
      </c>
      <c r="AT145" s="137" t="s">
        <v>64</v>
      </c>
      <c r="AX145" s="72" t="s">
        <v>87</v>
      </c>
      <c r="BD145" s="138">
        <f t="shared" si="7"/>
        <v>0</v>
      </c>
      <c r="BE145" s="138">
        <f t="shared" si="8"/>
        <v>0</v>
      </c>
      <c r="BF145" s="138">
        <f t="shared" si="9"/>
        <v>0</v>
      </c>
      <c r="BG145" s="138">
        <f t="shared" si="10"/>
        <v>0</v>
      </c>
      <c r="BH145" s="138">
        <f t="shared" si="11"/>
        <v>0</v>
      </c>
      <c r="BI145" s="72" t="s">
        <v>63</v>
      </c>
      <c r="BJ145" s="138">
        <f t="shared" si="12"/>
        <v>0</v>
      </c>
      <c r="BK145" s="72" t="s">
        <v>90</v>
      </c>
    </row>
    <row r="146" spans="2:63" s="13" customFormat="1" ht="39">
      <c r="B146" s="12"/>
      <c r="C146" s="126">
        <v>15</v>
      </c>
      <c r="D146" s="126" t="s">
        <v>88</v>
      </c>
      <c r="E146" s="127" t="s">
        <v>135</v>
      </c>
      <c r="F146" s="128" t="s">
        <v>136</v>
      </c>
      <c r="G146" s="129" t="s">
        <v>98</v>
      </c>
      <c r="H146" s="130">
        <v>1</v>
      </c>
      <c r="I146" s="63">
        <v>0</v>
      </c>
      <c r="J146" s="131">
        <f t="shared" ref="J146" si="13">ROUND(I146*H146,2)</f>
        <v>0</v>
      </c>
      <c r="K146" s="132"/>
      <c r="L146" s="12"/>
      <c r="M146" s="133"/>
      <c r="N146" s="134" t="s">
        <v>26</v>
      </c>
      <c r="O146" s="135">
        <v>0</v>
      </c>
      <c r="P146" s="135">
        <f t="shared" ref="P146" si="14">O146*H146</f>
        <v>0</v>
      </c>
      <c r="Q146" s="135">
        <v>0</v>
      </c>
      <c r="R146" s="135">
        <f t="shared" ref="R146" si="15">Q146*H146</f>
        <v>0</v>
      </c>
      <c r="S146" s="135">
        <v>0</v>
      </c>
      <c r="T146" s="136">
        <f t="shared" ref="T146" si="16">S146*H146</f>
        <v>0</v>
      </c>
      <c r="AS146" s="137" t="s">
        <v>88</v>
      </c>
      <c r="AT146" s="137" t="s">
        <v>94</v>
      </c>
      <c r="AX146" s="72" t="s">
        <v>87</v>
      </c>
      <c r="BD146" s="138">
        <f t="shared" ref="BD146" si="17">IF(N146="základní",J146,0)</f>
        <v>0</v>
      </c>
      <c r="BE146" s="138">
        <f t="shared" ref="BE146" si="18">IF(N146="snížená",J146,0)</f>
        <v>0</v>
      </c>
      <c r="BF146" s="138">
        <f t="shared" ref="BF146" si="19">IF(N146="zákl. přenesená",J146,0)</f>
        <v>0</v>
      </c>
      <c r="BG146" s="138">
        <f t="shared" ref="BG146" si="20">IF(N146="sníž. přenesená",J146,0)</f>
        <v>0</v>
      </c>
      <c r="BH146" s="138">
        <f t="shared" ref="BH146" si="21">IF(N146="nulová",J146,0)</f>
        <v>0</v>
      </c>
      <c r="BI146" s="72" t="s">
        <v>64</v>
      </c>
      <c r="BJ146" s="138">
        <f t="shared" ref="BJ146" si="22">ROUND(I146*H146,2)</f>
        <v>0</v>
      </c>
      <c r="BK146" s="72" t="s">
        <v>100</v>
      </c>
    </row>
    <row r="147" spans="2:63" s="13" customFormat="1" ht="26">
      <c r="B147" s="12"/>
      <c r="C147" s="126">
        <v>16</v>
      </c>
      <c r="D147" s="126" t="s">
        <v>88</v>
      </c>
      <c r="E147" s="127" t="s">
        <v>138</v>
      </c>
      <c r="F147" s="128" t="s">
        <v>139</v>
      </c>
      <c r="G147" s="129" t="s">
        <v>92</v>
      </c>
      <c r="H147" s="130">
        <v>97.7</v>
      </c>
      <c r="I147" s="63">
        <v>0</v>
      </c>
      <c r="J147" s="131">
        <f t="shared" ref="J147" si="23">ROUND(I147*H147,2)</f>
        <v>0</v>
      </c>
      <c r="K147" s="132"/>
      <c r="L147" s="12"/>
      <c r="M147" s="133"/>
      <c r="N147" s="134" t="s">
        <v>26</v>
      </c>
      <c r="O147" s="135">
        <v>0.20899999999999999</v>
      </c>
      <c r="P147" s="135">
        <f t="shared" ref="P147:P156" si="24">O147*H147</f>
        <v>20.4193</v>
      </c>
      <c r="Q147" s="135">
        <v>0.14000000000000001</v>
      </c>
      <c r="R147" s="135">
        <f t="shared" ref="R147:R156" si="25">Q147*H147</f>
        <v>13.678000000000001</v>
      </c>
      <c r="S147" s="135">
        <v>0</v>
      </c>
      <c r="T147" s="136">
        <f t="shared" ref="T147:T156" si="26">S147*H147</f>
        <v>0</v>
      </c>
      <c r="AS147" s="137" t="s">
        <v>88</v>
      </c>
      <c r="AT147" s="137" t="s">
        <v>64</v>
      </c>
      <c r="AX147" s="72" t="s">
        <v>87</v>
      </c>
      <c r="BD147" s="138">
        <f t="shared" ref="BD147:BD156" si="27">IF(N147="základní",J147,0)</f>
        <v>0</v>
      </c>
      <c r="BE147" s="138">
        <f t="shared" ref="BE147:BE156" si="28">IF(N147="snížená",J147,0)</f>
        <v>0</v>
      </c>
      <c r="BF147" s="138">
        <f t="shared" ref="BF147:BF156" si="29">IF(N147="zákl. přenesená",J147,0)</f>
        <v>0</v>
      </c>
      <c r="BG147" s="138">
        <f t="shared" ref="BG147:BG156" si="30">IF(N147="sníž. přenesená",J147,0)</f>
        <v>0</v>
      </c>
      <c r="BH147" s="138">
        <f t="shared" ref="BH147:BH156" si="31">IF(N147="nulová",J147,0)</f>
        <v>0</v>
      </c>
      <c r="BI147" s="72" t="s">
        <v>63</v>
      </c>
      <c r="BJ147" s="138">
        <f t="shared" ref="BJ147:BJ156" si="32">ROUND(I147*H147,2)</f>
        <v>0</v>
      </c>
      <c r="BK147" s="72" t="s">
        <v>90</v>
      </c>
    </row>
    <row r="148" spans="2:63" s="140" customFormat="1" ht="12">
      <c r="B148" s="139"/>
      <c r="D148" s="141" t="s">
        <v>91</v>
      </c>
      <c r="E148" s="142"/>
      <c r="F148" s="143" t="s">
        <v>140</v>
      </c>
      <c r="H148" s="142"/>
      <c r="L148" s="139"/>
      <c r="M148" s="144"/>
      <c r="T148" s="145"/>
      <c r="AS148" s="142"/>
      <c r="AT148" s="142"/>
      <c r="AX148" s="142"/>
    </row>
    <row r="149" spans="2:63" s="147" customFormat="1" ht="12">
      <c r="B149" s="146"/>
      <c r="D149" s="141" t="s">
        <v>91</v>
      </c>
      <c r="E149" s="148"/>
      <c r="F149" s="149" t="s">
        <v>141</v>
      </c>
      <c r="H149" s="150">
        <v>73.7</v>
      </c>
      <c r="L149" s="146"/>
      <c r="M149" s="151"/>
      <c r="T149" s="152"/>
      <c r="AS149" s="148"/>
      <c r="AT149" s="148"/>
      <c r="AX149" s="148"/>
    </row>
    <row r="150" spans="2:63" s="140" customFormat="1" ht="12">
      <c r="B150" s="139"/>
      <c r="D150" s="141" t="s">
        <v>91</v>
      </c>
      <c r="E150" s="142" t="s">
        <v>1</v>
      </c>
      <c r="F150" s="143" t="s">
        <v>174</v>
      </c>
      <c r="H150" s="142" t="s">
        <v>1</v>
      </c>
      <c r="L150" s="139"/>
      <c r="M150" s="144"/>
      <c r="T150" s="145"/>
      <c r="AS150" s="142" t="s">
        <v>91</v>
      </c>
      <c r="AT150" s="142" t="s">
        <v>64</v>
      </c>
      <c r="AU150" s="140" t="s">
        <v>63</v>
      </c>
      <c r="AV150" s="140" t="s">
        <v>18</v>
      </c>
      <c r="AW150" s="140" t="s">
        <v>61</v>
      </c>
      <c r="AX150" s="142" t="s">
        <v>87</v>
      </c>
    </row>
    <row r="151" spans="2:63" s="147" customFormat="1" ht="12">
      <c r="B151" s="146"/>
      <c r="D151" s="141" t="s">
        <v>91</v>
      </c>
      <c r="E151" s="148" t="s">
        <v>1</v>
      </c>
      <c r="F151" s="149" t="s">
        <v>177</v>
      </c>
      <c r="H151" s="150">
        <v>24</v>
      </c>
      <c r="L151" s="146"/>
      <c r="M151" s="151"/>
      <c r="T151" s="152"/>
      <c r="AS151" s="148" t="s">
        <v>91</v>
      </c>
      <c r="AT151" s="148" t="s">
        <v>64</v>
      </c>
      <c r="AU151" s="147" t="s">
        <v>64</v>
      </c>
      <c r="AV151" s="147" t="s">
        <v>18</v>
      </c>
      <c r="AW151" s="147" t="s">
        <v>63</v>
      </c>
      <c r="AX151" s="148" t="s">
        <v>87</v>
      </c>
    </row>
    <row r="152" spans="2:63" s="154" customFormat="1" ht="12">
      <c r="B152" s="153"/>
      <c r="D152" s="141" t="s">
        <v>91</v>
      </c>
      <c r="E152" s="155" t="s">
        <v>1</v>
      </c>
      <c r="F152" s="156" t="s">
        <v>95</v>
      </c>
      <c r="H152" s="157">
        <v>5.65</v>
      </c>
      <c r="L152" s="153"/>
      <c r="M152" s="158"/>
      <c r="T152" s="159"/>
      <c r="AS152" s="155" t="s">
        <v>91</v>
      </c>
      <c r="AT152" s="155" t="s">
        <v>64</v>
      </c>
      <c r="AU152" s="154" t="s">
        <v>90</v>
      </c>
      <c r="AV152" s="154" t="s">
        <v>18</v>
      </c>
      <c r="AW152" s="154" t="s">
        <v>63</v>
      </c>
      <c r="AX152" s="155" t="s">
        <v>87</v>
      </c>
    </row>
    <row r="153" spans="2:63" s="13" customFormat="1" ht="39">
      <c r="B153" s="12"/>
      <c r="C153" s="126">
        <v>17</v>
      </c>
      <c r="D153" s="126" t="s">
        <v>88</v>
      </c>
      <c r="E153" s="127" t="s">
        <v>142</v>
      </c>
      <c r="F153" s="128" t="s">
        <v>143</v>
      </c>
      <c r="G153" s="129" t="s">
        <v>92</v>
      </c>
      <c r="H153" s="130">
        <v>73.7</v>
      </c>
      <c r="I153" s="63">
        <v>0</v>
      </c>
      <c r="J153" s="131">
        <f t="shared" ref="J153" si="33">ROUND(I153*H153,2)</f>
        <v>0</v>
      </c>
      <c r="K153" s="132"/>
      <c r="L153" s="12"/>
      <c r="M153" s="133"/>
      <c r="N153" s="134" t="s">
        <v>26</v>
      </c>
      <c r="O153" s="135">
        <v>0.05</v>
      </c>
      <c r="P153" s="135">
        <f t="shared" si="24"/>
        <v>3.6850000000000005</v>
      </c>
      <c r="Q153" s="135">
        <v>0</v>
      </c>
      <c r="R153" s="135">
        <f t="shared" si="25"/>
        <v>0</v>
      </c>
      <c r="S153" s="135">
        <v>0</v>
      </c>
      <c r="T153" s="136">
        <f t="shared" si="26"/>
        <v>0</v>
      </c>
      <c r="AS153" s="137" t="s">
        <v>88</v>
      </c>
      <c r="AT153" s="137" t="s">
        <v>64</v>
      </c>
      <c r="AX153" s="72" t="s">
        <v>87</v>
      </c>
      <c r="BD153" s="138">
        <f t="shared" si="27"/>
        <v>0</v>
      </c>
      <c r="BE153" s="138">
        <f t="shared" si="28"/>
        <v>0</v>
      </c>
      <c r="BF153" s="138">
        <f t="shared" si="29"/>
        <v>0</v>
      </c>
      <c r="BG153" s="138">
        <f t="shared" si="30"/>
        <v>0</v>
      </c>
      <c r="BH153" s="138">
        <f t="shared" si="31"/>
        <v>0</v>
      </c>
      <c r="BI153" s="72" t="s">
        <v>63</v>
      </c>
      <c r="BJ153" s="138">
        <f t="shared" si="32"/>
        <v>0</v>
      </c>
      <c r="BK153" s="72" t="s">
        <v>90</v>
      </c>
    </row>
    <row r="154" spans="2:63" s="140" customFormat="1" ht="12">
      <c r="B154" s="139"/>
      <c r="D154" s="141" t="s">
        <v>91</v>
      </c>
      <c r="E154" s="142"/>
      <c r="F154" s="143" t="s">
        <v>140</v>
      </c>
      <c r="H154" s="142"/>
      <c r="L154" s="139"/>
      <c r="M154" s="144"/>
      <c r="T154" s="145"/>
      <c r="AS154" s="142"/>
      <c r="AT154" s="142"/>
      <c r="AX154" s="142"/>
    </row>
    <row r="155" spans="2:63" s="147" customFormat="1" ht="12">
      <c r="B155" s="146"/>
      <c r="D155" s="141" t="s">
        <v>91</v>
      </c>
      <c r="E155" s="148"/>
      <c r="F155" s="149" t="s">
        <v>141</v>
      </c>
      <c r="H155" s="150">
        <v>73.7</v>
      </c>
      <c r="L155" s="146"/>
      <c r="M155" s="151"/>
      <c r="T155" s="152"/>
      <c r="AS155" s="148"/>
      <c r="AT155" s="148"/>
      <c r="AX155" s="148"/>
    </row>
    <row r="156" spans="2:63" s="13" customFormat="1" ht="13">
      <c r="B156" s="12"/>
      <c r="C156" s="126">
        <v>18</v>
      </c>
      <c r="D156" s="126" t="s">
        <v>88</v>
      </c>
      <c r="E156" s="127" t="s">
        <v>314</v>
      </c>
      <c r="F156" s="128" t="s">
        <v>315</v>
      </c>
      <c r="G156" s="129" t="s">
        <v>92</v>
      </c>
      <c r="H156" s="130">
        <v>16.25</v>
      </c>
      <c r="I156" s="63">
        <v>0</v>
      </c>
      <c r="J156" s="131">
        <f t="shared" ref="J156" si="34">ROUND(I156*H156,2)</f>
        <v>0</v>
      </c>
      <c r="K156" s="132"/>
      <c r="L156" s="12"/>
      <c r="M156" s="133"/>
      <c r="N156" s="134" t="s">
        <v>26</v>
      </c>
      <c r="O156" s="135">
        <v>0.55100000000000005</v>
      </c>
      <c r="P156" s="135">
        <f t="shared" si="24"/>
        <v>8.9537500000000012</v>
      </c>
      <c r="Q156" s="135">
        <v>0.42</v>
      </c>
      <c r="R156" s="135">
        <f t="shared" si="25"/>
        <v>6.8250000000000002</v>
      </c>
      <c r="S156" s="135">
        <v>0</v>
      </c>
      <c r="T156" s="136">
        <f t="shared" si="26"/>
        <v>0</v>
      </c>
      <c r="AS156" s="137" t="s">
        <v>88</v>
      </c>
      <c r="AT156" s="137" t="s">
        <v>64</v>
      </c>
      <c r="AX156" s="72" t="s">
        <v>87</v>
      </c>
      <c r="BD156" s="138">
        <f t="shared" si="27"/>
        <v>0</v>
      </c>
      <c r="BE156" s="138">
        <f t="shared" si="28"/>
        <v>0</v>
      </c>
      <c r="BF156" s="138">
        <f t="shared" si="29"/>
        <v>0</v>
      </c>
      <c r="BG156" s="138">
        <f t="shared" si="30"/>
        <v>0</v>
      </c>
      <c r="BH156" s="138">
        <f t="shared" si="31"/>
        <v>0</v>
      </c>
      <c r="BI156" s="72" t="s">
        <v>63</v>
      </c>
      <c r="BJ156" s="138">
        <f t="shared" si="32"/>
        <v>0</v>
      </c>
      <c r="BK156" s="72" t="s">
        <v>90</v>
      </c>
    </row>
    <row r="157" spans="2:63" s="140" customFormat="1" ht="12">
      <c r="B157" s="139"/>
      <c r="D157" s="141" t="s">
        <v>91</v>
      </c>
      <c r="E157" s="142" t="s">
        <v>1</v>
      </c>
      <c r="F157" s="143" t="s">
        <v>285</v>
      </c>
      <c r="H157" s="142" t="s">
        <v>1</v>
      </c>
      <c r="L157" s="139"/>
      <c r="M157" s="144"/>
      <c r="T157" s="145"/>
      <c r="AS157" s="142" t="s">
        <v>91</v>
      </c>
      <c r="AT157" s="142" t="s">
        <v>64</v>
      </c>
      <c r="AU157" s="140" t="s">
        <v>63</v>
      </c>
      <c r="AV157" s="140" t="s">
        <v>18</v>
      </c>
      <c r="AW157" s="140" t="s">
        <v>61</v>
      </c>
      <c r="AX157" s="142" t="s">
        <v>87</v>
      </c>
    </row>
    <row r="158" spans="2:63" s="147" customFormat="1" ht="12">
      <c r="B158" s="146"/>
      <c r="D158" s="141" t="s">
        <v>91</v>
      </c>
      <c r="E158" s="148" t="s">
        <v>1</v>
      </c>
      <c r="F158" s="149" t="s">
        <v>291</v>
      </c>
      <c r="H158" s="150">
        <v>3.25</v>
      </c>
      <c r="L158" s="146"/>
      <c r="M158" s="151"/>
      <c r="T158" s="152"/>
      <c r="AS158" s="148" t="s">
        <v>91</v>
      </c>
      <c r="AT158" s="148" t="s">
        <v>64</v>
      </c>
      <c r="AU158" s="147" t="s">
        <v>64</v>
      </c>
      <c r="AV158" s="147" t="s">
        <v>18</v>
      </c>
      <c r="AW158" s="147" t="s">
        <v>63</v>
      </c>
      <c r="AX158" s="148" t="s">
        <v>87</v>
      </c>
    </row>
    <row r="159" spans="2:63" s="112" customFormat="1" ht="23" customHeight="1">
      <c r="B159" s="111"/>
      <c r="D159" s="113" t="s">
        <v>60</v>
      </c>
      <c r="E159" s="121">
        <v>231</v>
      </c>
      <c r="F159" s="121" t="s">
        <v>146</v>
      </c>
      <c r="J159" s="122">
        <f>BJ159</f>
        <v>0</v>
      </c>
      <c r="L159" s="111"/>
      <c r="M159" s="116"/>
      <c r="P159" s="117">
        <f>SUM(P160:P161)</f>
        <v>39.79097999999999</v>
      </c>
      <c r="R159" s="117">
        <f>SUM(R160:R161)</f>
        <v>4.6871999999999998</v>
      </c>
      <c r="T159" s="124">
        <f>SUM(T160:T161)</f>
        <v>0</v>
      </c>
      <c r="AS159" s="120" t="s">
        <v>60</v>
      </c>
      <c r="AT159" s="120" t="s">
        <v>63</v>
      </c>
      <c r="AX159" s="113" t="s">
        <v>87</v>
      </c>
      <c r="BJ159" s="125">
        <f>SUM(BJ160:BJ161)</f>
        <v>0</v>
      </c>
    </row>
    <row r="160" spans="2:63" s="13" customFormat="1" ht="26">
      <c r="B160" s="12"/>
      <c r="C160" s="126">
        <v>19</v>
      </c>
      <c r="D160" s="126" t="s">
        <v>88</v>
      </c>
      <c r="E160" s="127" t="s">
        <v>144</v>
      </c>
      <c r="F160" s="128" t="s">
        <v>149</v>
      </c>
      <c r="G160" s="129" t="s">
        <v>92</v>
      </c>
      <c r="H160" s="130">
        <v>16.739999999999998</v>
      </c>
      <c r="I160" s="63">
        <v>0</v>
      </c>
      <c r="J160" s="131">
        <f t="shared" ref="J160" si="35">ROUND(I160*H160,2)</f>
        <v>0</v>
      </c>
      <c r="K160" s="132"/>
      <c r="L160" s="12"/>
      <c r="M160" s="133"/>
      <c r="N160" s="134" t="s">
        <v>26</v>
      </c>
      <c r="O160" s="135">
        <v>2.3769999999999998</v>
      </c>
      <c r="P160" s="135">
        <f t="shared" ref="P160" si="36">O160*H160</f>
        <v>39.79097999999999</v>
      </c>
      <c r="Q160" s="135">
        <v>0.28000000000000003</v>
      </c>
      <c r="R160" s="135">
        <f t="shared" ref="R160" si="37">Q160*H160</f>
        <v>4.6871999999999998</v>
      </c>
      <c r="S160" s="135">
        <v>0</v>
      </c>
      <c r="T160" s="136">
        <f t="shared" ref="T160" si="38">S160*H160</f>
        <v>0</v>
      </c>
      <c r="AS160" s="137" t="s">
        <v>88</v>
      </c>
      <c r="AT160" s="137" t="s">
        <v>64</v>
      </c>
      <c r="AX160" s="72" t="s">
        <v>87</v>
      </c>
      <c r="BD160" s="138">
        <f t="shared" ref="BD160" si="39">IF(N160="základní",J160,0)</f>
        <v>0</v>
      </c>
      <c r="BE160" s="138">
        <f t="shared" ref="BE160" si="40">IF(N160="snížená",J160,0)</f>
        <v>0</v>
      </c>
      <c r="BF160" s="138">
        <f t="shared" ref="BF160" si="41">IF(N160="zákl. přenesená",J160,0)</f>
        <v>0</v>
      </c>
      <c r="BG160" s="138">
        <f t="shared" ref="BG160" si="42">IF(N160="sníž. přenesená",J160,0)</f>
        <v>0</v>
      </c>
      <c r="BH160" s="138">
        <f t="shared" ref="BH160" si="43">IF(N160="nulová",J160,0)</f>
        <v>0</v>
      </c>
      <c r="BI160" s="72" t="s">
        <v>63</v>
      </c>
      <c r="BJ160" s="138">
        <f t="shared" ref="BJ160" si="44">ROUND(I160*H160,2)</f>
        <v>0</v>
      </c>
      <c r="BK160" s="72" t="s">
        <v>90</v>
      </c>
    </row>
    <row r="161" spans="2:63" s="147" customFormat="1" ht="24">
      <c r="B161" s="146"/>
      <c r="D161" s="141" t="s">
        <v>91</v>
      </c>
      <c r="E161" s="148" t="s">
        <v>1</v>
      </c>
      <c r="F161" s="149" t="s">
        <v>145</v>
      </c>
      <c r="H161" s="150">
        <v>16.739999999999998</v>
      </c>
      <c r="L161" s="146"/>
      <c r="M161" s="151"/>
      <c r="T161" s="152"/>
      <c r="AS161" s="148"/>
      <c r="AT161" s="148"/>
      <c r="AX161" s="148"/>
    </row>
    <row r="162" spans="2:63" s="112" customFormat="1" ht="23" customHeight="1">
      <c r="B162" s="111"/>
      <c r="D162" s="113" t="s">
        <v>60</v>
      </c>
      <c r="E162" s="121">
        <v>231</v>
      </c>
      <c r="F162" s="121" t="s">
        <v>295</v>
      </c>
      <c r="J162" s="122">
        <f>BJ162</f>
        <v>0</v>
      </c>
      <c r="L162" s="123"/>
      <c r="M162" s="116"/>
      <c r="P162" s="117">
        <f>SUM(P163:P244)</f>
        <v>399.16773999999987</v>
      </c>
      <c r="R162" s="117">
        <f>SUM(R163:R244)</f>
        <v>77.082480000000004</v>
      </c>
      <c r="T162" s="124">
        <f>SUM(T163:T244)</f>
        <v>0</v>
      </c>
      <c r="AS162" s="120" t="s">
        <v>60</v>
      </c>
      <c r="AT162" s="120" t="s">
        <v>63</v>
      </c>
      <c r="AX162" s="113" t="s">
        <v>87</v>
      </c>
      <c r="BJ162" s="125">
        <f>SUM(BJ163:BJ244)</f>
        <v>0</v>
      </c>
    </row>
    <row r="163" spans="2:63" s="13" customFormat="1" ht="39">
      <c r="B163" s="12"/>
      <c r="C163" s="126">
        <v>20</v>
      </c>
      <c r="D163" s="126" t="s">
        <v>88</v>
      </c>
      <c r="E163" s="127" t="s">
        <v>150</v>
      </c>
      <c r="F163" s="128" t="s">
        <v>151</v>
      </c>
      <c r="G163" s="129" t="s">
        <v>92</v>
      </c>
      <c r="H163" s="130">
        <v>336.38</v>
      </c>
      <c r="I163" s="63">
        <v>0</v>
      </c>
      <c r="J163" s="131">
        <f>ROUND(I163*H163,2)</f>
        <v>0</v>
      </c>
      <c r="K163" s="132"/>
      <c r="L163" s="12"/>
      <c r="M163" s="133" t="s">
        <v>1</v>
      </c>
      <c r="N163" s="134" t="s">
        <v>26</v>
      </c>
      <c r="O163" s="135">
        <v>0.09</v>
      </c>
      <c r="P163" s="135">
        <f>O163*H163</f>
        <v>30.274199999999997</v>
      </c>
      <c r="Q163" s="135">
        <v>7.0000000000000007E-2</v>
      </c>
      <c r="R163" s="135">
        <f>Q163*H163</f>
        <v>23.546600000000002</v>
      </c>
      <c r="S163" s="135">
        <v>0</v>
      </c>
      <c r="T163" s="136">
        <f>S163*H163</f>
        <v>0</v>
      </c>
      <c r="AS163" s="137" t="s">
        <v>88</v>
      </c>
      <c r="AT163" s="137" t="s">
        <v>64</v>
      </c>
      <c r="AX163" s="72" t="s">
        <v>87</v>
      </c>
      <c r="BD163" s="138">
        <f>IF(N163="základní",J163,0)</f>
        <v>0</v>
      </c>
      <c r="BE163" s="138">
        <f>IF(N163="snížená",J163,0)</f>
        <v>0</v>
      </c>
      <c r="BF163" s="138">
        <f>IF(N163="zákl. přenesená",J163,0)</f>
        <v>0</v>
      </c>
      <c r="BG163" s="138">
        <f>IF(N163="sníž. přenesená",J163,0)</f>
        <v>0</v>
      </c>
      <c r="BH163" s="138">
        <f>IF(N163="nulová",J163,0)</f>
        <v>0</v>
      </c>
      <c r="BI163" s="72" t="s">
        <v>63</v>
      </c>
      <c r="BJ163" s="138">
        <f>ROUND(I163*H163,2)</f>
        <v>0</v>
      </c>
      <c r="BK163" s="72" t="s">
        <v>90</v>
      </c>
    </row>
    <row r="164" spans="2:63" s="147" customFormat="1" ht="12">
      <c r="B164" s="146"/>
      <c r="D164" s="141" t="s">
        <v>91</v>
      </c>
      <c r="F164" s="149" t="s">
        <v>306</v>
      </c>
      <c r="H164" s="150">
        <v>336.38</v>
      </c>
      <c r="L164" s="146"/>
      <c r="M164" s="151"/>
      <c r="T164" s="152"/>
      <c r="AS164" s="148"/>
      <c r="AT164" s="148"/>
      <c r="AX164" s="148"/>
    </row>
    <row r="165" spans="2:63" s="13" customFormat="1" ht="39">
      <c r="B165" s="12"/>
      <c r="C165" s="126">
        <v>21</v>
      </c>
      <c r="D165" s="126" t="s">
        <v>88</v>
      </c>
      <c r="E165" s="127" t="s">
        <v>302</v>
      </c>
      <c r="F165" s="128" t="s">
        <v>303</v>
      </c>
      <c r="G165" s="129" t="s">
        <v>92</v>
      </c>
      <c r="H165" s="130">
        <v>90.53</v>
      </c>
      <c r="I165" s="63">
        <v>0</v>
      </c>
      <c r="J165" s="131">
        <f>ROUND(I165*H165,2)</f>
        <v>0</v>
      </c>
      <c r="K165" s="132"/>
      <c r="L165" s="12"/>
      <c r="M165" s="133" t="s">
        <v>1</v>
      </c>
      <c r="N165" s="134" t="s">
        <v>26</v>
      </c>
      <c r="O165" s="135">
        <v>0.96599999999999997</v>
      </c>
      <c r="P165" s="135">
        <f>O165*H165</f>
        <v>87.451979999999992</v>
      </c>
      <c r="Q165" s="135">
        <v>0.42</v>
      </c>
      <c r="R165" s="135">
        <f>Q165*H165</f>
        <v>38.022599999999997</v>
      </c>
      <c r="S165" s="135">
        <v>0</v>
      </c>
      <c r="T165" s="136">
        <f>S165*H165</f>
        <v>0</v>
      </c>
      <c r="AS165" s="137" t="s">
        <v>88</v>
      </c>
      <c r="AT165" s="137" t="s">
        <v>64</v>
      </c>
      <c r="AX165" s="72" t="s">
        <v>87</v>
      </c>
      <c r="BD165" s="138">
        <f>IF(N165="základní",J165,0)</f>
        <v>0</v>
      </c>
      <c r="BE165" s="138">
        <f>IF(N165="snížená",J165,0)</f>
        <v>0</v>
      </c>
      <c r="BF165" s="138">
        <f>IF(N165="zákl. přenesená",J165,0)</f>
        <v>0</v>
      </c>
      <c r="BG165" s="138">
        <f>IF(N165="sníž. přenesená",J165,0)</f>
        <v>0</v>
      </c>
      <c r="BH165" s="138">
        <f>IF(N165="nulová",J165,0)</f>
        <v>0</v>
      </c>
      <c r="BI165" s="72" t="s">
        <v>63</v>
      </c>
      <c r="BJ165" s="138">
        <f>ROUND(I165*H165,2)</f>
        <v>0</v>
      </c>
      <c r="BK165" s="72" t="s">
        <v>90</v>
      </c>
    </row>
    <row r="166" spans="2:63" s="147" customFormat="1" ht="12">
      <c r="B166" s="146"/>
      <c r="D166" s="141" t="s">
        <v>91</v>
      </c>
      <c r="F166" s="149" t="s">
        <v>214</v>
      </c>
      <c r="H166" s="150">
        <v>90.53</v>
      </c>
      <c r="L166" s="146"/>
      <c r="M166" s="151"/>
      <c r="T166" s="152"/>
      <c r="AS166" s="148"/>
      <c r="AT166" s="148"/>
      <c r="AX166" s="148"/>
    </row>
    <row r="167" spans="2:63" s="13" customFormat="1" ht="39">
      <c r="B167" s="12"/>
      <c r="C167" s="126">
        <v>22</v>
      </c>
      <c r="D167" s="126" t="s">
        <v>88</v>
      </c>
      <c r="E167" s="127" t="s">
        <v>308</v>
      </c>
      <c r="F167" s="128" t="s">
        <v>307</v>
      </c>
      <c r="G167" s="129" t="s">
        <v>92</v>
      </c>
      <c r="H167" s="130">
        <v>612.20000000000005</v>
      </c>
      <c r="I167" s="63">
        <v>0</v>
      </c>
      <c r="J167" s="131">
        <f>ROUND(I167*H167,2)</f>
        <v>0</v>
      </c>
      <c r="K167" s="132"/>
      <c r="L167" s="12"/>
      <c r="M167" s="133" t="s">
        <v>1</v>
      </c>
      <c r="N167" s="134" t="s">
        <v>26</v>
      </c>
      <c r="O167" s="135">
        <v>0.10199999999999999</v>
      </c>
      <c r="P167" s="135">
        <f>O167*H167</f>
        <v>62.444400000000002</v>
      </c>
      <c r="Q167" s="135">
        <v>0</v>
      </c>
      <c r="R167" s="135">
        <f>Q167*H167</f>
        <v>0</v>
      </c>
      <c r="S167" s="135">
        <v>0</v>
      </c>
      <c r="T167" s="136">
        <f>S167*H167</f>
        <v>0</v>
      </c>
      <c r="AS167" s="137" t="s">
        <v>88</v>
      </c>
      <c r="AT167" s="137" t="s">
        <v>64</v>
      </c>
      <c r="AX167" s="72" t="s">
        <v>87</v>
      </c>
      <c r="BD167" s="138">
        <f>IF(N167="základní",J167,0)</f>
        <v>0</v>
      </c>
      <c r="BE167" s="138">
        <f>IF(N167="snížená",J167,0)</f>
        <v>0</v>
      </c>
      <c r="BF167" s="138">
        <f>IF(N167="zákl. přenesená",J167,0)</f>
        <v>0</v>
      </c>
      <c r="BG167" s="138">
        <f>IF(N167="sníž. přenesená",J167,0)</f>
        <v>0</v>
      </c>
      <c r="BH167" s="138">
        <f>IF(N167="nulová",J167,0)</f>
        <v>0</v>
      </c>
      <c r="BI167" s="72" t="s">
        <v>63</v>
      </c>
      <c r="BJ167" s="138">
        <f>ROUND(I167*H167,2)</f>
        <v>0</v>
      </c>
      <c r="BK167" s="72" t="s">
        <v>90</v>
      </c>
    </row>
    <row r="168" spans="2:63" s="13" customFormat="1" ht="26">
      <c r="B168" s="12"/>
      <c r="C168" s="126">
        <v>23</v>
      </c>
      <c r="D168" s="126" t="s">
        <v>88</v>
      </c>
      <c r="E168" s="127" t="s">
        <v>147</v>
      </c>
      <c r="F168" s="128" t="s">
        <v>148</v>
      </c>
      <c r="G168" s="129" t="s">
        <v>92</v>
      </c>
      <c r="H168" s="130">
        <v>612.12</v>
      </c>
      <c r="I168" s="63">
        <v>0</v>
      </c>
      <c r="J168" s="131">
        <f>ROUND(I168*H168,2)</f>
        <v>0</v>
      </c>
      <c r="K168" s="132"/>
      <c r="L168" s="12"/>
      <c r="M168" s="133" t="s">
        <v>1</v>
      </c>
      <c r="N168" s="134" t="s">
        <v>26</v>
      </c>
      <c r="O168" s="135">
        <v>5.8000000000000003E-2</v>
      </c>
      <c r="P168" s="135">
        <f>O168*H168</f>
        <v>35.502960000000002</v>
      </c>
      <c r="Q168" s="135">
        <v>0</v>
      </c>
      <c r="R168" s="135">
        <f>Q168*H168</f>
        <v>0</v>
      </c>
      <c r="S168" s="135">
        <v>0</v>
      </c>
      <c r="T168" s="136">
        <f>S168*H168</f>
        <v>0</v>
      </c>
      <c r="AS168" s="137" t="s">
        <v>88</v>
      </c>
      <c r="AT168" s="137" t="s">
        <v>64</v>
      </c>
      <c r="AX168" s="72" t="s">
        <v>87</v>
      </c>
      <c r="BD168" s="138">
        <f>IF(N168="základní",J168,0)</f>
        <v>0</v>
      </c>
      <c r="BE168" s="138">
        <f>IF(N168="snížená",J168,0)</f>
        <v>0</v>
      </c>
      <c r="BF168" s="138">
        <f>IF(N168="zákl. přenesená",J168,0)</f>
        <v>0</v>
      </c>
      <c r="BG168" s="138">
        <f>IF(N168="sníž. přenesená",J168,0)</f>
        <v>0</v>
      </c>
      <c r="BH168" s="138">
        <f>IF(N168="nulová",J168,0)</f>
        <v>0</v>
      </c>
      <c r="BI168" s="72" t="s">
        <v>63</v>
      </c>
      <c r="BJ168" s="138">
        <f>ROUND(I168*H168,2)</f>
        <v>0</v>
      </c>
      <c r="BK168" s="72" t="s">
        <v>90</v>
      </c>
    </row>
    <row r="169" spans="2:63" s="147" customFormat="1" ht="12">
      <c r="B169" s="146"/>
      <c r="D169" s="141" t="s">
        <v>91</v>
      </c>
      <c r="F169" s="149" t="s">
        <v>224</v>
      </c>
      <c r="H169" s="150">
        <v>612.12</v>
      </c>
      <c r="L169" s="146"/>
      <c r="M169" s="151"/>
      <c r="T169" s="152"/>
      <c r="AS169" s="148"/>
      <c r="AT169" s="148"/>
      <c r="AX169" s="148"/>
    </row>
    <row r="170" spans="2:63" s="13" customFormat="1" ht="13">
      <c r="B170" s="12"/>
      <c r="C170" s="160">
        <v>24</v>
      </c>
      <c r="D170" s="160" t="s">
        <v>96</v>
      </c>
      <c r="E170" s="161" t="s">
        <v>221</v>
      </c>
      <c r="F170" s="162" t="s">
        <v>222</v>
      </c>
      <c r="G170" s="163" t="s">
        <v>102</v>
      </c>
      <c r="H170" s="164">
        <v>15.6</v>
      </c>
      <c r="I170" s="65">
        <v>0</v>
      </c>
      <c r="J170" s="165">
        <f>ROUND(I170*H170,2)</f>
        <v>0</v>
      </c>
      <c r="K170" s="132"/>
      <c r="L170" s="12"/>
      <c r="M170" s="133" t="s">
        <v>1</v>
      </c>
      <c r="N170" s="134" t="s">
        <v>26</v>
      </c>
      <c r="O170" s="135">
        <v>0</v>
      </c>
      <c r="P170" s="135">
        <f>O170*H170</f>
        <v>0</v>
      </c>
      <c r="Q170" s="135">
        <v>1E-3</v>
      </c>
      <c r="R170" s="135">
        <f>Q170*H170</f>
        <v>1.5599999999999999E-2</v>
      </c>
      <c r="S170" s="135">
        <v>0</v>
      </c>
      <c r="T170" s="136">
        <f>S170*H170</f>
        <v>0</v>
      </c>
      <c r="AS170" s="137" t="s">
        <v>88</v>
      </c>
      <c r="AT170" s="137" t="s">
        <v>64</v>
      </c>
      <c r="AX170" s="72" t="s">
        <v>87</v>
      </c>
      <c r="BD170" s="138">
        <f>IF(N170="základní",J170,0)</f>
        <v>0</v>
      </c>
      <c r="BE170" s="138">
        <f>IF(N170="snížená",J170,0)</f>
        <v>0</v>
      </c>
      <c r="BF170" s="138">
        <f>IF(N170="zákl. přenesená",J170,0)</f>
        <v>0</v>
      </c>
      <c r="BG170" s="138">
        <f>IF(N170="sníž. přenesená",J170,0)</f>
        <v>0</v>
      </c>
      <c r="BH170" s="138">
        <f>IF(N170="nulová",J170,0)</f>
        <v>0</v>
      </c>
      <c r="BI170" s="72" t="s">
        <v>63</v>
      </c>
      <c r="BJ170" s="138">
        <f>ROUND(I170*H170,2)</f>
        <v>0</v>
      </c>
      <c r="BK170" s="72" t="s">
        <v>90</v>
      </c>
    </row>
    <row r="171" spans="2:63" s="147" customFormat="1" ht="12">
      <c r="B171" s="146"/>
      <c r="D171" s="141" t="s">
        <v>91</v>
      </c>
      <c r="F171" s="149" t="s">
        <v>223</v>
      </c>
      <c r="H171" s="150">
        <v>15.6</v>
      </c>
      <c r="L171" s="146"/>
      <c r="M171" s="151"/>
      <c r="T171" s="152"/>
      <c r="AS171" s="148"/>
      <c r="AT171" s="148"/>
      <c r="AX171" s="148"/>
    </row>
    <row r="172" spans="2:63" s="13" customFormat="1" ht="39">
      <c r="B172" s="12"/>
      <c r="C172" s="126">
        <v>25</v>
      </c>
      <c r="D172" s="126" t="s">
        <v>88</v>
      </c>
      <c r="E172" s="127" t="s">
        <v>225</v>
      </c>
      <c r="F172" s="128" t="s">
        <v>226</v>
      </c>
      <c r="G172" s="129" t="s">
        <v>92</v>
      </c>
      <c r="H172" s="130">
        <v>612.12</v>
      </c>
      <c r="I172" s="63">
        <v>0</v>
      </c>
      <c r="J172" s="131">
        <f>ROUND(I172*H172,2)</f>
        <v>0</v>
      </c>
      <c r="K172" s="132"/>
      <c r="L172" s="12"/>
      <c r="M172" s="133" t="s">
        <v>1</v>
      </c>
      <c r="N172" s="134" t="s">
        <v>26</v>
      </c>
      <c r="O172" s="135">
        <v>0.02</v>
      </c>
      <c r="P172" s="135">
        <f>O172*H172</f>
        <v>12.2424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S172" s="137" t="s">
        <v>88</v>
      </c>
      <c r="AT172" s="137" t="s">
        <v>64</v>
      </c>
      <c r="AX172" s="72" t="s">
        <v>87</v>
      </c>
      <c r="BD172" s="138">
        <f>IF(N172="základní",J172,0)</f>
        <v>0</v>
      </c>
      <c r="BE172" s="138">
        <f>IF(N172="snížená",J172,0)</f>
        <v>0</v>
      </c>
      <c r="BF172" s="138">
        <f>IF(N172="zákl. přenesená",J172,0)</f>
        <v>0</v>
      </c>
      <c r="BG172" s="138">
        <f>IF(N172="sníž. přenesená",J172,0)</f>
        <v>0</v>
      </c>
      <c r="BH172" s="138">
        <f>IF(N172="nulová",J172,0)</f>
        <v>0</v>
      </c>
      <c r="BI172" s="72" t="s">
        <v>63</v>
      </c>
      <c r="BJ172" s="138">
        <f>ROUND(I172*H172,2)</f>
        <v>0</v>
      </c>
      <c r="BK172" s="72" t="s">
        <v>90</v>
      </c>
    </row>
    <row r="173" spans="2:63" s="147" customFormat="1" ht="12">
      <c r="B173" s="146"/>
      <c r="D173" s="141" t="s">
        <v>91</v>
      </c>
      <c r="F173" s="149" t="s">
        <v>224</v>
      </c>
      <c r="H173" s="150">
        <v>612.12</v>
      </c>
      <c r="L173" s="146"/>
      <c r="M173" s="151"/>
      <c r="T173" s="152"/>
      <c r="AS173" s="148"/>
      <c r="AT173" s="148"/>
      <c r="AX173" s="148"/>
    </row>
    <row r="174" spans="2:63" s="13" customFormat="1" ht="26">
      <c r="B174" s="12"/>
      <c r="C174" s="126">
        <v>26</v>
      </c>
      <c r="D174" s="126" t="s">
        <v>88</v>
      </c>
      <c r="E174" s="127" t="s">
        <v>227</v>
      </c>
      <c r="F174" s="128" t="s">
        <v>228</v>
      </c>
      <c r="G174" s="129" t="s">
        <v>92</v>
      </c>
      <c r="H174" s="130">
        <v>612.12</v>
      </c>
      <c r="I174" s="63">
        <v>0</v>
      </c>
      <c r="J174" s="131">
        <f>ROUND(I174*H174,2)</f>
        <v>0</v>
      </c>
      <c r="K174" s="132"/>
      <c r="L174" s="12"/>
      <c r="M174" s="133" t="s">
        <v>1</v>
      </c>
      <c r="N174" s="134" t="s">
        <v>26</v>
      </c>
      <c r="O174" s="135">
        <v>0.02</v>
      </c>
      <c r="P174" s="135">
        <f>O174*H174</f>
        <v>12.2424</v>
      </c>
      <c r="Q174" s="135">
        <v>0</v>
      </c>
      <c r="R174" s="135">
        <f>Q174*H174</f>
        <v>0</v>
      </c>
      <c r="S174" s="135">
        <v>0</v>
      </c>
      <c r="T174" s="136">
        <f>S174*H174</f>
        <v>0</v>
      </c>
      <c r="AS174" s="137" t="s">
        <v>88</v>
      </c>
      <c r="AT174" s="137" t="s">
        <v>64</v>
      </c>
      <c r="AX174" s="72" t="s">
        <v>87</v>
      </c>
      <c r="BD174" s="138">
        <f>IF(N174="základní",J174,0)</f>
        <v>0</v>
      </c>
      <c r="BE174" s="138">
        <f>IF(N174="snížená",J174,0)</f>
        <v>0</v>
      </c>
      <c r="BF174" s="138">
        <f>IF(N174="zákl. přenesená",J174,0)</f>
        <v>0</v>
      </c>
      <c r="BG174" s="138">
        <f>IF(N174="sníž. přenesená",J174,0)</f>
        <v>0</v>
      </c>
      <c r="BH174" s="138">
        <f>IF(N174="nulová",J174,0)</f>
        <v>0</v>
      </c>
      <c r="BI174" s="72" t="s">
        <v>63</v>
      </c>
      <c r="BJ174" s="138">
        <f>ROUND(I174*H174,2)</f>
        <v>0</v>
      </c>
      <c r="BK174" s="72" t="s">
        <v>90</v>
      </c>
    </row>
    <row r="175" spans="2:63" s="147" customFormat="1" ht="12">
      <c r="B175" s="146"/>
      <c r="D175" s="141" t="s">
        <v>91</v>
      </c>
      <c r="F175" s="149" t="s">
        <v>224</v>
      </c>
      <c r="H175" s="150">
        <v>612.12</v>
      </c>
      <c r="L175" s="146"/>
      <c r="M175" s="151"/>
      <c r="T175" s="152"/>
      <c r="AS175" s="148"/>
      <c r="AT175" s="148"/>
      <c r="AX175" s="148"/>
    </row>
    <row r="176" spans="2:63" s="13" customFormat="1" ht="39">
      <c r="B176" s="12"/>
      <c r="C176" s="126">
        <v>27</v>
      </c>
      <c r="D176" s="126" t="s">
        <v>88</v>
      </c>
      <c r="E176" s="127" t="s">
        <v>229</v>
      </c>
      <c r="F176" s="128" t="s">
        <v>230</v>
      </c>
      <c r="G176" s="129" t="s">
        <v>92</v>
      </c>
      <c r="H176" s="130">
        <v>612.12</v>
      </c>
      <c r="I176" s="63">
        <v>0</v>
      </c>
      <c r="J176" s="131">
        <f>ROUND(I176*H176,2)</f>
        <v>0</v>
      </c>
      <c r="K176" s="132"/>
      <c r="L176" s="12"/>
      <c r="M176" s="133" t="s">
        <v>1</v>
      </c>
      <c r="N176" s="134" t="s">
        <v>26</v>
      </c>
      <c r="O176" s="135">
        <v>0.01</v>
      </c>
      <c r="P176" s="135">
        <f>O176*H176</f>
        <v>6.1212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S176" s="137" t="s">
        <v>88</v>
      </c>
      <c r="AT176" s="137" t="s">
        <v>64</v>
      </c>
      <c r="AX176" s="72" t="s">
        <v>87</v>
      </c>
      <c r="BD176" s="138">
        <f>IF(N176="základní",J176,0)</f>
        <v>0</v>
      </c>
      <c r="BE176" s="138">
        <f>IF(N176="snížená",J176,0)</f>
        <v>0</v>
      </c>
      <c r="BF176" s="138">
        <f>IF(N176="zákl. přenesená",J176,0)</f>
        <v>0</v>
      </c>
      <c r="BG176" s="138">
        <f>IF(N176="sníž. přenesená",J176,0)</f>
        <v>0</v>
      </c>
      <c r="BH176" s="138">
        <f>IF(N176="nulová",J176,0)</f>
        <v>0</v>
      </c>
      <c r="BI176" s="72" t="s">
        <v>63</v>
      </c>
      <c r="BJ176" s="138">
        <f>ROUND(I176*H176,2)</f>
        <v>0</v>
      </c>
      <c r="BK176" s="72" t="s">
        <v>90</v>
      </c>
    </row>
    <row r="177" spans="2:63" s="147" customFormat="1" ht="12">
      <c r="B177" s="146"/>
      <c r="D177" s="141" t="s">
        <v>91</v>
      </c>
      <c r="F177" s="149" t="s">
        <v>224</v>
      </c>
      <c r="H177" s="150">
        <v>612.12</v>
      </c>
      <c r="L177" s="146"/>
      <c r="M177" s="151"/>
      <c r="T177" s="152"/>
      <c r="AS177" s="148"/>
      <c r="AT177" s="148"/>
      <c r="AX177" s="148"/>
    </row>
    <row r="178" spans="2:63" s="13" customFormat="1" ht="13">
      <c r="B178" s="12"/>
      <c r="C178" s="160">
        <v>28</v>
      </c>
      <c r="D178" s="160" t="s">
        <v>96</v>
      </c>
      <c r="E178" s="161" t="s">
        <v>304</v>
      </c>
      <c r="F178" s="162" t="s">
        <v>305</v>
      </c>
      <c r="G178" s="163" t="s">
        <v>93</v>
      </c>
      <c r="H178" s="164">
        <v>0.61199999999999999</v>
      </c>
      <c r="I178" s="65">
        <v>0</v>
      </c>
      <c r="J178" s="165">
        <f>ROUND(I178*H178,2)</f>
        <v>0</v>
      </c>
      <c r="K178" s="132"/>
      <c r="L178" s="12"/>
      <c r="M178" s="133" t="s">
        <v>1</v>
      </c>
      <c r="N178" s="134" t="s">
        <v>26</v>
      </c>
      <c r="O178" s="135">
        <v>0</v>
      </c>
      <c r="P178" s="135">
        <f>O178*H178</f>
        <v>0</v>
      </c>
      <c r="Q178" s="135">
        <v>1</v>
      </c>
      <c r="R178" s="135">
        <f>Q178*H178</f>
        <v>0.61199999999999999</v>
      </c>
      <c r="S178" s="135">
        <v>0</v>
      </c>
      <c r="T178" s="136">
        <f>S178*H178</f>
        <v>0</v>
      </c>
      <c r="AS178" s="137" t="s">
        <v>88</v>
      </c>
      <c r="AT178" s="137" t="s">
        <v>64</v>
      </c>
      <c r="AX178" s="72" t="s">
        <v>87</v>
      </c>
      <c r="BD178" s="138">
        <f>IF(N178="základní",J178,0)</f>
        <v>0</v>
      </c>
      <c r="BE178" s="138">
        <f>IF(N178="snížená",J178,0)</f>
        <v>0</v>
      </c>
      <c r="BF178" s="138">
        <f>IF(N178="zákl. přenesená",J178,0)</f>
        <v>0</v>
      </c>
      <c r="BG178" s="138">
        <f>IF(N178="sníž. přenesená",J178,0)</f>
        <v>0</v>
      </c>
      <c r="BH178" s="138">
        <f>IF(N178="nulová",J178,0)</f>
        <v>0</v>
      </c>
      <c r="BI178" s="72" t="s">
        <v>63</v>
      </c>
      <c r="BJ178" s="138">
        <f>ROUND(I178*H178,2)</f>
        <v>0</v>
      </c>
      <c r="BK178" s="72" t="s">
        <v>90</v>
      </c>
    </row>
    <row r="179" spans="2:63" s="147" customFormat="1" ht="39">
      <c r="B179" s="146"/>
      <c r="C179" s="126">
        <v>29</v>
      </c>
      <c r="D179" s="126" t="s">
        <v>88</v>
      </c>
      <c r="E179" s="127" t="s">
        <v>154</v>
      </c>
      <c r="F179" s="128" t="s">
        <v>155</v>
      </c>
      <c r="G179" s="129" t="s">
        <v>99</v>
      </c>
      <c r="H179" s="130">
        <v>218</v>
      </c>
      <c r="I179" s="63">
        <v>0</v>
      </c>
      <c r="J179" s="131">
        <f>ROUND(I179*H179,2)</f>
        <v>0</v>
      </c>
      <c r="K179" s="132"/>
      <c r="L179" s="146"/>
      <c r="M179" s="151"/>
      <c r="N179" s="134" t="s">
        <v>26</v>
      </c>
      <c r="O179" s="135">
        <v>0.06</v>
      </c>
      <c r="P179" s="135">
        <f t="shared" ref="P179:P244" si="45">O179*H179</f>
        <v>13.08</v>
      </c>
      <c r="Q179" s="135">
        <v>7.0000000000000001E-3</v>
      </c>
      <c r="R179" s="135">
        <f t="shared" ref="R179:R244" si="46">Q179*H179</f>
        <v>1.526</v>
      </c>
      <c r="S179" s="135">
        <v>0</v>
      </c>
      <c r="T179" s="136">
        <f t="shared" ref="T179:T244" si="47">S179*H179</f>
        <v>0</v>
      </c>
      <c r="AS179" s="137" t="s">
        <v>88</v>
      </c>
      <c r="AT179" s="137" t="s">
        <v>64</v>
      </c>
      <c r="AU179" s="13"/>
      <c r="AV179" s="13"/>
      <c r="AW179" s="13"/>
      <c r="AX179" s="72" t="s">
        <v>87</v>
      </c>
      <c r="AY179" s="13"/>
      <c r="AZ179" s="13"/>
      <c r="BA179" s="13"/>
      <c r="BB179" s="13"/>
      <c r="BC179" s="13"/>
      <c r="BD179" s="138">
        <f>IF(N179="základní",J179,0)</f>
        <v>0</v>
      </c>
      <c r="BE179" s="138">
        <f>IF(N179="snížená",J179,0)</f>
        <v>0</v>
      </c>
      <c r="BF179" s="138">
        <f>IF(N179="zákl. přenesená",J179,0)</f>
        <v>0</v>
      </c>
      <c r="BG179" s="138">
        <f>IF(N179="sníž. přenesená",J179,0)</f>
        <v>0</v>
      </c>
      <c r="BH179" s="138">
        <f>IF(N179="nulová",J179,0)</f>
        <v>0</v>
      </c>
      <c r="BI179" s="72" t="s">
        <v>63</v>
      </c>
      <c r="BJ179" s="138">
        <f>ROUND(I179*H179,2)</f>
        <v>0</v>
      </c>
      <c r="BK179" s="72" t="s">
        <v>90</v>
      </c>
    </row>
    <row r="180" spans="2:63" s="140" customFormat="1" ht="12">
      <c r="B180" s="139"/>
      <c r="D180" s="141" t="s">
        <v>91</v>
      </c>
      <c r="E180" s="142"/>
      <c r="F180" s="143" t="s">
        <v>140</v>
      </c>
      <c r="H180" s="142"/>
      <c r="L180" s="139"/>
      <c r="M180" s="144"/>
      <c r="T180" s="145"/>
      <c r="AS180" s="142"/>
      <c r="AT180" s="142"/>
      <c r="AX180" s="142"/>
    </row>
    <row r="181" spans="2:63" s="147" customFormat="1" ht="12">
      <c r="B181" s="146"/>
      <c r="D181" s="141" t="s">
        <v>91</v>
      </c>
      <c r="F181" s="149" t="s">
        <v>156</v>
      </c>
      <c r="H181" s="150">
        <v>218</v>
      </c>
      <c r="L181" s="146"/>
      <c r="M181" s="151"/>
      <c r="T181" s="152"/>
      <c r="AS181" s="148"/>
      <c r="AT181" s="148"/>
      <c r="AX181" s="148"/>
    </row>
    <row r="182" spans="2:63" s="147" customFormat="1" ht="39">
      <c r="B182" s="146"/>
      <c r="C182" s="126">
        <v>30</v>
      </c>
      <c r="D182" s="126" t="s">
        <v>88</v>
      </c>
      <c r="E182" s="127" t="s">
        <v>162</v>
      </c>
      <c r="F182" s="128" t="s">
        <v>163</v>
      </c>
      <c r="G182" s="129" t="s">
        <v>99</v>
      </c>
      <c r="H182" s="130">
        <v>12</v>
      </c>
      <c r="I182" s="63">
        <v>0</v>
      </c>
      <c r="J182" s="131">
        <f>ROUND(I182*H182,2)</f>
        <v>0</v>
      </c>
      <c r="K182" s="132"/>
      <c r="L182" s="146"/>
      <c r="M182" s="151"/>
      <c r="N182" s="134" t="s">
        <v>26</v>
      </c>
      <c r="O182" s="135">
        <v>3.6459999999999999</v>
      </c>
      <c r="P182" s="135">
        <f t="shared" ref="P182" si="48">O182*H182</f>
        <v>43.751999999999995</v>
      </c>
      <c r="Q182" s="135">
        <v>0.7</v>
      </c>
      <c r="R182" s="135">
        <f t="shared" ref="R182" si="49">Q182*H182</f>
        <v>8.3999999999999986</v>
      </c>
      <c r="S182" s="135">
        <v>0</v>
      </c>
      <c r="T182" s="136">
        <f t="shared" ref="T182" si="50">S182*H182</f>
        <v>0</v>
      </c>
      <c r="AS182" s="137" t="s">
        <v>88</v>
      </c>
      <c r="AT182" s="137" t="s">
        <v>64</v>
      </c>
      <c r="AU182" s="13"/>
      <c r="AV182" s="13"/>
      <c r="AW182" s="13"/>
      <c r="AX182" s="72" t="s">
        <v>87</v>
      </c>
      <c r="AY182" s="13"/>
      <c r="AZ182" s="13"/>
      <c r="BA182" s="13"/>
      <c r="BB182" s="13"/>
      <c r="BC182" s="13"/>
      <c r="BD182" s="138">
        <f>IF(N182="základní",J182,0)</f>
        <v>0</v>
      </c>
      <c r="BE182" s="138">
        <f>IF(N182="snížená",J182,0)</f>
        <v>0</v>
      </c>
      <c r="BF182" s="138">
        <f>IF(N182="zákl. přenesená",J182,0)</f>
        <v>0</v>
      </c>
      <c r="BG182" s="138">
        <f>IF(N182="sníž. přenesená",J182,0)</f>
        <v>0</v>
      </c>
      <c r="BH182" s="138">
        <f>IF(N182="nulová",J182,0)</f>
        <v>0</v>
      </c>
      <c r="BI182" s="72" t="s">
        <v>63</v>
      </c>
      <c r="BJ182" s="138">
        <f>ROUND(I182*H182,2)</f>
        <v>0</v>
      </c>
      <c r="BK182" s="72" t="s">
        <v>90</v>
      </c>
    </row>
    <row r="183" spans="2:63" s="140" customFormat="1" ht="12">
      <c r="B183" s="139"/>
      <c r="D183" s="141" t="s">
        <v>91</v>
      </c>
      <c r="E183" s="142"/>
      <c r="F183" s="143" t="s">
        <v>161</v>
      </c>
      <c r="H183" s="142"/>
      <c r="L183" s="139"/>
      <c r="M183" s="144"/>
      <c r="T183" s="145"/>
      <c r="AS183" s="142"/>
      <c r="AT183" s="142"/>
      <c r="AX183" s="142"/>
    </row>
    <row r="184" spans="2:63" s="147" customFormat="1">
      <c r="B184" s="146"/>
      <c r="D184" s="141" t="s">
        <v>91</v>
      </c>
      <c r="F184" s="149">
        <v>12</v>
      </c>
      <c r="H184" s="150">
        <v>12</v>
      </c>
      <c r="L184" s="146"/>
      <c r="M184" s="151"/>
      <c r="T184" s="152"/>
      <c r="AS184" s="148"/>
      <c r="AT184" s="148"/>
      <c r="AX184" s="148"/>
    </row>
    <row r="185" spans="2:63" s="147" customFormat="1" ht="26">
      <c r="B185" s="146"/>
      <c r="C185" s="126">
        <v>31</v>
      </c>
      <c r="D185" s="126" t="s">
        <v>88</v>
      </c>
      <c r="E185" s="127" t="s">
        <v>157</v>
      </c>
      <c r="F185" s="128" t="s">
        <v>158</v>
      </c>
      <c r="G185" s="129" t="s">
        <v>92</v>
      </c>
      <c r="H185" s="130">
        <v>73.7</v>
      </c>
      <c r="I185" s="63">
        <v>0</v>
      </c>
      <c r="J185" s="131">
        <f>ROUND(I185*H185,2)</f>
        <v>0</v>
      </c>
      <c r="K185" s="132"/>
      <c r="L185" s="146"/>
      <c r="M185" s="151"/>
      <c r="N185" s="134" t="s">
        <v>26</v>
      </c>
      <c r="O185" s="135">
        <v>4.5999999999999999E-2</v>
      </c>
      <c r="P185" s="135">
        <f t="shared" si="45"/>
        <v>3.3902000000000001</v>
      </c>
      <c r="Q185" s="135">
        <v>0</v>
      </c>
      <c r="R185" s="135">
        <f t="shared" si="46"/>
        <v>0</v>
      </c>
      <c r="S185" s="135">
        <v>0</v>
      </c>
      <c r="T185" s="136">
        <f t="shared" si="47"/>
        <v>0</v>
      </c>
      <c r="AS185" s="137" t="s">
        <v>88</v>
      </c>
      <c r="AT185" s="137">
        <v>2</v>
      </c>
      <c r="AU185" s="13"/>
      <c r="AV185" s="13"/>
      <c r="AW185" s="13"/>
      <c r="AX185" s="72" t="s">
        <v>87</v>
      </c>
      <c r="AY185" s="13"/>
      <c r="AZ185" s="13"/>
      <c r="BA185" s="13"/>
      <c r="BB185" s="13"/>
      <c r="BC185" s="13"/>
      <c r="BD185" s="138">
        <f t="shared" ref="BD185:BD244" si="51">IF(N185="základní",J185,0)</f>
        <v>0</v>
      </c>
      <c r="BE185" s="138">
        <f t="shared" ref="BE185:BE244" si="52">IF(N185="snížená",J185,0)</f>
        <v>0</v>
      </c>
      <c r="BF185" s="138">
        <f t="shared" ref="BF185:BF244" si="53">IF(N185="zákl. přenesená",J185,0)</f>
        <v>0</v>
      </c>
      <c r="BG185" s="138">
        <f t="shared" ref="BG185:BG244" si="54">IF(N185="sníž. přenesená",J185,0)</f>
        <v>0</v>
      </c>
      <c r="BH185" s="138">
        <f t="shared" ref="BH185:BH244" si="55">IF(N185="nulová",J185,0)</f>
        <v>0</v>
      </c>
      <c r="BI185" s="72">
        <v>1</v>
      </c>
      <c r="BJ185" s="138">
        <f t="shared" ref="BJ185:BJ244" si="56">ROUND(I185*H185,2)</f>
        <v>0</v>
      </c>
      <c r="BK185" s="72">
        <v>4</v>
      </c>
    </row>
    <row r="186" spans="2:63" s="140" customFormat="1" ht="12">
      <c r="B186" s="139"/>
      <c r="D186" s="141" t="s">
        <v>91</v>
      </c>
      <c r="E186" s="142"/>
      <c r="F186" s="143" t="s">
        <v>140</v>
      </c>
      <c r="H186" s="142"/>
      <c r="L186" s="139"/>
      <c r="M186" s="144"/>
      <c r="T186" s="145"/>
      <c r="AS186" s="142"/>
      <c r="AT186" s="142"/>
      <c r="AX186" s="142"/>
    </row>
    <row r="187" spans="2:63" s="147" customFormat="1" ht="12">
      <c r="B187" s="146"/>
      <c r="D187" s="141" t="s">
        <v>91</v>
      </c>
      <c r="E187" s="148"/>
      <c r="F187" s="149" t="s">
        <v>141</v>
      </c>
      <c r="H187" s="150">
        <v>73.7</v>
      </c>
      <c r="L187" s="146"/>
      <c r="M187" s="151" t="s">
        <v>1</v>
      </c>
      <c r="T187" s="152"/>
      <c r="AS187" s="148"/>
      <c r="AT187" s="148"/>
      <c r="AX187" s="148"/>
    </row>
    <row r="188" spans="2:63" s="147" customFormat="1" ht="26">
      <c r="B188" s="146"/>
      <c r="C188" s="126">
        <v>32</v>
      </c>
      <c r="D188" s="126" t="s">
        <v>88</v>
      </c>
      <c r="E188" s="127" t="s">
        <v>159</v>
      </c>
      <c r="F188" s="128" t="s">
        <v>160</v>
      </c>
      <c r="G188" s="129" t="s">
        <v>99</v>
      </c>
      <c r="H188" s="130">
        <v>218</v>
      </c>
      <c r="I188" s="63">
        <v>0</v>
      </c>
      <c r="J188" s="131">
        <f>ROUND(I188*H188,2)</f>
        <v>0</v>
      </c>
      <c r="K188" s="132"/>
      <c r="L188" s="146"/>
      <c r="M188" s="151"/>
      <c r="N188" s="134" t="s">
        <v>26</v>
      </c>
      <c r="O188" s="135">
        <v>9.5000000000000001E-2</v>
      </c>
      <c r="P188" s="135">
        <f t="shared" si="45"/>
        <v>20.71</v>
      </c>
      <c r="Q188" s="135">
        <v>0</v>
      </c>
      <c r="R188" s="135">
        <f t="shared" si="46"/>
        <v>0</v>
      </c>
      <c r="S188" s="135">
        <v>0</v>
      </c>
      <c r="T188" s="136">
        <f t="shared" si="47"/>
        <v>0</v>
      </c>
      <c r="AS188" s="137" t="s">
        <v>88</v>
      </c>
      <c r="AT188" s="137">
        <v>2</v>
      </c>
      <c r="AU188" s="13"/>
      <c r="AV188" s="13"/>
      <c r="AW188" s="13"/>
      <c r="AX188" s="72" t="s">
        <v>87</v>
      </c>
      <c r="AY188" s="13"/>
      <c r="AZ188" s="13"/>
      <c r="BA188" s="13"/>
      <c r="BB188" s="13"/>
      <c r="BC188" s="13"/>
      <c r="BD188" s="138">
        <f t="shared" si="51"/>
        <v>0</v>
      </c>
      <c r="BE188" s="138">
        <f t="shared" si="52"/>
        <v>0</v>
      </c>
      <c r="BF188" s="138">
        <f t="shared" si="53"/>
        <v>0</v>
      </c>
      <c r="BG188" s="138">
        <f t="shared" si="54"/>
        <v>0</v>
      </c>
      <c r="BH188" s="138">
        <f t="shared" si="55"/>
        <v>0</v>
      </c>
      <c r="BI188" s="72">
        <v>1</v>
      </c>
      <c r="BJ188" s="138">
        <f t="shared" si="56"/>
        <v>0</v>
      </c>
      <c r="BK188" s="72">
        <v>4</v>
      </c>
    </row>
    <row r="189" spans="2:63" s="140" customFormat="1" ht="12">
      <c r="B189" s="139"/>
      <c r="D189" s="141" t="s">
        <v>91</v>
      </c>
      <c r="E189" s="142"/>
      <c r="F189" s="143" t="s">
        <v>140</v>
      </c>
      <c r="H189" s="142"/>
      <c r="L189" s="139"/>
      <c r="M189" s="144"/>
      <c r="T189" s="145"/>
      <c r="AS189" s="142"/>
      <c r="AT189" s="142"/>
      <c r="AX189" s="142"/>
    </row>
    <row r="190" spans="2:63" s="147" customFormat="1" ht="12">
      <c r="B190" s="146"/>
      <c r="D190" s="141" t="s">
        <v>91</v>
      </c>
      <c r="F190" s="149" t="s">
        <v>156</v>
      </c>
      <c r="H190" s="150">
        <v>218</v>
      </c>
      <c r="L190" s="146"/>
      <c r="M190" s="151" t="s">
        <v>1</v>
      </c>
      <c r="T190" s="152"/>
      <c r="AS190" s="148"/>
      <c r="AT190" s="148"/>
      <c r="AX190" s="148"/>
    </row>
    <row r="191" spans="2:63" s="147" customFormat="1" ht="26">
      <c r="B191" s="146"/>
      <c r="C191" s="126">
        <v>33</v>
      </c>
      <c r="D191" s="126" t="s">
        <v>88</v>
      </c>
      <c r="E191" s="127" t="s">
        <v>309</v>
      </c>
      <c r="F191" s="128" t="s">
        <v>310</v>
      </c>
      <c r="G191" s="129" t="s">
        <v>99</v>
      </c>
      <c r="H191" s="130">
        <v>12</v>
      </c>
      <c r="I191" s="63">
        <v>0</v>
      </c>
      <c r="J191" s="131">
        <f>ROUND(I191*H191,2)</f>
        <v>0</v>
      </c>
      <c r="K191" s="132"/>
      <c r="L191" s="146"/>
      <c r="M191" s="151"/>
      <c r="N191" s="134" t="s">
        <v>26</v>
      </c>
      <c r="O191" s="135">
        <v>0.34300000000000003</v>
      </c>
      <c r="P191" s="135">
        <f t="shared" ref="P191" si="57">O191*H191</f>
        <v>4.1160000000000005</v>
      </c>
      <c r="Q191" s="135">
        <v>0</v>
      </c>
      <c r="R191" s="135">
        <f t="shared" ref="R191" si="58">Q191*H191</f>
        <v>0</v>
      </c>
      <c r="S191" s="135">
        <v>0</v>
      </c>
      <c r="T191" s="136">
        <f t="shared" ref="T191" si="59">S191*H191</f>
        <v>0</v>
      </c>
      <c r="AS191" s="137" t="s">
        <v>88</v>
      </c>
      <c r="AT191" s="137" t="s">
        <v>64</v>
      </c>
      <c r="AU191" s="13"/>
      <c r="AV191" s="13"/>
      <c r="AW191" s="13"/>
      <c r="AX191" s="72" t="s">
        <v>87</v>
      </c>
      <c r="AY191" s="13"/>
      <c r="AZ191" s="13"/>
      <c r="BA191" s="13"/>
      <c r="BB191" s="13"/>
      <c r="BC191" s="13"/>
      <c r="BD191" s="138">
        <f>IF(N191="základní",J191,0)</f>
        <v>0</v>
      </c>
      <c r="BE191" s="138">
        <f>IF(N191="snížená",J191,0)</f>
        <v>0</v>
      </c>
      <c r="BF191" s="138">
        <f>IF(N191="zákl. přenesená",J191,0)</f>
        <v>0</v>
      </c>
      <c r="BG191" s="138">
        <f>IF(N191="sníž. přenesená",J191,0)</f>
        <v>0</v>
      </c>
      <c r="BH191" s="138">
        <f>IF(N191="nulová",J191,0)</f>
        <v>0</v>
      </c>
      <c r="BI191" s="72" t="s">
        <v>63</v>
      </c>
      <c r="BJ191" s="138">
        <f>ROUND(I191*H191,2)</f>
        <v>0</v>
      </c>
      <c r="BK191" s="72" t="s">
        <v>90</v>
      </c>
    </row>
    <row r="192" spans="2:63" s="140" customFormat="1" ht="12">
      <c r="B192" s="139"/>
      <c r="D192" s="141" t="s">
        <v>91</v>
      </c>
      <c r="E192" s="142"/>
      <c r="F192" s="143" t="s">
        <v>161</v>
      </c>
      <c r="H192" s="142"/>
      <c r="L192" s="139"/>
      <c r="M192" s="144"/>
      <c r="T192" s="145"/>
      <c r="AS192" s="142"/>
      <c r="AT192" s="142"/>
      <c r="AX192" s="142"/>
    </row>
    <row r="193" spans="2:63" s="147" customFormat="1">
      <c r="B193" s="146"/>
      <c r="D193" s="141" t="s">
        <v>91</v>
      </c>
      <c r="F193" s="149">
        <v>12</v>
      </c>
      <c r="H193" s="150">
        <v>12</v>
      </c>
      <c r="L193" s="146"/>
      <c r="M193" s="151"/>
      <c r="T193" s="152"/>
      <c r="AS193" s="148"/>
      <c r="AT193" s="148"/>
      <c r="AX193" s="148"/>
    </row>
    <row r="194" spans="2:63" s="147" customFormat="1" ht="26">
      <c r="B194" s="146"/>
      <c r="C194" s="126">
        <v>34</v>
      </c>
      <c r="D194" s="126" t="s">
        <v>88</v>
      </c>
      <c r="E194" s="127" t="s">
        <v>164</v>
      </c>
      <c r="F194" s="128" t="s">
        <v>165</v>
      </c>
      <c r="G194" s="129" t="s">
        <v>99</v>
      </c>
      <c r="H194" s="130">
        <v>12</v>
      </c>
      <c r="I194" s="63">
        <v>0</v>
      </c>
      <c r="J194" s="131">
        <f>ROUND(I194*H194,2)</f>
        <v>0</v>
      </c>
      <c r="K194" s="132"/>
      <c r="L194" s="146"/>
      <c r="M194" s="151"/>
      <c r="N194" s="134" t="s">
        <v>26</v>
      </c>
      <c r="O194" s="135">
        <v>0.21</v>
      </c>
      <c r="P194" s="135">
        <f t="shared" si="45"/>
        <v>2.52</v>
      </c>
      <c r="Q194" s="135">
        <v>0</v>
      </c>
      <c r="R194" s="135">
        <f t="shared" si="46"/>
        <v>0</v>
      </c>
      <c r="S194" s="135">
        <v>0</v>
      </c>
      <c r="T194" s="136">
        <f t="shared" si="47"/>
        <v>0</v>
      </c>
      <c r="AS194" s="137" t="s">
        <v>88</v>
      </c>
      <c r="AT194" s="137">
        <v>2</v>
      </c>
      <c r="AU194" s="13"/>
      <c r="AV194" s="13"/>
      <c r="AW194" s="13"/>
      <c r="AX194" s="72" t="s">
        <v>87</v>
      </c>
      <c r="AY194" s="13"/>
      <c r="AZ194" s="13"/>
      <c r="BA194" s="13"/>
      <c r="BB194" s="13"/>
      <c r="BC194" s="13"/>
      <c r="BD194" s="138">
        <f t="shared" si="51"/>
        <v>0</v>
      </c>
      <c r="BE194" s="138">
        <f t="shared" si="52"/>
        <v>0</v>
      </c>
      <c r="BF194" s="138">
        <f t="shared" si="53"/>
        <v>0</v>
      </c>
      <c r="BG194" s="138">
        <f t="shared" si="54"/>
        <v>0</v>
      </c>
      <c r="BH194" s="138">
        <f t="shared" si="55"/>
        <v>0</v>
      </c>
      <c r="BI194" s="72">
        <v>1</v>
      </c>
      <c r="BJ194" s="138">
        <f t="shared" si="56"/>
        <v>0</v>
      </c>
      <c r="BK194" s="72">
        <v>4</v>
      </c>
    </row>
    <row r="195" spans="2:63" s="140" customFormat="1" ht="12">
      <c r="B195" s="139"/>
      <c r="D195" s="141" t="s">
        <v>91</v>
      </c>
      <c r="E195" s="142"/>
      <c r="F195" s="143" t="s">
        <v>161</v>
      </c>
      <c r="H195" s="142"/>
      <c r="L195" s="139"/>
      <c r="M195" s="144"/>
      <c r="T195" s="145"/>
      <c r="AS195" s="142"/>
      <c r="AT195" s="142"/>
      <c r="AX195" s="142"/>
    </row>
    <row r="196" spans="2:63" s="147" customFormat="1">
      <c r="B196" s="146"/>
      <c r="D196" s="141" t="s">
        <v>91</v>
      </c>
      <c r="F196" s="149">
        <v>12</v>
      </c>
      <c r="H196" s="150">
        <v>12</v>
      </c>
      <c r="L196" s="146"/>
      <c r="M196" s="151"/>
      <c r="T196" s="152"/>
      <c r="AS196" s="148"/>
      <c r="AT196" s="148"/>
      <c r="AX196" s="148"/>
    </row>
    <row r="197" spans="2:63" s="147" customFormat="1" ht="39">
      <c r="B197" s="146"/>
      <c r="C197" s="126">
        <v>35</v>
      </c>
      <c r="D197" s="126" t="s">
        <v>88</v>
      </c>
      <c r="E197" s="127" t="s">
        <v>167</v>
      </c>
      <c r="F197" s="128" t="s">
        <v>166</v>
      </c>
      <c r="G197" s="129" t="s">
        <v>99</v>
      </c>
      <c r="H197" s="130">
        <v>12</v>
      </c>
      <c r="I197" s="63">
        <v>0</v>
      </c>
      <c r="J197" s="131">
        <f>ROUND(I197*H197,2)</f>
        <v>0</v>
      </c>
      <c r="K197" s="132"/>
      <c r="L197" s="146"/>
      <c r="M197" s="133" t="s">
        <v>1</v>
      </c>
      <c r="N197" s="134" t="s">
        <v>26</v>
      </c>
      <c r="O197" s="135">
        <v>7.0000000000000007E-2</v>
      </c>
      <c r="P197" s="135">
        <f t="shared" si="45"/>
        <v>0.84000000000000008</v>
      </c>
      <c r="Q197" s="135">
        <v>5.0000000000000002E-5</v>
      </c>
      <c r="R197" s="135">
        <f t="shared" si="46"/>
        <v>6.0000000000000006E-4</v>
      </c>
      <c r="S197" s="135">
        <v>0</v>
      </c>
      <c r="T197" s="136">
        <f t="shared" si="47"/>
        <v>0</v>
      </c>
      <c r="AS197" s="137" t="s">
        <v>88</v>
      </c>
      <c r="AT197" s="137">
        <v>2</v>
      </c>
      <c r="AU197" s="13"/>
      <c r="AV197" s="13"/>
      <c r="AW197" s="13"/>
      <c r="AX197" s="72" t="s">
        <v>87</v>
      </c>
      <c r="AY197" s="13"/>
      <c r="AZ197" s="13"/>
      <c r="BA197" s="13"/>
      <c r="BB197" s="13"/>
      <c r="BC197" s="13"/>
      <c r="BD197" s="138">
        <f t="shared" si="51"/>
        <v>0</v>
      </c>
      <c r="BE197" s="138">
        <f t="shared" si="52"/>
        <v>0</v>
      </c>
      <c r="BF197" s="138">
        <f t="shared" si="53"/>
        <v>0</v>
      </c>
      <c r="BG197" s="138">
        <f t="shared" si="54"/>
        <v>0</v>
      </c>
      <c r="BH197" s="138">
        <f t="shared" si="55"/>
        <v>0</v>
      </c>
      <c r="BI197" s="72">
        <v>1</v>
      </c>
      <c r="BJ197" s="138">
        <f t="shared" si="56"/>
        <v>0</v>
      </c>
      <c r="BK197" s="72" t="s">
        <v>90</v>
      </c>
    </row>
    <row r="198" spans="2:63" s="140" customFormat="1" ht="12">
      <c r="B198" s="139"/>
      <c r="D198" s="141" t="s">
        <v>91</v>
      </c>
      <c r="E198" s="142"/>
      <c r="F198" s="143" t="s">
        <v>161</v>
      </c>
      <c r="H198" s="142"/>
      <c r="L198" s="139"/>
      <c r="M198" s="144"/>
      <c r="T198" s="145"/>
      <c r="AS198" s="142"/>
      <c r="AT198" s="142"/>
      <c r="AX198" s="142"/>
    </row>
    <row r="199" spans="2:63" s="147" customFormat="1">
      <c r="B199" s="146"/>
      <c r="D199" s="141" t="s">
        <v>91</v>
      </c>
      <c r="F199" s="149">
        <v>12</v>
      </c>
      <c r="H199" s="150">
        <v>12</v>
      </c>
      <c r="L199" s="146"/>
      <c r="M199" s="151"/>
      <c r="T199" s="152"/>
      <c r="AS199" s="148"/>
      <c r="AT199" s="148"/>
      <c r="AX199" s="148"/>
    </row>
    <row r="200" spans="2:63" s="147" customFormat="1" ht="26">
      <c r="B200" s="146"/>
      <c r="C200" s="126">
        <v>36</v>
      </c>
      <c r="D200" s="126" t="s">
        <v>88</v>
      </c>
      <c r="E200" s="127" t="s">
        <v>168</v>
      </c>
      <c r="F200" s="128" t="s">
        <v>169</v>
      </c>
      <c r="G200" s="129" t="s">
        <v>99</v>
      </c>
      <c r="H200" s="130">
        <v>12</v>
      </c>
      <c r="I200" s="63">
        <v>0</v>
      </c>
      <c r="J200" s="131">
        <f>ROUND(I200*H200,2)</f>
        <v>0</v>
      </c>
      <c r="K200" s="132"/>
      <c r="L200" s="146"/>
      <c r="M200" s="151"/>
      <c r="N200" s="134" t="s">
        <v>26</v>
      </c>
      <c r="O200" s="135">
        <v>0.14299999999999999</v>
      </c>
      <c r="P200" s="135">
        <f t="shared" si="45"/>
        <v>1.7159999999999997</v>
      </c>
      <c r="Q200" s="135">
        <v>6.8999999999999997E-4</v>
      </c>
      <c r="R200" s="135">
        <f t="shared" si="46"/>
        <v>8.2799999999999992E-3</v>
      </c>
      <c r="S200" s="135">
        <v>0</v>
      </c>
      <c r="T200" s="136">
        <f t="shared" si="47"/>
        <v>0</v>
      </c>
      <c r="AS200" s="137" t="s">
        <v>88</v>
      </c>
      <c r="AT200" s="137">
        <v>2</v>
      </c>
      <c r="AU200" s="13"/>
      <c r="AV200" s="13"/>
      <c r="AW200" s="13"/>
      <c r="AX200" s="72" t="s">
        <v>87</v>
      </c>
      <c r="AY200" s="13"/>
      <c r="AZ200" s="13"/>
      <c r="BA200" s="13"/>
      <c r="BB200" s="13"/>
      <c r="BC200" s="13"/>
      <c r="BD200" s="138">
        <f t="shared" si="51"/>
        <v>0</v>
      </c>
      <c r="BE200" s="138">
        <f t="shared" si="52"/>
        <v>0</v>
      </c>
      <c r="BF200" s="138">
        <f t="shared" si="53"/>
        <v>0</v>
      </c>
      <c r="BG200" s="138">
        <f t="shared" si="54"/>
        <v>0</v>
      </c>
      <c r="BH200" s="138">
        <f t="shared" si="55"/>
        <v>0</v>
      </c>
      <c r="BI200" s="72">
        <v>1</v>
      </c>
      <c r="BJ200" s="138">
        <f t="shared" si="56"/>
        <v>0</v>
      </c>
      <c r="BK200" s="72">
        <v>4</v>
      </c>
    </row>
    <row r="201" spans="2:63" s="140" customFormat="1" ht="12">
      <c r="B201" s="139"/>
      <c r="D201" s="141" t="s">
        <v>91</v>
      </c>
      <c r="E201" s="142"/>
      <c r="F201" s="143" t="s">
        <v>161</v>
      </c>
      <c r="H201" s="142"/>
      <c r="L201" s="139"/>
      <c r="M201" s="144"/>
      <c r="T201" s="145"/>
      <c r="AS201" s="142"/>
      <c r="AT201" s="142"/>
      <c r="AX201" s="142"/>
    </row>
    <row r="202" spans="2:63" s="147" customFormat="1">
      <c r="B202" s="146"/>
      <c r="D202" s="141" t="s">
        <v>91</v>
      </c>
      <c r="F202" s="149">
        <v>12</v>
      </c>
      <c r="H202" s="150">
        <v>12</v>
      </c>
      <c r="L202" s="146"/>
      <c r="M202" s="151"/>
      <c r="T202" s="152"/>
      <c r="AS202" s="148"/>
      <c r="AT202" s="148"/>
      <c r="AX202" s="148"/>
    </row>
    <row r="203" spans="2:63" s="147" customFormat="1" ht="26">
      <c r="B203" s="146"/>
      <c r="C203" s="160">
        <v>37</v>
      </c>
      <c r="D203" s="160" t="s">
        <v>96</v>
      </c>
      <c r="E203" s="161" t="s">
        <v>272</v>
      </c>
      <c r="F203" s="162" t="s">
        <v>273</v>
      </c>
      <c r="G203" s="163" t="s">
        <v>99</v>
      </c>
      <c r="H203" s="164">
        <v>12</v>
      </c>
      <c r="I203" s="65">
        <v>0</v>
      </c>
      <c r="J203" s="165">
        <f>ROUND(I203*H203,2)</f>
        <v>0</v>
      </c>
      <c r="K203" s="132"/>
      <c r="L203" s="146"/>
      <c r="M203" s="151"/>
      <c r="N203" s="134" t="s">
        <v>26</v>
      </c>
      <c r="O203" s="135">
        <v>0</v>
      </c>
      <c r="P203" s="135">
        <f t="shared" ref="P203" si="60">O203*H203</f>
        <v>0</v>
      </c>
      <c r="Q203" s="135">
        <v>5.8999999999999999E-3</v>
      </c>
      <c r="R203" s="135">
        <f t="shared" ref="R203" si="61">Q203*H203</f>
        <v>7.0800000000000002E-2</v>
      </c>
      <c r="S203" s="135">
        <v>0</v>
      </c>
      <c r="T203" s="136">
        <f t="shared" ref="T203" si="62">S203*H203</f>
        <v>0</v>
      </c>
      <c r="AS203" s="137" t="s">
        <v>88</v>
      </c>
      <c r="AT203" s="137">
        <v>2</v>
      </c>
      <c r="AU203" s="13"/>
      <c r="AV203" s="13"/>
      <c r="AW203" s="13"/>
      <c r="AX203" s="72" t="s">
        <v>87</v>
      </c>
      <c r="AY203" s="13"/>
      <c r="AZ203" s="13"/>
      <c r="BA203" s="13"/>
      <c r="BB203" s="13"/>
      <c r="BC203" s="13"/>
      <c r="BD203" s="138">
        <f t="shared" ref="BD203" si="63">IF(N203="základní",J203,0)</f>
        <v>0</v>
      </c>
      <c r="BE203" s="138">
        <f t="shared" ref="BE203" si="64">IF(N203="snížená",J203,0)</f>
        <v>0</v>
      </c>
      <c r="BF203" s="138">
        <f t="shared" ref="BF203" si="65">IF(N203="zákl. přenesená",J203,0)</f>
        <v>0</v>
      </c>
      <c r="BG203" s="138">
        <f t="shared" ref="BG203" si="66">IF(N203="sníž. přenesená",J203,0)</f>
        <v>0</v>
      </c>
      <c r="BH203" s="138">
        <f t="shared" ref="BH203" si="67">IF(N203="nulová",J203,0)</f>
        <v>0</v>
      </c>
      <c r="BI203" s="72">
        <v>1</v>
      </c>
      <c r="BJ203" s="138">
        <f t="shared" ref="BJ203" si="68">ROUND(I203*H203,2)</f>
        <v>0</v>
      </c>
      <c r="BK203" s="72">
        <v>4</v>
      </c>
    </row>
    <row r="204" spans="2:63" s="140" customFormat="1" ht="12">
      <c r="B204" s="139"/>
      <c r="D204" s="141" t="s">
        <v>91</v>
      </c>
      <c r="E204" s="142"/>
      <c r="F204" s="143" t="s">
        <v>161</v>
      </c>
      <c r="H204" s="142"/>
      <c r="L204" s="139"/>
      <c r="M204" s="144"/>
      <c r="T204" s="145"/>
      <c r="AS204" s="142"/>
      <c r="AT204" s="142"/>
      <c r="AX204" s="142"/>
    </row>
    <row r="205" spans="2:63" s="147" customFormat="1">
      <c r="B205" s="146"/>
      <c r="D205" s="141" t="s">
        <v>91</v>
      </c>
      <c r="F205" s="149">
        <v>12</v>
      </c>
      <c r="H205" s="150">
        <v>12</v>
      </c>
      <c r="L205" s="146"/>
      <c r="M205" s="151"/>
      <c r="T205" s="152"/>
      <c r="AS205" s="148"/>
      <c r="AT205" s="148"/>
      <c r="AX205" s="148"/>
    </row>
    <row r="206" spans="2:63" s="147" customFormat="1" ht="26">
      <c r="B206" s="146"/>
      <c r="C206" s="126">
        <v>38</v>
      </c>
      <c r="D206" s="126" t="s">
        <v>88</v>
      </c>
      <c r="E206" s="127" t="s">
        <v>170</v>
      </c>
      <c r="F206" s="128" t="s">
        <v>171</v>
      </c>
      <c r="G206" s="129" t="s">
        <v>92</v>
      </c>
      <c r="H206" s="130">
        <v>126</v>
      </c>
      <c r="I206" s="63">
        <v>0</v>
      </c>
      <c r="J206" s="131">
        <f>ROUND(I206*H206,2)</f>
        <v>0</v>
      </c>
      <c r="K206" s="132"/>
      <c r="L206" s="146"/>
      <c r="M206" s="151"/>
      <c r="N206" s="134" t="s">
        <v>26</v>
      </c>
      <c r="O206" s="135">
        <v>0.113</v>
      </c>
      <c r="P206" s="135">
        <f t="shared" ref="P206:P234" si="69">O206*H206</f>
        <v>14.238</v>
      </c>
      <c r="Q206" s="135">
        <v>0</v>
      </c>
      <c r="R206" s="135">
        <f t="shared" ref="R206:R234" si="70">Q206*H206</f>
        <v>0</v>
      </c>
      <c r="S206" s="135">
        <v>0</v>
      </c>
      <c r="T206" s="136">
        <f t="shared" ref="T206:T234" si="71">S206*H206</f>
        <v>0</v>
      </c>
      <c r="AS206" s="137" t="s">
        <v>88</v>
      </c>
      <c r="AT206" s="137" t="s">
        <v>94</v>
      </c>
      <c r="AU206" s="13"/>
      <c r="AV206" s="13"/>
      <c r="AW206" s="13"/>
      <c r="AX206" s="72" t="s">
        <v>87</v>
      </c>
      <c r="AY206" s="13"/>
      <c r="AZ206" s="13"/>
      <c r="BA206" s="13"/>
      <c r="BB206" s="13"/>
      <c r="BC206" s="13"/>
      <c r="BD206" s="138">
        <f t="shared" ref="BD206:BD234" si="72">IF(N206="základní",J206,0)</f>
        <v>0</v>
      </c>
      <c r="BE206" s="138">
        <f t="shared" ref="BE206:BE234" si="73">IF(N206="snížená",J206,0)</f>
        <v>0</v>
      </c>
      <c r="BF206" s="138">
        <f t="shared" ref="BF206:BF234" si="74">IF(N206="zákl. přenesená",J206,0)</f>
        <v>0</v>
      </c>
      <c r="BG206" s="138">
        <f t="shared" ref="BG206:BG234" si="75">IF(N206="sníž. přenesená",J206,0)</f>
        <v>0</v>
      </c>
      <c r="BH206" s="138">
        <f t="shared" ref="BH206:BH234" si="76">IF(N206="nulová",J206,0)</f>
        <v>0</v>
      </c>
      <c r="BI206" s="72">
        <v>1</v>
      </c>
      <c r="BJ206" s="138">
        <f t="shared" ref="BJ206:BJ234" si="77">ROUND(I206*H206,2)</f>
        <v>0</v>
      </c>
      <c r="BK206" s="72">
        <v>4</v>
      </c>
    </row>
    <row r="207" spans="2:63" s="140" customFormat="1" ht="12">
      <c r="B207" s="139"/>
      <c r="D207" s="141" t="s">
        <v>91</v>
      </c>
      <c r="E207" s="142" t="s">
        <v>1</v>
      </c>
      <c r="F207" s="143" t="s">
        <v>140</v>
      </c>
      <c r="H207" s="142" t="s">
        <v>1</v>
      </c>
      <c r="L207" s="139"/>
      <c r="M207" s="144"/>
      <c r="T207" s="145"/>
      <c r="AS207" s="142" t="s">
        <v>91</v>
      </c>
      <c r="AT207" s="142" t="s">
        <v>64</v>
      </c>
      <c r="AU207" s="140" t="s">
        <v>63</v>
      </c>
      <c r="AV207" s="140" t="s">
        <v>18</v>
      </c>
      <c r="AW207" s="140" t="s">
        <v>61</v>
      </c>
      <c r="AX207" s="142" t="s">
        <v>87</v>
      </c>
    </row>
    <row r="208" spans="2:63" s="147" customFormat="1" ht="12">
      <c r="B208" s="146"/>
      <c r="D208" s="141" t="s">
        <v>91</v>
      </c>
      <c r="E208" s="148" t="s">
        <v>1</v>
      </c>
      <c r="F208" s="149" t="s">
        <v>211</v>
      </c>
      <c r="H208" s="150">
        <v>73.7</v>
      </c>
      <c r="L208" s="146"/>
      <c r="M208" s="151"/>
      <c r="T208" s="152"/>
      <c r="AS208" s="148" t="s">
        <v>91</v>
      </c>
      <c r="AT208" s="148" t="s">
        <v>64</v>
      </c>
      <c r="AU208" s="147" t="s">
        <v>64</v>
      </c>
      <c r="AV208" s="147" t="s">
        <v>18</v>
      </c>
      <c r="AW208" s="147" t="s">
        <v>61</v>
      </c>
      <c r="AX208" s="148" t="s">
        <v>87</v>
      </c>
    </row>
    <row r="209" spans="2:63" s="140" customFormat="1" ht="12">
      <c r="B209" s="139"/>
      <c r="D209" s="141" t="s">
        <v>91</v>
      </c>
      <c r="E209" s="142" t="s">
        <v>1</v>
      </c>
      <c r="F209" s="143" t="s">
        <v>161</v>
      </c>
      <c r="H209" s="142" t="s">
        <v>1</v>
      </c>
      <c r="L209" s="139"/>
      <c r="M209" s="144"/>
      <c r="T209" s="145"/>
      <c r="AS209" s="142" t="s">
        <v>91</v>
      </c>
      <c r="AT209" s="142" t="s">
        <v>64</v>
      </c>
      <c r="AU209" s="140" t="s">
        <v>63</v>
      </c>
      <c r="AV209" s="140" t="s">
        <v>18</v>
      </c>
      <c r="AW209" s="140" t="s">
        <v>61</v>
      </c>
      <c r="AX209" s="142" t="s">
        <v>87</v>
      </c>
    </row>
    <row r="210" spans="2:63" s="147" customFormat="1" ht="12">
      <c r="B210" s="146"/>
      <c r="D210" s="141" t="s">
        <v>91</v>
      </c>
      <c r="E210" s="148" t="s">
        <v>1</v>
      </c>
      <c r="F210" s="149" t="s">
        <v>172</v>
      </c>
      <c r="H210" s="150">
        <v>3</v>
      </c>
      <c r="L210" s="146"/>
      <c r="M210" s="151"/>
      <c r="T210" s="152"/>
      <c r="AS210" s="148" t="s">
        <v>91</v>
      </c>
      <c r="AT210" s="148" t="s">
        <v>64</v>
      </c>
      <c r="AU210" s="147" t="s">
        <v>64</v>
      </c>
      <c r="AV210" s="147" t="s">
        <v>18</v>
      </c>
      <c r="AW210" s="147" t="s">
        <v>61</v>
      </c>
      <c r="AX210" s="148" t="s">
        <v>87</v>
      </c>
    </row>
    <row r="211" spans="2:63" s="154" customFormat="1" ht="12">
      <c r="B211" s="153"/>
      <c r="D211" s="141" t="s">
        <v>91</v>
      </c>
      <c r="E211" s="155" t="s">
        <v>1</v>
      </c>
      <c r="F211" s="156" t="s">
        <v>95</v>
      </c>
      <c r="H211" s="157">
        <v>229.43600000000001</v>
      </c>
      <c r="L211" s="153"/>
      <c r="M211" s="158"/>
      <c r="T211" s="159"/>
      <c r="AS211" s="155" t="s">
        <v>91</v>
      </c>
      <c r="AT211" s="155" t="s">
        <v>64</v>
      </c>
      <c r="AU211" s="154" t="s">
        <v>90</v>
      </c>
      <c r="AV211" s="154" t="s">
        <v>18</v>
      </c>
      <c r="AW211" s="154" t="s">
        <v>63</v>
      </c>
      <c r="AX211" s="155" t="s">
        <v>87</v>
      </c>
    </row>
    <row r="212" spans="2:63" s="147" customFormat="1" ht="13">
      <c r="B212" s="146"/>
      <c r="C212" s="160">
        <v>39</v>
      </c>
      <c r="D212" s="160" t="s">
        <v>96</v>
      </c>
      <c r="E212" s="161" t="s">
        <v>311</v>
      </c>
      <c r="F212" s="162" t="s">
        <v>312</v>
      </c>
      <c r="G212" s="163" t="s">
        <v>89</v>
      </c>
      <c r="H212" s="164">
        <v>12.6</v>
      </c>
      <c r="I212" s="65">
        <v>0</v>
      </c>
      <c r="J212" s="165">
        <f>ROUND(I212*H212,2)</f>
        <v>0</v>
      </c>
      <c r="K212" s="132"/>
      <c r="L212" s="146"/>
      <c r="M212" s="151"/>
      <c r="N212" s="134" t="s">
        <v>26</v>
      </c>
      <c r="O212" s="135">
        <v>0</v>
      </c>
      <c r="P212" s="135">
        <f t="shared" ref="P212" si="78">O212*H212</f>
        <v>0</v>
      </c>
      <c r="Q212" s="135">
        <v>0.2</v>
      </c>
      <c r="R212" s="135">
        <f t="shared" ref="R212" si="79">Q212*H212</f>
        <v>2.52</v>
      </c>
      <c r="S212" s="135">
        <v>0</v>
      </c>
      <c r="T212" s="136">
        <f t="shared" ref="T212" si="80">S212*H212</f>
        <v>0</v>
      </c>
      <c r="AS212" s="137" t="s">
        <v>88</v>
      </c>
      <c r="AT212" s="137">
        <v>2</v>
      </c>
      <c r="AU212" s="13"/>
      <c r="AV212" s="13"/>
      <c r="AW212" s="13"/>
      <c r="AX212" s="72" t="s">
        <v>87</v>
      </c>
      <c r="AY212" s="13"/>
      <c r="AZ212" s="13"/>
      <c r="BA212" s="13"/>
      <c r="BB212" s="13"/>
      <c r="BC212" s="13"/>
      <c r="BD212" s="138">
        <f t="shared" ref="BD212" si="81">IF(N212="základní",J212,0)</f>
        <v>0</v>
      </c>
      <c r="BE212" s="138">
        <f t="shared" ref="BE212" si="82">IF(N212="snížená",J212,0)</f>
        <v>0</v>
      </c>
      <c r="BF212" s="138">
        <f t="shared" ref="BF212" si="83">IF(N212="zákl. přenesená",J212,0)</f>
        <v>0</v>
      </c>
      <c r="BG212" s="138">
        <f t="shared" ref="BG212" si="84">IF(N212="sníž. přenesená",J212,0)</f>
        <v>0</v>
      </c>
      <c r="BH212" s="138">
        <f t="shared" ref="BH212" si="85">IF(N212="nulová",J212,0)</f>
        <v>0</v>
      </c>
      <c r="BI212" s="72">
        <v>1</v>
      </c>
      <c r="BJ212" s="138">
        <f t="shared" ref="BJ212" si="86">ROUND(I212*H212,2)</f>
        <v>0</v>
      </c>
      <c r="BK212" s="72">
        <v>4</v>
      </c>
    </row>
    <row r="213" spans="2:63" s="147" customFormat="1" ht="26">
      <c r="B213" s="146"/>
      <c r="C213" s="126">
        <v>40</v>
      </c>
      <c r="D213" s="126" t="s">
        <v>88</v>
      </c>
      <c r="E213" s="127" t="s">
        <v>231</v>
      </c>
      <c r="F213" s="128" t="s">
        <v>232</v>
      </c>
      <c r="G213" s="129" t="s">
        <v>99</v>
      </c>
      <c r="H213" s="130">
        <v>12</v>
      </c>
      <c r="I213" s="63">
        <v>0</v>
      </c>
      <c r="J213" s="131">
        <f>ROUND(I213*H213,2)</f>
        <v>0</v>
      </c>
      <c r="K213" s="132"/>
      <c r="L213" s="146"/>
      <c r="M213" s="151"/>
      <c r="N213" s="134" t="s">
        <v>26</v>
      </c>
      <c r="O213" s="135">
        <v>0.24199999999999999</v>
      </c>
      <c r="P213" s="135">
        <f t="shared" ref="P213" si="87">O213*H213</f>
        <v>2.9039999999999999</v>
      </c>
      <c r="Q213" s="135">
        <v>0</v>
      </c>
      <c r="R213" s="135">
        <f t="shared" ref="R213" si="88">Q213*H213</f>
        <v>0</v>
      </c>
      <c r="S213" s="135">
        <v>0</v>
      </c>
      <c r="T213" s="136">
        <f t="shared" ref="T213" si="89">S213*H213</f>
        <v>0</v>
      </c>
      <c r="AS213" s="137" t="s">
        <v>88</v>
      </c>
      <c r="AT213" s="137" t="s">
        <v>64</v>
      </c>
      <c r="AU213" s="13"/>
      <c r="AV213" s="13"/>
      <c r="AW213" s="13"/>
      <c r="AX213" s="72" t="s">
        <v>87</v>
      </c>
      <c r="AY213" s="13"/>
      <c r="AZ213" s="13"/>
      <c r="BA213" s="13"/>
      <c r="BB213" s="13"/>
      <c r="BC213" s="13"/>
      <c r="BD213" s="138">
        <f>IF(N213="základní",J213,0)</f>
        <v>0</v>
      </c>
      <c r="BE213" s="138">
        <f>IF(N213="snížená",J213,0)</f>
        <v>0</v>
      </c>
      <c r="BF213" s="138">
        <f>IF(N213="zákl. přenesená",J213,0)</f>
        <v>0</v>
      </c>
      <c r="BG213" s="138">
        <f>IF(N213="sníž. přenesená",J213,0)</f>
        <v>0</v>
      </c>
      <c r="BH213" s="138">
        <f>IF(N213="nulová",J213,0)</f>
        <v>0</v>
      </c>
      <c r="BI213" s="72" t="s">
        <v>63</v>
      </c>
      <c r="BJ213" s="138">
        <f>ROUND(I213*H213,2)</f>
        <v>0</v>
      </c>
      <c r="BK213" s="72" t="s">
        <v>90</v>
      </c>
    </row>
    <row r="214" spans="2:63" s="140" customFormat="1" ht="12">
      <c r="B214" s="139"/>
      <c r="D214" s="141" t="s">
        <v>91</v>
      </c>
      <c r="E214" s="142"/>
      <c r="F214" s="143" t="s">
        <v>161</v>
      </c>
      <c r="H214" s="142"/>
      <c r="L214" s="139"/>
      <c r="M214" s="144"/>
      <c r="T214" s="145"/>
      <c r="AS214" s="142"/>
      <c r="AT214" s="142"/>
      <c r="AX214" s="142"/>
    </row>
    <row r="215" spans="2:63" s="147" customFormat="1">
      <c r="B215" s="146"/>
      <c r="D215" s="141" t="s">
        <v>91</v>
      </c>
      <c r="F215" s="149">
        <v>12</v>
      </c>
      <c r="H215" s="150">
        <v>12</v>
      </c>
      <c r="L215" s="146"/>
      <c r="M215" s="151"/>
      <c r="T215" s="152"/>
      <c r="AS215" s="148"/>
      <c r="AT215" s="148"/>
      <c r="AX215" s="148"/>
    </row>
    <row r="216" spans="2:63" s="147" customFormat="1" ht="26">
      <c r="B216" s="146"/>
      <c r="C216" s="126">
        <v>41</v>
      </c>
      <c r="D216" s="126" t="s">
        <v>88</v>
      </c>
      <c r="E216" s="127" t="s">
        <v>178</v>
      </c>
      <c r="F216" s="128" t="s">
        <v>179</v>
      </c>
      <c r="G216" s="129" t="s">
        <v>99</v>
      </c>
      <c r="H216" s="130">
        <v>5</v>
      </c>
      <c r="I216" s="63">
        <v>0</v>
      </c>
      <c r="J216" s="131">
        <f>ROUND(I216*H216,2)</f>
        <v>0</v>
      </c>
      <c r="K216" s="132"/>
      <c r="L216" s="146"/>
      <c r="M216" s="151"/>
      <c r="N216" s="134" t="s">
        <v>26</v>
      </c>
      <c r="O216" s="135">
        <v>0.443</v>
      </c>
      <c r="P216" s="135">
        <f t="shared" si="69"/>
        <v>2.2149999999999999</v>
      </c>
      <c r="Q216" s="135">
        <v>0</v>
      </c>
      <c r="R216" s="135">
        <f t="shared" si="70"/>
        <v>0</v>
      </c>
      <c r="S216" s="135">
        <v>0</v>
      </c>
      <c r="T216" s="136">
        <f t="shared" si="71"/>
        <v>0</v>
      </c>
      <c r="AS216" s="137" t="s">
        <v>88</v>
      </c>
      <c r="AT216" s="137">
        <v>-3</v>
      </c>
      <c r="AU216" s="13"/>
      <c r="AV216" s="13"/>
      <c r="AW216" s="13"/>
      <c r="AX216" s="72" t="s">
        <v>87</v>
      </c>
      <c r="AY216" s="13"/>
      <c r="AZ216" s="13"/>
      <c r="BA216" s="13"/>
      <c r="BB216" s="13"/>
      <c r="BC216" s="13"/>
      <c r="BD216" s="138">
        <f t="shared" si="72"/>
        <v>0</v>
      </c>
      <c r="BE216" s="138">
        <f t="shared" si="73"/>
        <v>0</v>
      </c>
      <c r="BF216" s="138">
        <f t="shared" si="74"/>
        <v>0</v>
      </c>
      <c r="BG216" s="138">
        <f t="shared" si="75"/>
        <v>0</v>
      </c>
      <c r="BH216" s="138">
        <f t="shared" si="76"/>
        <v>0</v>
      </c>
      <c r="BI216" s="72">
        <v>1</v>
      </c>
      <c r="BJ216" s="138">
        <f t="shared" si="77"/>
        <v>0</v>
      </c>
      <c r="BK216" s="72">
        <v>4</v>
      </c>
    </row>
    <row r="217" spans="2:63" s="147" customFormat="1" ht="24">
      <c r="B217" s="146"/>
      <c r="D217" s="141" t="s">
        <v>91</v>
      </c>
      <c r="F217" s="149" t="s">
        <v>189</v>
      </c>
      <c r="H217" s="150"/>
      <c r="L217" s="146"/>
      <c r="M217" s="151"/>
      <c r="T217" s="152"/>
      <c r="AS217" s="148"/>
      <c r="AT217" s="148"/>
      <c r="AX217" s="148"/>
    </row>
    <row r="218" spans="2:63" s="147" customFormat="1" ht="26">
      <c r="B218" s="146"/>
      <c r="C218" s="126">
        <v>42</v>
      </c>
      <c r="D218" s="126" t="s">
        <v>88</v>
      </c>
      <c r="E218" s="127" t="s">
        <v>178</v>
      </c>
      <c r="F218" s="128" t="s">
        <v>186</v>
      </c>
      <c r="G218" s="129" t="s">
        <v>99</v>
      </c>
      <c r="H218" s="130">
        <v>1</v>
      </c>
      <c r="I218" s="63">
        <v>0</v>
      </c>
      <c r="J218" s="131">
        <f>ROUND(I218*H218,2)</f>
        <v>0</v>
      </c>
      <c r="K218" s="132"/>
      <c r="L218" s="146"/>
      <c r="M218" s="151"/>
      <c r="N218" s="134" t="s">
        <v>26</v>
      </c>
      <c r="O218" s="135">
        <v>0.443</v>
      </c>
      <c r="P218" s="135">
        <f t="shared" si="69"/>
        <v>0.443</v>
      </c>
      <c r="Q218" s="135">
        <v>0</v>
      </c>
      <c r="R218" s="135">
        <f t="shared" si="70"/>
        <v>0</v>
      </c>
      <c r="S218" s="135">
        <v>0</v>
      </c>
      <c r="T218" s="136">
        <f t="shared" si="71"/>
        <v>0</v>
      </c>
      <c r="AS218" s="137" t="s">
        <v>88</v>
      </c>
      <c r="AT218" s="137" t="s">
        <v>64</v>
      </c>
      <c r="AU218" s="13"/>
      <c r="AV218" s="13"/>
      <c r="AW218" s="13"/>
      <c r="AX218" s="72" t="s">
        <v>87</v>
      </c>
      <c r="AY218" s="13"/>
      <c r="AZ218" s="13"/>
      <c r="BA218" s="13"/>
      <c r="BB218" s="13"/>
      <c r="BC218" s="13"/>
      <c r="BD218" s="138">
        <f t="shared" si="72"/>
        <v>0</v>
      </c>
      <c r="BE218" s="138">
        <f t="shared" si="73"/>
        <v>0</v>
      </c>
      <c r="BF218" s="138">
        <f t="shared" si="74"/>
        <v>0</v>
      </c>
      <c r="BG218" s="138">
        <f t="shared" si="75"/>
        <v>0</v>
      </c>
      <c r="BH218" s="138">
        <f t="shared" si="76"/>
        <v>0</v>
      </c>
      <c r="BI218" s="72">
        <v>1</v>
      </c>
      <c r="BJ218" s="138">
        <f t="shared" si="77"/>
        <v>0</v>
      </c>
      <c r="BK218" s="72">
        <v>4</v>
      </c>
    </row>
    <row r="219" spans="2:63" s="147" customFormat="1" ht="12">
      <c r="B219" s="146"/>
      <c r="D219" s="141" t="s">
        <v>91</v>
      </c>
      <c r="F219" s="149" t="s">
        <v>187</v>
      </c>
      <c r="H219" s="150"/>
      <c r="L219" s="146"/>
      <c r="M219" s="151"/>
      <c r="T219" s="152"/>
      <c r="AS219" s="148"/>
      <c r="AT219" s="148"/>
      <c r="AX219" s="148"/>
    </row>
    <row r="220" spans="2:63" s="147" customFormat="1" ht="26">
      <c r="B220" s="146"/>
      <c r="C220" s="126">
        <v>43</v>
      </c>
      <c r="D220" s="126" t="s">
        <v>88</v>
      </c>
      <c r="E220" s="127" t="s">
        <v>181</v>
      </c>
      <c r="F220" s="128" t="s">
        <v>180</v>
      </c>
      <c r="G220" s="129" t="s">
        <v>99</v>
      </c>
      <c r="H220" s="130">
        <v>4</v>
      </c>
      <c r="I220" s="63">
        <v>0</v>
      </c>
      <c r="J220" s="131">
        <f>ROUND(I220*H220,2)</f>
        <v>0</v>
      </c>
      <c r="K220" s="132"/>
      <c r="L220" s="146"/>
      <c r="M220" s="151"/>
      <c r="N220" s="134" t="s">
        <v>26</v>
      </c>
      <c r="O220" s="135">
        <v>0.60099999999999998</v>
      </c>
      <c r="P220" s="135">
        <f t="shared" si="69"/>
        <v>2.4039999999999999</v>
      </c>
      <c r="Q220" s="135">
        <v>0</v>
      </c>
      <c r="R220" s="135">
        <f t="shared" si="70"/>
        <v>0</v>
      </c>
      <c r="S220" s="135">
        <v>0</v>
      </c>
      <c r="T220" s="136">
        <f t="shared" si="71"/>
        <v>0</v>
      </c>
      <c r="AS220" s="137" t="s">
        <v>88</v>
      </c>
      <c r="AT220" s="137">
        <v>-2</v>
      </c>
      <c r="AU220" s="13"/>
      <c r="AV220" s="13"/>
      <c r="AW220" s="13"/>
      <c r="AX220" s="72" t="s">
        <v>87</v>
      </c>
      <c r="AY220" s="13"/>
      <c r="AZ220" s="13"/>
      <c r="BA220" s="13"/>
      <c r="BB220" s="13"/>
      <c r="BC220" s="13"/>
      <c r="BD220" s="138">
        <f t="shared" si="72"/>
        <v>0</v>
      </c>
      <c r="BE220" s="138">
        <f t="shared" si="73"/>
        <v>0</v>
      </c>
      <c r="BF220" s="138">
        <f t="shared" si="74"/>
        <v>0</v>
      </c>
      <c r="BG220" s="138">
        <f t="shared" si="75"/>
        <v>0</v>
      </c>
      <c r="BH220" s="138">
        <f t="shared" si="76"/>
        <v>0</v>
      </c>
      <c r="BI220" s="72">
        <v>1</v>
      </c>
      <c r="BJ220" s="138">
        <f t="shared" si="77"/>
        <v>0</v>
      </c>
      <c r="BK220" s="72">
        <v>4</v>
      </c>
    </row>
    <row r="221" spans="2:63" s="147" customFormat="1" ht="24">
      <c r="B221" s="146"/>
      <c r="D221" s="141" t="s">
        <v>91</v>
      </c>
      <c r="F221" s="149" t="s">
        <v>185</v>
      </c>
      <c r="H221" s="150"/>
      <c r="L221" s="146"/>
      <c r="M221" s="151"/>
      <c r="T221" s="152"/>
      <c r="AS221" s="148"/>
      <c r="AT221" s="148"/>
      <c r="AX221" s="148"/>
    </row>
    <row r="222" spans="2:63" s="147" customFormat="1" ht="26">
      <c r="B222" s="146"/>
      <c r="C222" s="126">
        <v>44</v>
      </c>
      <c r="D222" s="126" t="s">
        <v>88</v>
      </c>
      <c r="E222" s="127" t="s">
        <v>313</v>
      </c>
      <c r="F222" s="128" t="s">
        <v>182</v>
      </c>
      <c r="G222" s="129" t="s">
        <v>99</v>
      </c>
      <c r="H222" s="130">
        <v>9</v>
      </c>
      <c r="I222" s="63">
        <v>0</v>
      </c>
      <c r="J222" s="131">
        <f>ROUND(I222*H222,2)</f>
        <v>0</v>
      </c>
      <c r="K222" s="132"/>
      <c r="L222" s="146"/>
      <c r="M222" s="151"/>
      <c r="N222" s="134" t="s">
        <v>26</v>
      </c>
      <c r="O222" s="135">
        <v>1.0509999999999999</v>
      </c>
      <c r="P222" s="135">
        <f t="shared" ref="P222" si="90">O222*H222</f>
        <v>9.4589999999999996</v>
      </c>
      <c r="Q222" s="135">
        <v>0</v>
      </c>
      <c r="R222" s="135">
        <f t="shared" ref="R222" si="91">Q222*H222</f>
        <v>0</v>
      </c>
      <c r="S222" s="135">
        <v>0</v>
      </c>
      <c r="T222" s="136">
        <f t="shared" ref="T222" si="92">S222*H222</f>
        <v>0</v>
      </c>
      <c r="AS222" s="137" t="s">
        <v>88</v>
      </c>
      <c r="AT222" s="137" t="s">
        <v>63</v>
      </c>
      <c r="AU222" s="13"/>
      <c r="AV222" s="13"/>
      <c r="AW222" s="13"/>
      <c r="AX222" s="72" t="s">
        <v>87</v>
      </c>
      <c r="AY222" s="13"/>
      <c r="AZ222" s="13"/>
      <c r="BA222" s="13"/>
      <c r="BB222" s="13"/>
      <c r="BC222" s="13"/>
      <c r="BD222" s="138">
        <f t="shared" ref="BD222" si="93">IF(N222="základní",J222,0)</f>
        <v>0</v>
      </c>
      <c r="BE222" s="138">
        <f t="shared" ref="BE222" si="94">IF(N222="snížená",J222,0)</f>
        <v>0</v>
      </c>
      <c r="BF222" s="138">
        <f t="shared" ref="BF222" si="95">IF(N222="zákl. přenesená",J222,0)</f>
        <v>0</v>
      </c>
      <c r="BG222" s="138">
        <f t="shared" ref="BG222" si="96">IF(N222="sníž. přenesená",J222,0)</f>
        <v>0</v>
      </c>
      <c r="BH222" s="138">
        <f t="shared" ref="BH222" si="97">IF(N222="nulová",J222,0)</f>
        <v>0</v>
      </c>
      <c r="BI222" s="72">
        <v>1</v>
      </c>
      <c r="BJ222" s="138">
        <f t="shared" ref="BJ222" si="98">ROUND(I222*H222,2)</f>
        <v>0</v>
      </c>
      <c r="BK222" s="72">
        <v>4</v>
      </c>
    </row>
    <row r="223" spans="2:63" s="147" customFormat="1" ht="48">
      <c r="B223" s="146"/>
      <c r="D223" s="141" t="s">
        <v>91</v>
      </c>
      <c r="F223" s="149" t="s">
        <v>188</v>
      </c>
      <c r="H223" s="150"/>
      <c r="L223" s="146"/>
      <c r="M223" s="151"/>
      <c r="T223" s="152"/>
      <c r="AS223" s="148"/>
      <c r="AT223" s="148"/>
      <c r="AX223" s="148"/>
    </row>
    <row r="224" spans="2:63" s="147" customFormat="1" ht="26">
      <c r="B224" s="146"/>
      <c r="C224" s="126">
        <v>45</v>
      </c>
      <c r="D224" s="126" t="s">
        <v>88</v>
      </c>
      <c r="E224" s="127" t="s">
        <v>181</v>
      </c>
      <c r="F224" s="128" t="s">
        <v>183</v>
      </c>
      <c r="G224" s="129" t="s">
        <v>99</v>
      </c>
      <c r="H224" s="130">
        <v>4</v>
      </c>
      <c r="I224" s="63">
        <v>0</v>
      </c>
      <c r="J224" s="131">
        <f>ROUND(I224*H224,2)</f>
        <v>0</v>
      </c>
      <c r="K224" s="132"/>
      <c r="L224" s="146"/>
      <c r="M224" s="151"/>
      <c r="N224" s="134" t="s">
        <v>26</v>
      </c>
      <c r="O224" s="135">
        <v>1.0509999999999999</v>
      </c>
      <c r="P224" s="135">
        <f t="shared" si="69"/>
        <v>4.2039999999999997</v>
      </c>
      <c r="Q224" s="135">
        <v>0</v>
      </c>
      <c r="R224" s="135">
        <f t="shared" si="70"/>
        <v>0</v>
      </c>
      <c r="S224" s="135">
        <v>0</v>
      </c>
      <c r="T224" s="136">
        <f t="shared" si="71"/>
        <v>0</v>
      </c>
      <c r="AS224" s="137" t="s">
        <v>88</v>
      </c>
      <c r="AT224" s="137" t="s">
        <v>63</v>
      </c>
      <c r="AU224" s="13"/>
      <c r="AV224" s="13"/>
      <c r="AW224" s="13"/>
      <c r="AX224" s="72" t="s">
        <v>87</v>
      </c>
      <c r="AY224" s="13"/>
      <c r="AZ224" s="13"/>
      <c r="BA224" s="13"/>
      <c r="BB224" s="13"/>
      <c r="BC224" s="13"/>
      <c r="BD224" s="138">
        <f t="shared" si="72"/>
        <v>0</v>
      </c>
      <c r="BE224" s="138">
        <f t="shared" si="73"/>
        <v>0</v>
      </c>
      <c r="BF224" s="138">
        <f t="shared" si="74"/>
        <v>0</v>
      </c>
      <c r="BG224" s="138">
        <f t="shared" si="75"/>
        <v>0</v>
      </c>
      <c r="BH224" s="138">
        <f t="shared" si="76"/>
        <v>0</v>
      </c>
      <c r="BI224" s="72">
        <v>1</v>
      </c>
      <c r="BJ224" s="138">
        <f t="shared" si="77"/>
        <v>0</v>
      </c>
      <c r="BK224" s="72">
        <v>4</v>
      </c>
    </row>
    <row r="225" spans="2:63" s="147" customFormat="1" ht="24">
      <c r="B225" s="146"/>
      <c r="D225" s="141" t="s">
        <v>91</v>
      </c>
      <c r="F225" s="149" t="s">
        <v>190</v>
      </c>
      <c r="H225" s="150"/>
      <c r="L225" s="146"/>
      <c r="M225" s="151"/>
      <c r="T225" s="152"/>
      <c r="AS225" s="148"/>
      <c r="AT225" s="148"/>
      <c r="AX225" s="148"/>
    </row>
    <row r="226" spans="2:63" s="147" customFormat="1" ht="39">
      <c r="B226" s="146"/>
      <c r="C226" s="126">
        <v>46</v>
      </c>
      <c r="D226" s="126" t="s">
        <v>88</v>
      </c>
      <c r="E226" s="127" t="s">
        <v>191</v>
      </c>
      <c r="F226" s="128" t="s">
        <v>192</v>
      </c>
      <c r="G226" s="129" t="s">
        <v>98</v>
      </c>
      <c r="H226" s="130">
        <v>1</v>
      </c>
      <c r="I226" s="63">
        <v>0</v>
      </c>
      <c r="J226" s="131">
        <f>ROUND(I226*H226,2)</f>
        <v>0</v>
      </c>
      <c r="K226" s="132"/>
      <c r="L226" s="146"/>
      <c r="M226" s="151"/>
      <c r="N226" s="134" t="s">
        <v>26</v>
      </c>
      <c r="O226" s="135">
        <v>3.27</v>
      </c>
      <c r="P226" s="135">
        <f t="shared" si="69"/>
        <v>3.27</v>
      </c>
      <c r="Q226" s="135">
        <v>0</v>
      </c>
      <c r="R226" s="135">
        <f t="shared" si="70"/>
        <v>0</v>
      </c>
      <c r="S226" s="135">
        <v>0</v>
      </c>
      <c r="T226" s="136">
        <f t="shared" si="71"/>
        <v>0</v>
      </c>
      <c r="AS226" s="137" t="s">
        <v>88</v>
      </c>
      <c r="AT226" s="137">
        <v>-1</v>
      </c>
      <c r="AU226" s="13"/>
      <c r="AV226" s="13"/>
      <c r="AW226" s="13"/>
      <c r="AX226" s="72" t="s">
        <v>87</v>
      </c>
      <c r="AY226" s="13"/>
      <c r="AZ226" s="13"/>
      <c r="BA226" s="13"/>
      <c r="BB226" s="13"/>
      <c r="BC226" s="13"/>
      <c r="BD226" s="138">
        <f t="shared" si="72"/>
        <v>0</v>
      </c>
      <c r="BE226" s="138">
        <f t="shared" si="73"/>
        <v>0</v>
      </c>
      <c r="BF226" s="138">
        <f t="shared" si="74"/>
        <v>0</v>
      </c>
      <c r="BG226" s="138">
        <f t="shared" si="75"/>
        <v>0</v>
      </c>
      <c r="BH226" s="138">
        <f t="shared" si="76"/>
        <v>0</v>
      </c>
      <c r="BI226" s="72">
        <v>1</v>
      </c>
      <c r="BJ226" s="138">
        <f t="shared" si="77"/>
        <v>0</v>
      </c>
      <c r="BK226" s="72">
        <v>4</v>
      </c>
    </row>
    <row r="227" spans="2:63" s="147" customFormat="1" ht="12">
      <c r="B227" s="146"/>
      <c r="D227" s="141" t="s">
        <v>91</v>
      </c>
      <c r="F227" s="149" t="s">
        <v>184</v>
      </c>
      <c r="H227" s="150"/>
      <c r="L227" s="146"/>
      <c r="M227" s="151"/>
      <c r="T227" s="152"/>
      <c r="AS227" s="148"/>
      <c r="AT227" s="148"/>
      <c r="AX227" s="148"/>
    </row>
    <row r="228" spans="2:63" s="147" customFormat="1" ht="26">
      <c r="B228" s="146"/>
      <c r="C228" s="126">
        <v>47</v>
      </c>
      <c r="D228" s="126" t="s">
        <v>88</v>
      </c>
      <c r="E228" s="127" t="s">
        <v>213</v>
      </c>
      <c r="F228" s="128" t="s">
        <v>193</v>
      </c>
      <c r="G228" s="129" t="s">
        <v>99</v>
      </c>
      <c r="H228" s="130">
        <v>5</v>
      </c>
      <c r="I228" s="63">
        <v>0</v>
      </c>
      <c r="J228" s="131">
        <f>ROUND(I228*H228,2)</f>
        <v>0</v>
      </c>
      <c r="K228" s="132"/>
      <c r="L228" s="146"/>
      <c r="M228" s="151"/>
      <c r="N228" s="134" t="s">
        <v>26</v>
      </c>
      <c r="O228" s="135">
        <v>4.077</v>
      </c>
      <c r="P228" s="135">
        <f t="shared" si="69"/>
        <v>20.384999999999998</v>
      </c>
      <c r="Q228" s="135">
        <v>0</v>
      </c>
      <c r="R228" s="135">
        <f t="shared" si="70"/>
        <v>0</v>
      </c>
      <c r="S228" s="135">
        <v>0</v>
      </c>
      <c r="T228" s="136">
        <f t="shared" si="71"/>
        <v>0</v>
      </c>
      <c r="AS228" s="137" t="s">
        <v>88</v>
      </c>
      <c r="AT228" s="137" t="s">
        <v>61</v>
      </c>
      <c r="AU228" s="13"/>
      <c r="AV228" s="13"/>
      <c r="AW228" s="13"/>
      <c r="AX228" s="72" t="s">
        <v>87</v>
      </c>
      <c r="AY228" s="13"/>
      <c r="AZ228" s="13"/>
      <c r="BA228" s="13"/>
      <c r="BB228" s="13"/>
      <c r="BC228" s="13"/>
      <c r="BD228" s="138">
        <f t="shared" si="72"/>
        <v>0</v>
      </c>
      <c r="BE228" s="138">
        <f t="shared" si="73"/>
        <v>0</v>
      </c>
      <c r="BF228" s="138">
        <f t="shared" si="74"/>
        <v>0</v>
      </c>
      <c r="BG228" s="138">
        <f t="shared" si="75"/>
        <v>0</v>
      </c>
      <c r="BH228" s="138">
        <f t="shared" si="76"/>
        <v>0</v>
      </c>
      <c r="BI228" s="72">
        <v>1</v>
      </c>
      <c r="BJ228" s="138">
        <f t="shared" si="77"/>
        <v>0</v>
      </c>
      <c r="BK228" s="72">
        <v>4</v>
      </c>
    </row>
    <row r="229" spans="2:63" s="147" customFormat="1" ht="12">
      <c r="B229" s="146"/>
      <c r="D229" s="141" t="s">
        <v>91</v>
      </c>
      <c r="F229" s="149" t="s">
        <v>194</v>
      </c>
      <c r="H229" s="150"/>
      <c r="L229" s="146"/>
      <c r="M229" s="151"/>
      <c r="T229" s="152"/>
      <c r="AS229" s="148"/>
      <c r="AT229" s="148"/>
      <c r="AX229" s="148"/>
    </row>
    <row r="230" spans="2:63" s="147" customFormat="1" ht="39">
      <c r="B230" s="146"/>
      <c r="C230" s="126">
        <v>48</v>
      </c>
      <c r="D230" s="126" t="s">
        <v>88</v>
      </c>
      <c r="E230" s="127" t="s">
        <v>195</v>
      </c>
      <c r="F230" s="128" t="s">
        <v>196</v>
      </c>
      <c r="G230" s="129" t="s">
        <v>98</v>
      </c>
      <c r="H230" s="130">
        <v>2</v>
      </c>
      <c r="I230" s="63">
        <v>0</v>
      </c>
      <c r="J230" s="131">
        <f>ROUND(I230*H230,2)</f>
        <v>0</v>
      </c>
      <c r="K230" s="132"/>
      <c r="L230" s="146"/>
      <c r="M230" s="151"/>
      <c r="N230" s="134" t="s">
        <v>26</v>
      </c>
      <c r="O230" s="135">
        <v>0.13800000000000001</v>
      </c>
      <c r="P230" s="135">
        <f t="shared" si="69"/>
        <v>0.27600000000000002</v>
      </c>
      <c r="Q230" s="135">
        <v>0</v>
      </c>
      <c r="R230" s="135">
        <f t="shared" si="70"/>
        <v>0</v>
      </c>
      <c r="S230" s="135">
        <v>0</v>
      </c>
      <c r="T230" s="136">
        <f t="shared" si="71"/>
        <v>0</v>
      </c>
      <c r="AS230" s="137" t="s">
        <v>88</v>
      </c>
      <c r="AT230" s="137">
        <v>0</v>
      </c>
      <c r="AU230" s="13"/>
      <c r="AV230" s="13"/>
      <c r="AW230" s="13"/>
      <c r="AX230" s="72" t="s">
        <v>87</v>
      </c>
      <c r="AY230" s="13"/>
      <c r="AZ230" s="13"/>
      <c r="BA230" s="13"/>
      <c r="BB230" s="13"/>
      <c r="BC230" s="13"/>
      <c r="BD230" s="138">
        <f t="shared" si="72"/>
        <v>0</v>
      </c>
      <c r="BE230" s="138">
        <f t="shared" si="73"/>
        <v>0</v>
      </c>
      <c r="BF230" s="138">
        <f t="shared" si="74"/>
        <v>0</v>
      </c>
      <c r="BG230" s="138">
        <f t="shared" si="75"/>
        <v>0</v>
      </c>
      <c r="BH230" s="138">
        <f t="shared" si="76"/>
        <v>0</v>
      </c>
      <c r="BI230" s="72">
        <v>1</v>
      </c>
      <c r="BJ230" s="138">
        <f t="shared" si="77"/>
        <v>0</v>
      </c>
      <c r="BK230" s="72">
        <v>4</v>
      </c>
    </row>
    <row r="231" spans="2:63" s="147" customFormat="1" ht="12">
      <c r="B231" s="146"/>
      <c r="D231" s="141" t="s">
        <v>91</v>
      </c>
      <c r="F231" s="149" t="s">
        <v>197</v>
      </c>
      <c r="H231" s="150"/>
      <c r="L231" s="146"/>
      <c r="M231" s="151"/>
      <c r="T231" s="152"/>
      <c r="AS231" s="148"/>
      <c r="AT231" s="148"/>
      <c r="AX231" s="148"/>
    </row>
    <row r="232" spans="2:63" s="147" customFormat="1" ht="26">
      <c r="B232" s="146"/>
      <c r="C232" s="126">
        <v>49</v>
      </c>
      <c r="D232" s="126" t="s">
        <v>88</v>
      </c>
      <c r="E232" s="127" t="s">
        <v>201</v>
      </c>
      <c r="F232" s="128" t="s">
        <v>200</v>
      </c>
      <c r="G232" s="129" t="s">
        <v>99</v>
      </c>
      <c r="H232" s="130">
        <v>2</v>
      </c>
      <c r="I232" s="63">
        <v>0</v>
      </c>
      <c r="J232" s="131">
        <f>ROUND(I232*H232,2)</f>
        <v>0</v>
      </c>
      <c r="K232" s="132"/>
      <c r="L232" s="146"/>
      <c r="M232" s="151"/>
      <c r="N232" s="134" t="s">
        <v>26</v>
      </c>
      <c r="O232" s="135">
        <v>8.3000000000000004E-2</v>
      </c>
      <c r="P232" s="135">
        <f t="shared" si="69"/>
        <v>0.16600000000000001</v>
      </c>
      <c r="Q232" s="135">
        <v>0</v>
      </c>
      <c r="R232" s="135">
        <f t="shared" si="70"/>
        <v>0</v>
      </c>
      <c r="S232" s="135">
        <v>0</v>
      </c>
      <c r="T232" s="136">
        <f t="shared" si="71"/>
        <v>0</v>
      </c>
      <c r="AS232" s="137" t="s">
        <v>88</v>
      </c>
      <c r="AT232" s="137" t="s">
        <v>63</v>
      </c>
      <c r="AU232" s="13"/>
      <c r="AV232" s="13"/>
      <c r="AW232" s="13"/>
      <c r="AX232" s="72" t="s">
        <v>87</v>
      </c>
      <c r="AY232" s="13"/>
      <c r="AZ232" s="13"/>
      <c r="BA232" s="13"/>
      <c r="BB232" s="13"/>
      <c r="BC232" s="13"/>
      <c r="BD232" s="138">
        <f t="shared" si="72"/>
        <v>0</v>
      </c>
      <c r="BE232" s="138">
        <f t="shared" si="73"/>
        <v>0</v>
      </c>
      <c r="BF232" s="138">
        <f t="shared" si="74"/>
        <v>0</v>
      </c>
      <c r="BG232" s="138">
        <f t="shared" si="75"/>
        <v>0</v>
      </c>
      <c r="BH232" s="138">
        <f t="shared" si="76"/>
        <v>0</v>
      </c>
      <c r="BI232" s="72">
        <v>1</v>
      </c>
      <c r="BJ232" s="138">
        <f t="shared" si="77"/>
        <v>0</v>
      </c>
      <c r="BK232" s="72">
        <v>4</v>
      </c>
    </row>
    <row r="233" spans="2:63" s="147" customFormat="1" ht="26">
      <c r="B233" s="146"/>
      <c r="C233" s="126">
        <v>50</v>
      </c>
      <c r="D233" s="126" t="s">
        <v>88</v>
      </c>
      <c r="E233" s="127" t="s">
        <v>198</v>
      </c>
      <c r="F233" s="128" t="s">
        <v>199</v>
      </c>
      <c r="G233" s="129" t="s">
        <v>99</v>
      </c>
      <c r="H233" s="130">
        <v>14</v>
      </c>
      <c r="I233" s="63">
        <v>0</v>
      </c>
      <c r="J233" s="131">
        <f>ROUND(I233*H233,2)</f>
        <v>0</v>
      </c>
      <c r="K233" s="132"/>
      <c r="L233" s="146"/>
      <c r="M233" s="151"/>
      <c r="N233" s="134" t="s">
        <v>26</v>
      </c>
      <c r="O233" s="135">
        <v>0.2</v>
      </c>
      <c r="P233" s="135">
        <f t="shared" si="69"/>
        <v>2.8000000000000003</v>
      </c>
      <c r="Q233" s="135">
        <v>0</v>
      </c>
      <c r="R233" s="135">
        <f t="shared" si="70"/>
        <v>0</v>
      </c>
      <c r="S233" s="135">
        <v>0</v>
      </c>
      <c r="T233" s="136">
        <f t="shared" si="71"/>
        <v>0</v>
      </c>
      <c r="AS233" s="137" t="s">
        <v>88</v>
      </c>
      <c r="AT233" s="137">
        <v>1</v>
      </c>
      <c r="AU233" s="13"/>
      <c r="AV233" s="13"/>
      <c r="AW233" s="13"/>
      <c r="AX233" s="72" t="s">
        <v>87</v>
      </c>
      <c r="AY233" s="13"/>
      <c r="AZ233" s="13"/>
      <c r="BA233" s="13"/>
      <c r="BB233" s="13"/>
      <c r="BC233" s="13"/>
      <c r="BD233" s="138">
        <f t="shared" si="72"/>
        <v>0</v>
      </c>
      <c r="BE233" s="138">
        <f t="shared" si="73"/>
        <v>0</v>
      </c>
      <c r="BF233" s="138">
        <f t="shared" si="74"/>
        <v>0</v>
      </c>
      <c r="BG233" s="138">
        <f t="shared" si="75"/>
        <v>0</v>
      </c>
      <c r="BH233" s="138">
        <f t="shared" si="76"/>
        <v>0</v>
      </c>
      <c r="BI233" s="72">
        <v>1</v>
      </c>
      <c r="BJ233" s="138">
        <f t="shared" si="77"/>
        <v>0</v>
      </c>
      <c r="BK233" s="72">
        <v>4</v>
      </c>
    </row>
    <row r="234" spans="2:63" s="147" customFormat="1" ht="26">
      <c r="B234" s="146"/>
      <c r="C234" s="126">
        <v>51</v>
      </c>
      <c r="D234" s="126" t="s">
        <v>88</v>
      </c>
      <c r="E234" s="127" t="s">
        <v>209</v>
      </c>
      <c r="F234" s="128" t="s">
        <v>210</v>
      </c>
      <c r="G234" s="129" t="s">
        <v>93</v>
      </c>
      <c r="H234" s="130">
        <v>2.36</v>
      </c>
      <c r="I234" s="63">
        <v>0</v>
      </c>
      <c r="J234" s="131">
        <f>ROUND(I234*H234,2)</f>
        <v>0</v>
      </c>
      <c r="K234" s="132"/>
      <c r="L234" s="146"/>
      <c r="M234" s="133" t="s">
        <v>1</v>
      </c>
      <c r="N234" s="134" t="s">
        <v>26</v>
      </c>
      <c r="O234" s="135">
        <v>0</v>
      </c>
      <c r="P234" s="135">
        <f t="shared" si="69"/>
        <v>0</v>
      </c>
      <c r="Q234" s="135">
        <v>1</v>
      </c>
      <c r="R234" s="135">
        <f t="shared" si="70"/>
        <v>2.36</v>
      </c>
      <c r="S234" s="135">
        <v>0</v>
      </c>
      <c r="T234" s="136">
        <f t="shared" si="71"/>
        <v>0</v>
      </c>
      <c r="AS234" s="137" t="s">
        <v>88</v>
      </c>
      <c r="AT234" s="137" t="s">
        <v>64</v>
      </c>
      <c r="AU234" s="13"/>
      <c r="AV234" s="13"/>
      <c r="AW234" s="13"/>
      <c r="AX234" s="72" t="s">
        <v>87</v>
      </c>
      <c r="AY234" s="13"/>
      <c r="AZ234" s="13"/>
      <c r="BA234" s="13"/>
      <c r="BB234" s="13"/>
      <c r="BC234" s="13"/>
      <c r="BD234" s="138">
        <f t="shared" si="72"/>
        <v>0</v>
      </c>
      <c r="BE234" s="138">
        <f t="shared" si="73"/>
        <v>0</v>
      </c>
      <c r="BF234" s="138">
        <f t="shared" si="74"/>
        <v>0</v>
      </c>
      <c r="BG234" s="138">
        <f t="shared" si="75"/>
        <v>0</v>
      </c>
      <c r="BH234" s="138">
        <f t="shared" si="76"/>
        <v>0</v>
      </c>
      <c r="BI234" s="72">
        <v>1</v>
      </c>
      <c r="BJ234" s="138">
        <f t="shared" si="77"/>
        <v>0</v>
      </c>
      <c r="BK234" s="72">
        <v>4</v>
      </c>
    </row>
    <row r="235" spans="2:63" s="147" customFormat="1" ht="12">
      <c r="B235" s="146"/>
      <c r="D235" s="141" t="s">
        <v>91</v>
      </c>
      <c r="F235" s="149" t="s">
        <v>212</v>
      </c>
      <c r="H235" s="150">
        <v>2.36</v>
      </c>
      <c r="L235" s="146"/>
      <c r="M235" s="151"/>
      <c r="T235" s="152"/>
      <c r="AS235" s="148"/>
      <c r="AT235" s="148"/>
      <c r="AX235" s="148"/>
    </row>
    <row r="236" spans="2:63" s="147" customFormat="1" ht="13">
      <c r="B236" s="146"/>
      <c r="C236" s="126">
        <v>52</v>
      </c>
      <c r="D236" s="126" t="s">
        <v>88</v>
      </c>
      <c r="E236" s="127" t="s">
        <v>215</v>
      </c>
      <c r="F236" s="128" t="s">
        <v>216</v>
      </c>
      <c r="G236" s="129" t="s">
        <v>89</v>
      </c>
      <c r="H236" s="130">
        <v>28.15</v>
      </c>
      <c r="I236" s="63">
        <v>0</v>
      </c>
      <c r="J236" s="131">
        <f>ROUND(I236*H236,2)</f>
        <v>0</v>
      </c>
      <c r="K236" s="132"/>
      <c r="L236" s="146"/>
      <c r="M236" s="133" t="s">
        <v>1</v>
      </c>
      <c r="N236" s="134" t="s">
        <v>26</v>
      </c>
      <c r="O236" s="135">
        <v>0</v>
      </c>
      <c r="P236" s="135">
        <f t="shared" ref="P236" si="99">O236*H236</f>
        <v>0</v>
      </c>
      <c r="Q236" s="135">
        <v>0</v>
      </c>
      <c r="R236" s="135">
        <f t="shared" ref="R236" si="100">Q236*H236</f>
        <v>0</v>
      </c>
      <c r="S236" s="135">
        <v>0</v>
      </c>
      <c r="T236" s="136">
        <f t="shared" ref="T236" si="101">S236*H236</f>
        <v>0</v>
      </c>
      <c r="AS236" s="137" t="s">
        <v>88</v>
      </c>
      <c r="AT236" s="137" t="s">
        <v>64</v>
      </c>
      <c r="AU236" s="13"/>
      <c r="AV236" s="13"/>
      <c r="AW236" s="13"/>
      <c r="AX236" s="72" t="s">
        <v>87</v>
      </c>
      <c r="AY236" s="13"/>
      <c r="AZ236" s="13"/>
      <c r="BA236" s="13"/>
      <c r="BB236" s="13"/>
      <c r="BC236" s="13"/>
      <c r="BD236" s="138">
        <f t="shared" ref="BD236" si="102">IF(N236="základní",J236,0)</f>
        <v>0</v>
      </c>
      <c r="BE236" s="138">
        <f t="shared" ref="BE236" si="103">IF(N236="snížená",J236,0)</f>
        <v>0</v>
      </c>
      <c r="BF236" s="138">
        <f t="shared" ref="BF236" si="104">IF(N236="zákl. přenesená",J236,0)</f>
        <v>0</v>
      </c>
      <c r="BG236" s="138">
        <f t="shared" ref="BG236" si="105">IF(N236="sníž. přenesená",J236,0)</f>
        <v>0</v>
      </c>
      <c r="BH236" s="138">
        <f t="shared" ref="BH236" si="106">IF(N236="nulová",J236,0)</f>
        <v>0</v>
      </c>
      <c r="BI236" s="72">
        <v>1</v>
      </c>
      <c r="BJ236" s="138">
        <f t="shared" ref="BJ236" si="107">ROUND(I236*H236,2)</f>
        <v>0</v>
      </c>
      <c r="BK236" s="72">
        <v>4</v>
      </c>
    </row>
    <row r="237" spans="2:63" s="140" customFormat="1" ht="12">
      <c r="B237" s="139"/>
      <c r="D237" s="141" t="s">
        <v>91</v>
      </c>
      <c r="E237" s="142" t="s">
        <v>1</v>
      </c>
      <c r="F237" s="143" t="s">
        <v>140</v>
      </c>
      <c r="H237" s="142" t="s">
        <v>1</v>
      </c>
      <c r="L237" s="139"/>
      <c r="M237" s="144"/>
      <c r="T237" s="145"/>
      <c r="AS237" s="142" t="s">
        <v>91</v>
      </c>
      <c r="AT237" s="142" t="s">
        <v>64</v>
      </c>
      <c r="AU237" s="140" t="s">
        <v>63</v>
      </c>
      <c r="AV237" s="140" t="s">
        <v>18</v>
      </c>
      <c r="AW237" s="140" t="s">
        <v>61</v>
      </c>
      <c r="AX237" s="142" t="s">
        <v>87</v>
      </c>
    </row>
    <row r="238" spans="2:63" s="147" customFormat="1" ht="12">
      <c r="B238" s="146"/>
      <c r="D238" s="141" t="s">
        <v>91</v>
      </c>
      <c r="E238" s="148" t="s">
        <v>1</v>
      </c>
      <c r="F238" s="149" t="s">
        <v>218</v>
      </c>
      <c r="H238" s="150">
        <v>8.7200000000000006</v>
      </c>
      <c r="L238" s="146"/>
      <c r="M238" s="151"/>
      <c r="T238" s="152"/>
      <c r="AS238" s="148" t="s">
        <v>91</v>
      </c>
      <c r="AT238" s="148" t="s">
        <v>64</v>
      </c>
      <c r="AU238" s="147" t="s">
        <v>64</v>
      </c>
      <c r="AV238" s="147" t="s">
        <v>18</v>
      </c>
      <c r="AW238" s="147" t="s">
        <v>61</v>
      </c>
      <c r="AX238" s="148" t="s">
        <v>87</v>
      </c>
    </row>
    <row r="239" spans="2:63" s="140" customFormat="1" ht="12">
      <c r="B239" s="139"/>
      <c r="D239" s="141" t="s">
        <v>91</v>
      </c>
      <c r="E239" s="142" t="s">
        <v>1</v>
      </c>
      <c r="F239" s="143" t="s">
        <v>161</v>
      </c>
      <c r="H239" s="142" t="s">
        <v>1</v>
      </c>
      <c r="L239" s="139"/>
      <c r="M239" s="144"/>
      <c r="T239" s="145"/>
      <c r="AS239" s="142" t="s">
        <v>91</v>
      </c>
      <c r="AT239" s="142" t="s">
        <v>64</v>
      </c>
      <c r="AU239" s="140" t="s">
        <v>63</v>
      </c>
      <c r="AV239" s="140" t="s">
        <v>18</v>
      </c>
      <c r="AW239" s="140" t="s">
        <v>61</v>
      </c>
      <c r="AX239" s="142" t="s">
        <v>87</v>
      </c>
    </row>
    <row r="240" spans="2:63" s="147" customFormat="1" ht="12">
      <c r="B240" s="146"/>
      <c r="D240" s="141" t="s">
        <v>91</v>
      </c>
      <c r="E240" s="148" t="s">
        <v>1</v>
      </c>
      <c r="F240" s="149" t="s">
        <v>219</v>
      </c>
      <c r="H240" s="150">
        <v>1.2</v>
      </c>
      <c r="L240" s="146"/>
      <c r="M240" s="151"/>
      <c r="T240" s="152"/>
      <c r="AS240" s="148" t="s">
        <v>91</v>
      </c>
      <c r="AT240" s="148" t="s">
        <v>64</v>
      </c>
      <c r="AU240" s="147" t="s">
        <v>64</v>
      </c>
      <c r="AV240" s="147" t="s">
        <v>18</v>
      </c>
      <c r="AW240" s="147" t="s">
        <v>61</v>
      </c>
      <c r="AX240" s="148" t="s">
        <v>87</v>
      </c>
    </row>
    <row r="241" spans="2:63" s="140" customFormat="1" ht="12">
      <c r="B241" s="139"/>
      <c r="D241" s="141" t="s">
        <v>91</v>
      </c>
      <c r="E241" s="142" t="s">
        <v>1</v>
      </c>
      <c r="F241" s="143" t="s">
        <v>217</v>
      </c>
      <c r="H241" s="142" t="s">
        <v>1</v>
      </c>
      <c r="L241" s="139"/>
      <c r="M241" s="144"/>
      <c r="T241" s="145"/>
      <c r="AS241" s="142" t="s">
        <v>91</v>
      </c>
      <c r="AT241" s="142" t="s">
        <v>64</v>
      </c>
      <c r="AU241" s="140" t="s">
        <v>63</v>
      </c>
      <c r="AV241" s="140" t="s">
        <v>18</v>
      </c>
      <c r="AW241" s="140" t="s">
        <v>61</v>
      </c>
      <c r="AX241" s="142" t="s">
        <v>87</v>
      </c>
    </row>
    <row r="242" spans="2:63" s="147" customFormat="1" ht="12">
      <c r="B242" s="146"/>
      <c r="D242" s="141" t="s">
        <v>91</v>
      </c>
      <c r="E242" s="148" t="s">
        <v>1</v>
      </c>
      <c r="F242" s="149" t="s">
        <v>220</v>
      </c>
      <c r="H242" s="150">
        <v>18.23</v>
      </c>
      <c r="L242" s="146"/>
      <c r="M242" s="151"/>
      <c r="T242" s="152"/>
      <c r="AS242" s="148" t="s">
        <v>91</v>
      </c>
      <c r="AT242" s="148" t="s">
        <v>64</v>
      </c>
      <c r="AU242" s="147" t="s">
        <v>64</v>
      </c>
      <c r="AV242" s="147" t="s">
        <v>18</v>
      </c>
      <c r="AW242" s="147" t="s">
        <v>61</v>
      </c>
      <c r="AX242" s="148" t="s">
        <v>87</v>
      </c>
    </row>
    <row r="243" spans="2:63" s="154" customFormat="1" ht="12">
      <c r="B243" s="153"/>
      <c r="D243" s="141" t="s">
        <v>91</v>
      </c>
      <c r="E243" s="155" t="s">
        <v>1</v>
      </c>
      <c r="F243" s="156" t="s">
        <v>95</v>
      </c>
      <c r="H243" s="157">
        <v>28.15</v>
      </c>
      <c r="L243" s="153"/>
      <c r="M243" s="158"/>
      <c r="T243" s="159"/>
      <c r="AS243" s="155" t="s">
        <v>91</v>
      </c>
      <c r="AT243" s="155" t="s">
        <v>64</v>
      </c>
      <c r="AU243" s="154" t="s">
        <v>90</v>
      </c>
      <c r="AV243" s="154" t="s">
        <v>18</v>
      </c>
      <c r="AW243" s="154" t="s">
        <v>63</v>
      </c>
      <c r="AX243" s="155" t="s">
        <v>87</v>
      </c>
    </row>
    <row r="244" spans="2:63" s="147" customFormat="1" ht="52">
      <c r="B244" s="146"/>
      <c r="C244" s="126">
        <v>53</v>
      </c>
      <c r="D244" s="126" t="s">
        <v>88</v>
      </c>
      <c r="E244" s="127" t="s">
        <v>202</v>
      </c>
      <c r="F244" s="128" t="s">
        <v>203</v>
      </c>
      <c r="G244" s="129" t="s">
        <v>99</v>
      </c>
      <c r="H244" s="130">
        <v>23</v>
      </c>
      <c r="I244" s="63">
        <v>0</v>
      </c>
      <c r="J244" s="131">
        <f>ROUND(I244*H244,2)</f>
        <v>0</v>
      </c>
      <c r="K244" s="132"/>
      <c r="L244" s="146"/>
      <c r="M244" s="133" t="s">
        <v>1</v>
      </c>
      <c r="N244" s="134" t="s">
        <v>26</v>
      </c>
      <c r="O244" s="135">
        <v>0</v>
      </c>
      <c r="P244" s="135">
        <f t="shared" si="45"/>
        <v>0</v>
      </c>
      <c r="Q244" s="135">
        <v>0</v>
      </c>
      <c r="R244" s="135">
        <f t="shared" si="46"/>
        <v>0</v>
      </c>
      <c r="S244" s="135">
        <v>0</v>
      </c>
      <c r="T244" s="136">
        <f t="shared" si="47"/>
        <v>0</v>
      </c>
      <c r="AS244" s="137" t="s">
        <v>88</v>
      </c>
      <c r="AT244" s="137" t="s">
        <v>64</v>
      </c>
      <c r="AU244" s="13"/>
      <c r="AV244" s="13"/>
      <c r="AW244" s="13"/>
      <c r="AX244" s="72" t="s">
        <v>87</v>
      </c>
      <c r="AY244" s="13"/>
      <c r="AZ244" s="13"/>
      <c r="BA244" s="13"/>
      <c r="BB244" s="13"/>
      <c r="BC244" s="13"/>
      <c r="BD244" s="138">
        <f t="shared" si="51"/>
        <v>0</v>
      </c>
      <c r="BE244" s="138">
        <f t="shared" si="52"/>
        <v>0</v>
      </c>
      <c r="BF244" s="138">
        <f t="shared" si="53"/>
        <v>0</v>
      </c>
      <c r="BG244" s="138">
        <f t="shared" si="54"/>
        <v>0</v>
      </c>
      <c r="BH244" s="138">
        <f t="shared" si="55"/>
        <v>0</v>
      </c>
      <c r="BI244" s="72">
        <v>1</v>
      </c>
      <c r="BJ244" s="138">
        <f t="shared" si="56"/>
        <v>0</v>
      </c>
      <c r="BK244" s="72">
        <v>4</v>
      </c>
    </row>
    <row r="245" spans="2:63" s="112" customFormat="1" ht="23" customHeight="1">
      <c r="B245" s="111"/>
      <c r="D245" s="113" t="s">
        <v>60</v>
      </c>
      <c r="E245" s="121">
        <v>231</v>
      </c>
      <c r="F245" s="121" t="s">
        <v>294</v>
      </c>
      <c r="J245" s="122">
        <f>BJ245</f>
        <v>0</v>
      </c>
      <c r="L245" s="123"/>
      <c r="M245" s="116"/>
      <c r="P245" s="117">
        <f>SUM(P246:P257)</f>
        <v>12.276250000000001</v>
      </c>
      <c r="R245" s="117">
        <f>SUM(R246:R257)</f>
        <v>8.1363975000000011</v>
      </c>
      <c r="T245" s="124">
        <f>SUM(T246:T257)</f>
        <v>0</v>
      </c>
      <c r="W245" s="119"/>
      <c r="AS245" s="120" t="s">
        <v>60</v>
      </c>
      <c r="AT245" s="120" t="s">
        <v>63</v>
      </c>
      <c r="AX245" s="113" t="s">
        <v>87</v>
      </c>
      <c r="BJ245" s="125">
        <f>SUM(BJ246:BJ257)</f>
        <v>0</v>
      </c>
    </row>
    <row r="246" spans="2:63" s="13" customFormat="1" ht="24.25" customHeight="1">
      <c r="B246" s="12"/>
      <c r="C246" s="126">
        <v>54</v>
      </c>
      <c r="D246" s="126" t="s">
        <v>88</v>
      </c>
      <c r="E246" s="127" t="s">
        <v>286</v>
      </c>
      <c r="F246" s="128" t="s">
        <v>287</v>
      </c>
      <c r="G246" s="129" t="s">
        <v>92</v>
      </c>
      <c r="H246" s="130">
        <v>40.25</v>
      </c>
      <c r="I246" s="63">
        <v>0</v>
      </c>
      <c r="J246" s="131">
        <f>ROUND(I246*H246,2)</f>
        <v>0</v>
      </c>
      <c r="K246" s="132"/>
      <c r="L246" s="12"/>
      <c r="M246" s="133" t="s">
        <v>1</v>
      </c>
      <c r="N246" s="134" t="s">
        <v>26</v>
      </c>
      <c r="O246" s="135">
        <v>5.8999999999999997E-2</v>
      </c>
      <c r="P246" s="135">
        <f>O246*H246</f>
        <v>2.3747499999999997</v>
      </c>
      <c r="Q246" s="135">
        <v>0.115</v>
      </c>
      <c r="R246" s="135">
        <f>Q246*H246</f>
        <v>4.6287500000000001</v>
      </c>
      <c r="S246" s="135">
        <v>0</v>
      </c>
      <c r="T246" s="136">
        <f>S246*H246</f>
        <v>0</v>
      </c>
      <c r="AS246" s="137" t="s">
        <v>88</v>
      </c>
      <c r="AT246" s="137" t="s">
        <v>64</v>
      </c>
      <c r="AX246" s="72" t="s">
        <v>87</v>
      </c>
      <c r="BD246" s="138">
        <f>IF(N246="základní",J246,0)</f>
        <v>0</v>
      </c>
      <c r="BE246" s="138">
        <f>IF(N246="snížená",J246,0)</f>
        <v>0</v>
      </c>
      <c r="BF246" s="138">
        <f>IF(N246="zákl. přenesená",J246,0)</f>
        <v>0</v>
      </c>
      <c r="BG246" s="138">
        <f>IF(N246="sníž. přenesená",J246,0)</f>
        <v>0</v>
      </c>
      <c r="BH246" s="138">
        <f>IF(N246="nulová",J246,0)</f>
        <v>0</v>
      </c>
      <c r="BI246" s="72" t="s">
        <v>63</v>
      </c>
      <c r="BJ246" s="138">
        <f>ROUND(I246*H246,2)</f>
        <v>0</v>
      </c>
      <c r="BK246" s="72" t="s">
        <v>97</v>
      </c>
    </row>
    <row r="247" spans="2:63" s="147" customFormat="1" ht="12">
      <c r="B247" s="146"/>
      <c r="D247" s="141" t="s">
        <v>91</v>
      </c>
      <c r="E247" s="148" t="s">
        <v>1</v>
      </c>
      <c r="F247" s="149" t="s">
        <v>288</v>
      </c>
      <c r="H247" s="150">
        <v>16.25</v>
      </c>
      <c r="L247" s="146"/>
      <c r="M247" s="151"/>
      <c r="T247" s="152"/>
      <c r="AS247" s="148" t="s">
        <v>91</v>
      </c>
      <c r="AT247" s="148" t="s">
        <v>64</v>
      </c>
      <c r="AU247" s="147" t="s">
        <v>64</v>
      </c>
      <c r="AV247" s="147" t="s">
        <v>18</v>
      </c>
      <c r="AW247" s="147" t="s">
        <v>63</v>
      </c>
      <c r="AX247" s="148" t="s">
        <v>87</v>
      </c>
    </row>
    <row r="248" spans="2:63" s="147" customFormat="1" ht="12">
      <c r="B248" s="146"/>
      <c r="D248" s="141" t="s">
        <v>91</v>
      </c>
      <c r="E248" s="148" t="s">
        <v>1</v>
      </c>
      <c r="F248" s="149" t="s">
        <v>289</v>
      </c>
      <c r="H248" s="150">
        <v>24</v>
      </c>
      <c r="L248" s="146"/>
      <c r="M248" s="151"/>
      <c r="T248" s="152"/>
      <c r="AS248" s="148" t="s">
        <v>91</v>
      </c>
      <c r="AT248" s="148" t="s">
        <v>64</v>
      </c>
      <c r="AU248" s="147" t="s">
        <v>64</v>
      </c>
      <c r="AV248" s="147" t="s">
        <v>18</v>
      </c>
      <c r="AW248" s="147" t="s">
        <v>63</v>
      </c>
      <c r="AX248" s="148" t="s">
        <v>87</v>
      </c>
    </row>
    <row r="249" spans="2:63" s="154" customFormat="1" ht="12">
      <c r="B249" s="153"/>
      <c r="D249" s="141" t="s">
        <v>91</v>
      </c>
      <c r="E249" s="155" t="s">
        <v>1</v>
      </c>
      <c r="F249" s="156" t="s">
        <v>95</v>
      </c>
      <c r="H249" s="157">
        <v>40.25</v>
      </c>
      <c r="L249" s="153"/>
      <c r="M249" s="158"/>
      <c r="T249" s="159"/>
      <c r="AS249" s="155" t="s">
        <v>91</v>
      </c>
      <c r="AT249" s="155" t="s">
        <v>64</v>
      </c>
      <c r="AU249" s="154" t="s">
        <v>90</v>
      </c>
      <c r="AV249" s="154" t="s">
        <v>18</v>
      </c>
      <c r="AW249" s="154" t="s">
        <v>63</v>
      </c>
      <c r="AX249" s="155" t="s">
        <v>87</v>
      </c>
    </row>
    <row r="250" spans="2:63" s="13" customFormat="1" ht="24.25" customHeight="1">
      <c r="B250" s="12"/>
      <c r="C250" s="126">
        <v>55</v>
      </c>
      <c r="D250" s="126" t="s">
        <v>88</v>
      </c>
      <c r="E250" s="127" t="s">
        <v>175</v>
      </c>
      <c r="F250" s="128" t="s">
        <v>176</v>
      </c>
      <c r="G250" s="129" t="s">
        <v>92</v>
      </c>
      <c r="H250" s="130">
        <v>40.25</v>
      </c>
      <c r="I250" s="63">
        <v>0</v>
      </c>
      <c r="J250" s="131">
        <f>ROUND(I250*H250,2)</f>
        <v>0</v>
      </c>
      <c r="K250" s="132"/>
      <c r="L250" s="12"/>
      <c r="M250" s="133" t="s">
        <v>1</v>
      </c>
      <c r="N250" s="134" t="s">
        <v>26</v>
      </c>
      <c r="O250" s="135">
        <v>0.246</v>
      </c>
      <c r="P250" s="135">
        <f>O250*H250</f>
        <v>9.9015000000000004</v>
      </c>
      <c r="Q250" s="135">
        <v>1.9000000000000001E-4</v>
      </c>
      <c r="R250" s="135">
        <f>Q250*H250</f>
        <v>7.6475000000000007E-3</v>
      </c>
      <c r="S250" s="135">
        <v>0</v>
      </c>
      <c r="T250" s="136">
        <f>S250*H250</f>
        <v>0</v>
      </c>
      <c r="AS250" s="137" t="s">
        <v>88</v>
      </c>
      <c r="AT250" s="137" t="s">
        <v>64</v>
      </c>
      <c r="AX250" s="72" t="s">
        <v>87</v>
      </c>
      <c r="BD250" s="138">
        <f>IF(N250="základní",J250,0)</f>
        <v>0</v>
      </c>
      <c r="BE250" s="138">
        <f>IF(N250="snížená",J250,0)</f>
        <v>0</v>
      </c>
      <c r="BF250" s="138">
        <f>IF(N250="zákl. přenesená",J250,0)</f>
        <v>0</v>
      </c>
      <c r="BG250" s="138">
        <f>IF(N250="sníž. přenesená",J250,0)</f>
        <v>0</v>
      </c>
      <c r="BH250" s="138">
        <f>IF(N250="nulová",J250,0)</f>
        <v>0</v>
      </c>
      <c r="BI250" s="72" t="s">
        <v>63</v>
      </c>
      <c r="BJ250" s="138">
        <f>ROUND(I250*H250,2)</f>
        <v>0</v>
      </c>
      <c r="BK250" s="72">
        <v>4</v>
      </c>
    </row>
    <row r="251" spans="2:63" s="140" customFormat="1" ht="12">
      <c r="B251" s="139"/>
      <c r="D251" s="141" t="s">
        <v>91</v>
      </c>
      <c r="E251" s="142" t="s">
        <v>1</v>
      </c>
      <c r="F251" s="143" t="s">
        <v>174</v>
      </c>
      <c r="H251" s="142" t="s">
        <v>1</v>
      </c>
      <c r="L251" s="139"/>
      <c r="M251" s="144"/>
      <c r="T251" s="145"/>
      <c r="AS251" s="142" t="s">
        <v>91</v>
      </c>
      <c r="AT251" s="142" t="s">
        <v>64</v>
      </c>
      <c r="AU251" s="140" t="s">
        <v>63</v>
      </c>
      <c r="AV251" s="140" t="s">
        <v>18</v>
      </c>
      <c r="AW251" s="140" t="s">
        <v>61</v>
      </c>
      <c r="AX251" s="142" t="s">
        <v>87</v>
      </c>
    </row>
    <row r="252" spans="2:63" s="147" customFormat="1" ht="12">
      <c r="B252" s="146"/>
      <c r="D252" s="141" t="s">
        <v>91</v>
      </c>
      <c r="E252" s="148" t="s">
        <v>1</v>
      </c>
      <c r="F252" s="149" t="s">
        <v>177</v>
      </c>
      <c r="H252" s="150">
        <v>24</v>
      </c>
      <c r="L252" s="146"/>
      <c r="M252" s="151"/>
      <c r="T252" s="152"/>
      <c r="AS252" s="148" t="s">
        <v>91</v>
      </c>
      <c r="AT252" s="148" t="s">
        <v>64</v>
      </c>
      <c r="AU252" s="147" t="s">
        <v>64</v>
      </c>
      <c r="AV252" s="147" t="s">
        <v>18</v>
      </c>
      <c r="AW252" s="147" t="s">
        <v>63</v>
      </c>
      <c r="AX252" s="148" t="s">
        <v>87</v>
      </c>
    </row>
    <row r="253" spans="2:63" s="140" customFormat="1" ht="12">
      <c r="B253" s="139"/>
      <c r="D253" s="141" t="s">
        <v>91</v>
      </c>
      <c r="E253" s="142" t="s">
        <v>1</v>
      </c>
      <c r="F253" s="143" t="s">
        <v>285</v>
      </c>
      <c r="H253" s="142" t="s">
        <v>1</v>
      </c>
      <c r="L253" s="139"/>
      <c r="M253" s="144"/>
      <c r="T253" s="145"/>
      <c r="AS253" s="142" t="s">
        <v>91</v>
      </c>
      <c r="AT253" s="142" t="s">
        <v>64</v>
      </c>
      <c r="AU253" s="140" t="s">
        <v>63</v>
      </c>
      <c r="AV253" s="140" t="s">
        <v>18</v>
      </c>
      <c r="AW253" s="140" t="s">
        <v>61</v>
      </c>
      <c r="AX253" s="142" t="s">
        <v>87</v>
      </c>
    </row>
    <row r="254" spans="2:63" s="147" customFormat="1" ht="12">
      <c r="B254" s="146"/>
      <c r="D254" s="141" t="s">
        <v>91</v>
      </c>
      <c r="E254" s="148" t="s">
        <v>1</v>
      </c>
      <c r="F254" s="149" t="s">
        <v>291</v>
      </c>
      <c r="H254" s="150">
        <v>16.25</v>
      </c>
      <c r="L254" s="146"/>
      <c r="M254" s="151"/>
      <c r="T254" s="152"/>
      <c r="AS254" s="148" t="s">
        <v>91</v>
      </c>
      <c r="AT254" s="148" t="s">
        <v>64</v>
      </c>
      <c r="AU254" s="147" t="s">
        <v>64</v>
      </c>
      <c r="AV254" s="147" t="s">
        <v>18</v>
      </c>
      <c r="AW254" s="147" t="s">
        <v>63</v>
      </c>
      <c r="AX254" s="148" t="s">
        <v>87</v>
      </c>
    </row>
    <row r="255" spans="2:63" s="154" customFormat="1" ht="12">
      <c r="B255" s="153"/>
      <c r="D255" s="141" t="s">
        <v>91</v>
      </c>
      <c r="E255" s="155" t="s">
        <v>1</v>
      </c>
      <c r="F255" s="156" t="s">
        <v>95</v>
      </c>
      <c r="H255" s="157">
        <v>40.25</v>
      </c>
      <c r="L255" s="153"/>
      <c r="M255" s="158"/>
      <c r="T255" s="159"/>
      <c r="AS255" s="155" t="s">
        <v>91</v>
      </c>
      <c r="AT255" s="155" t="s">
        <v>64</v>
      </c>
      <c r="AU255" s="154" t="s">
        <v>90</v>
      </c>
      <c r="AV255" s="154" t="s">
        <v>18</v>
      </c>
      <c r="AW255" s="154" t="s">
        <v>63</v>
      </c>
      <c r="AX255" s="155" t="s">
        <v>87</v>
      </c>
    </row>
    <row r="256" spans="2:63" s="13" customFormat="1" ht="24.25" customHeight="1">
      <c r="B256" s="12"/>
      <c r="C256" s="160">
        <v>56</v>
      </c>
      <c r="D256" s="160" t="s">
        <v>96</v>
      </c>
      <c r="E256" s="161" t="s">
        <v>292</v>
      </c>
      <c r="F256" s="162" t="s">
        <v>293</v>
      </c>
      <c r="G256" s="163" t="s">
        <v>92</v>
      </c>
      <c r="H256" s="164">
        <v>24</v>
      </c>
      <c r="I256" s="65">
        <v>0</v>
      </c>
      <c r="J256" s="165">
        <f>ROUND(I256*H256,2)</f>
        <v>0</v>
      </c>
      <c r="K256" s="132"/>
      <c r="L256" s="12"/>
      <c r="M256" s="133" t="s">
        <v>1</v>
      </c>
      <c r="N256" s="134" t="s">
        <v>26</v>
      </c>
      <c r="O256" s="135">
        <v>0</v>
      </c>
      <c r="P256" s="135">
        <f>O256*H256</f>
        <v>0</v>
      </c>
      <c r="Q256" s="135">
        <v>7.0000000000000007E-2</v>
      </c>
      <c r="R256" s="135">
        <f>Q256*H256</f>
        <v>1.6800000000000002</v>
      </c>
      <c r="S256" s="135">
        <v>0</v>
      </c>
      <c r="T256" s="136">
        <f>S256*H256</f>
        <v>0</v>
      </c>
      <c r="AS256" s="137" t="s">
        <v>88</v>
      </c>
      <c r="AT256" s="137" t="s">
        <v>64</v>
      </c>
      <c r="AX256" s="72" t="s">
        <v>87</v>
      </c>
      <c r="BD256" s="138">
        <f>IF(N256="základní",J256,0)</f>
        <v>0</v>
      </c>
      <c r="BE256" s="138">
        <f>IF(N256="snížená",J256,0)</f>
        <v>0</v>
      </c>
      <c r="BF256" s="138">
        <f>IF(N256="zákl. přenesená",J256,0)</f>
        <v>0</v>
      </c>
      <c r="BG256" s="138">
        <f>IF(N256="sníž. přenesená",J256,0)</f>
        <v>0</v>
      </c>
      <c r="BH256" s="138">
        <f>IF(N256="nulová",J256,0)</f>
        <v>0</v>
      </c>
      <c r="BI256" s="72" t="s">
        <v>63</v>
      </c>
      <c r="BJ256" s="138">
        <f>ROUND(I256*H256,2)</f>
        <v>0</v>
      </c>
      <c r="BK256" s="72">
        <v>4</v>
      </c>
    </row>
    <row r="257" spans="2:63" s="13" customFormat="1" ht="24.25" customHeight="1">
      <c r="B257" s="12"/>
      <c r="C257" s="160">
        <v>57</v>
      </c>
      <c r="D257" s="160" t="s">
        <v>96</v>
      </c>
      <c r="E257" s="161" t="s">
        <v>290</v>
      </c>
      <c r="F257" s="162" t="s">
        <v>297</v>
      </c>
      <c r="G257" s="163" t="s">
        <v>99</v>
      </c>
      <c r="H257" s="164">
        <v>65</v>
      </c>
      <c r="I257" s="65">
        <v>0</v>
      </c>
      <c r="J257" s="165">
        <f>ROUND(I257*H257,2)</f>
        <v>0</v>
      </c>
      <c r="K257" s="132"/>
      <c r="L257" s="12"/>
      <c r="M257" s="133" t="s">
        <v>1</v>
      </c>
      <c r="N257" s="134" t="s">
        <v>26</v>
      </c>
      <c r="O257" s="135">
        <v>0</v>
      </c>
      <c r="P257" s="135">
        <f>O257*H257</f>
        <v>0</v>
      </c>
      <c r="Q257" s="135">
        <v>2.8000000000000001E-2</v>
      </c>
      <c r="R257" s="135">
        <f>Q257*H257</f>
        <v>1.82</v>
      </c>
      <c r="S257" s="135">
        <v>0</v>
      </c>
      <c r="T257" s="136">
        <f>S257*H257</f>
        <v>0</v>
      </c>
      <c r="AS257" s="137" t="s">
        <v>88</v>
      </c>
      <c r="AT257" s="137" t="s">
        <v>64</v>
      </c>
      <c r="AX257" s="72" t="s">
        <v>87</v>
      </c>
      <c r="BD257" s="138">
        <f>IF(N257="základní",J257,0)</f>
        <v>0</v>
      </c>
      <c r="BE257" s="138">
        <f>IF(N257="snížená",J257,0)</f>
        <v>0</v>
      </c>
      <c r="BF257" s="138">
        <f>IF(N257="zákl. přenesená",J257,0)</f>
        <v>0</v>
      </c>
      <c r="BG257" s="138">
        <f>IF(N257="sníž. přenesená",J257,0)</f>
        <v>0</v>
      </c>
      <c r="BH257" s="138">
        <f>IF(N257="nulová",J257,0)</f>
        <v>0</v>
      </c>
      <c r="BI257" s="72" t="s">
        <v>63</v>
      </c>
      <c r="BJ257" s="138">
        <f>ROUND(I257*H257,2)</f>
        <v>0</v>
      </c>
      <c r="BK257" s="72">
        <v>4</v>
      </c>
    </row>
    <row r="258" spans="2:63" s="112" customFormat="1" ht="23" customHeight="1">
      <c r="B258" s="111"/>
      <c r="D258" s="113" t="s">
        <v>60</v>
      </c>
      <c r="E258" s="121">
        <v>231</v>
      </c>
      <c r="F258" s="121" t="s">
        <v>233</v>
      </c>
      <c r="J258" s="122">
        <f>BJ258</f>
        <v>0</v>
      </c>
      <c r="L258" s="123"/>
      <c r="M258" s="116"/>
      <c r="P258" s="117">
        <f>SUM(P259:P266)</f>
        <v>0</v>
      </c>
      <c r="R258" s="117">
        <f>SUM(R259:R266)</f>
        <v>0</v>
      </c>
      <c r="T258" s="124">
        <f>SUM(T259:T266)</f>
        <v>0</v>
      </c>
      <c r="AS258" s="120" t="s">
        <v>60</v>
      </c>
      <c r="AT258" s="120" t="s">
        <v>63</v>
      </c>
      <c r="AX258" s="113" t="s">
        <v>87</v>
      </c>
      <c r="BJ258" s="125">
        <f>SUM(BJ259:BJ266)</f>
        <v>0</v>
      </c>
    </row>
    <row r="259" spans="2:63" s="13" customFormat="1" ht="24.25" customHeight="1">
      <c r="B259" s="12"/>
      <c r="C259" s="160">
        <v>58</v>
      </c>
      <c r="D259" s="160" t="s">
        <v>96</v>
      </c>
      <c r="E259" s="161" t="s">
        <v>234</v>
      </c>
      <c r="F259" s="162" t="s">
        <v>242</v>
      </c>
      <c r="G259" s="163" t="s">
        <v>99</v>
      </c>
      <c r="H259" s="164">
        <v>2</v>
      </c>
      <c r="I259" s="65">
        <v>0</v>
      </c>
      <c r="J259" s="165">
        <f>ROUND(I259*H259,2)</f>
        <v>0</v>
      </c>
      <c r="K259" s="132"/>
      <c r="L259" s="12"/>
      <c r="M259" s="133" t="s">
        <v>1</v>
      </c>
      <c r="N259" s="134" t="s">
        <v>26</v>
      </c>
      <c r="O259" s="135">
        <v>0</v>
      </c>
      <c r="P259" s="135">
        <f>O259*H259</f>
        <v>0</v>
      </c>
      <c r="Q259" s="135">
        <v>0</v>
      </c>
      <c r="R259" s="135">
        <f>Q259*H259</f>
        <v>0</v>
      </c>
      <c r="S259" s="135">
        <v>0</v>
      </c>
      <c r="T259" s="136">
        <f>S259*H259</f>
        <v>0</v>
      </c>
      <c r="AS259" s="137" t="s">
        <v>88</v>
      </c>
      <c r="AT259" s="137" t="s">
        <v>64</v>
      </c>
      <c r="AX259" s="72" t="s">
        <v>87</v>
      </c>
      <c r="BD259" s="138">
        <f>IF(N259="základní",J259,0)</f>
        <v>0</v>
      </c>
      <c r="BE259" s="138">
        <f>IF(N259="snížená",J259,0)</f>
        <v>0</v>
      </c>
      <c r="BF259" s="138">
        <f>IF(N259="zákl. přenesená",J259,0)</f>
        <v>0</v>
      </c>
      <c r="BG259" s="138">
        <f>IF(N259="sníž. přenesená",J259,0)</f>
        <v>0</v>
      </c>
      <c r="BH259" s="138">
        <f>IF(N259="nulová",J259,0)</f>
        <v>0</v>
      </c>
      <c r="BI259" s="72" t="s">
        <v>63</v>
      </c>
      <c r="BJ259" s="138">
        <f>ROUND(I259*H259,2)</f>
        <v>0</v>
      </c>
      <c r="BK259" s="72">
        <v>4</v>
      </c>
    </row>
    <row r="260" spans="2:63" s="13" customFormat="1" ht="24.25" customHeight="1">
      <c r="B260" s="12"/>
      <c r="C260" s="160">
        <v>59</v>
      </c>
      <c r="D260" s="160" t="s">
        <v>96</v>
      </c>
      <c r="E260" s="161" t="s">
        <v>235</v>
      </c>
      <c r="F260" s="162" t="s">
        <v>243</v>
      </c>
      <c r="G260" s="163" t="s">
        <v>99</v>
      </c>
      <c r="H260" s="164">
        <v>2</v>
      </c>
      <c r="I260" s="65">
        <v>0</v>
      </c>
      <c r="J260" s="165">
        <f>ROUND(I260*H260,2)</f>
        <v>0</v>
      </c>
      <c r="K260" s="132"/>
      <c r="L260" s="12"/>
      <c r="M260" s="133" t="s">
        <v>1</v>
      </c>
      <c r="N260" s="134" t="s">
        <v>26</v>
      </c>
      <c r="O260" s="135">
        <v>0</v>
      </c>
      <c r="P260" s="135">
        <f>O260*H260</f>
        <v>0</v>
      </c>
      <c r="Q260" s="135">
        <v>0</v>
      </c>
      <c r="R260" s="135">
        <f>Q260*H260</f>
        <v>0</v>
      </c>
      <c r="S260" s="135">
        <v>0</v>
      </c>
      <c r="T260" s="136">
        <f>S260*H260</f>
        <v>0</v>
      </c>
      <c r="AS260" s="137" t="s">
        <v>88</v>
      </c>
      <c r="AT260" s="137" t="s">
        <v>64</v>
      </c>
      <c r="AX260" s="72" t="s">
        <v>87</v>
      </c>
      <c r="BD260" s="138">
        <f>IF(N260="základní",J260,0)</f>
        <v>0</v>
      </c>
      <c r="BE260" s="138">
        <f>IF(N260="snížená",J260,0)</f>
        <v>0</v>
      </c>
      <c r="BF260" s="138">
        <f>IF(N260="zákl. přenesená",J260,0)</f>
        <v>0</v>
      </c>
      <c r="BG260" s="138">
        <f>IF(N260="sníž. přenesená",J260,0)</f>
        <v>0</v>
      </c>
      <c r="BH260" s="138">
        <f>IF(N260="nulová",J260,0)</f>
        <v>0</v>
      </c>
      <c r="BI260" s="72" t="s">
        <v>63</v>
      </c>
      <c r="BJ260" s="138">
        <f>ROUND(I260*H260,2)</f>
        <v>0</v>
      </c>
      <c r="BK260" s="72">
        <v>4</v>
      </c>
    </row>
    <row r="261" spans="2:63" s="13" customFormat="1" ht="24.25" customHeight="1">
      <c r="B261" s="12"/>
      <c r="C261" s="160">
        <v>60</v>
      </c>
      <c r="D261" s="160" t="s">
        <v>96</v>
      </c>
      <c r="E261" s="161" t="s">
        <v>236</v>
      </c>
      <c r="F261" s="162" t="s">
        <v>244</v>
      </c>
      <c r="G261" s="163" t="s">
        <v>99</v>
      </c>
      <c r="H261" s="164">
        <v>3</v>
      </c>
      <c r="I261" s="65">
        <v>0</v>
      </c>
      <c r="J261" s="165">
        <f t="shared" ref="J261:J265" si="108">ROUND(I261*H261,2)</f>
        <v>0</v>
      </c>
      <c r="K261" s="132"/>
      <c r="L261" s="12"/>
      <c r="M261" s="133"/>
      <c r="N261" s="134" t="s">
        <v>26</v>
      </c>
      <c r="O261" s="135">
        <v>0</v>
      </c>
      <c r="P261" s="135">
        <f t="shared" ref="P261:P265" si="109">O261*H261</f>
        <v>0</v>
      </c>
      <c r="Q261" s="135">
        <v>0</v>
      </c>
      <c r="R261" s="135">
        <f t="shared" ref="R261:R265" si="110">Q261*H261</f>
        <v>0</v>
      </c>
      <c r="S261" s="135">
        <v>0</v>
      </c>
      <c r="T261" s="136">
        <f t="shared" ref="T261:T265" si="111">S261*H261</f>
        <v>0</v>
      </c>
      <c r="AS261" s="137" t="s">
        <v>88</v>
      </c>
      <c r="AT261" s="137" t="s">
        <v>64</v>
      </c>
      <c r="AX261" s="72" t="s">
        <v>87</v>
      </c>
      <c r="BD261" s="138">
        <f t="shared" ref="BD261:BD265" si="112">IF(N261="základní",J261,0)</f>
        <v>0</v>
      </c>
      <c r="BE261" s="138">
        <f t="shared" ref="BE261:BE265" si="113">IF(N261="snížená",J261,0)</f>
        <v>0</v>
      </c>
      <c r="BF261" s="138">
        <f t="shared" ref="BF261:BF265" si="114">IF(N261="zákl. přenesená",J261,0)</f>
        <v>0</v>
      </c>
      <c r="BG261" s="138">
        <f t="shared" ref="BG261:BG265" si="115">IF(N261="sníž. přenesená",J261,0)</f>
        <v>0</v>
      </c>
      <c r="BH261" s="138">
        <f t="shared" ref="BH261:BH265" si="116">IF(N261="nulová",J261,0)</f>
        <v>0</v>
      </c>
      <c r="BI261" s="72" t="s">
        <v>63</v>
      </c>
      <c r="BJ261" s="138">
        <f t="shared" ref="BJ261:BJ265" si="117">ROUND(I261*H261,2)</f>
        <v>0</v>
      </c>
      <c r="BK261" s="72">
        <v>4</v>
      </c>
    </row>
    <row r="262" spans="2:63" s="13" customFormat="1" ht="24.25" customHeight="1">
      <c r="B262" s="12"/>
      <c r="C262" s="160">
        <v>61</v>
      </c>
      <c r="D262" s="160" t="s">
        <v>96</v>
      </c>
      <c r="E262" s="161" t="s">
        <v>237</v>
      </c>
      <c r="F262" s="162" t="s">
        <v>245</v>
      </c>
      <c r="G262" s="163" t="s">
        <v>99</v>
      </c>
      <c r="H262" s="164">
        <v>1</v>
      </c>
      <c r="I262" s="65">
        <v>0</v>
      </c>
      <c r="J262" s="165">
        <f t="shared" si="108"/>
        <v>0</v>
      </c>
      <c r="K262" s="132"/>
      <c r="L262" s="12"/>
      <c r="M262" s="133"/>
      <c r="N262" s="134" t="s">
        <v>26</v>
      </c>
      <c r="O262" s="135">
        <v>0</v>
      </c>
      <c r="P262" s="135">
        <f t="shared" si="109"/>
        <v>0</v>
      </c>
      <c r="Q262" s="135">
        <v>0</v>
      </c>
      <c r="R262" s="135">
        <f t="shared" si="110"/>
        <v>0</v>
      </c>
      <c r="S262" s="135">
        <v>0</v>
      </c>
      <c r="T262" s="136">
        <f t="shared" si="111"/>
        <v>0</v>
      </c>
      <c r="AS262" s="137" t="s">
        <v>88</v>
      </c>
      <c r="AT262" s="137" t="s">
        <v>64</v>
      </c>
      <c r="AX262" s="72" t="s">
        <v>87</v>
      </c>
      <c r="BD262" s="138">
        <f t="shared" si="112"/>
        <v>0</v>
      </c>
      <c r="BE262" s="138">
        <f t="shared" si="113"/>
        <v>0</v>
      </c>
      <c r="BF262" s="138">
        <f t="shared" si="114"/>
        <v>0</v>
      </c>
      <c r="BG262" s="138">
        <f t="shared" si="115"/>
        <v>0</v>
      </c>
      <c r="BH262" s="138">
        <f t="shared" si="116"/>
        <v>0</v>
      </c>
      <c r="BI262" s="72" t="s">
        <v>63</v>
      </c>
      <c r="BJ262" s="138">
        <f t="shared" si="117"/>
        <v>0</v>
      </c>
      <c r="BK262" s="72">
        <v>4</v>
      </c>
    </row>
    <row r="263" spans="2:63" s="13" customFormat="1" ht="24.25" customHeight="1">
      <c r="B263" s="12"/>
      <c r="C263" s="160">
        <v>62</v>
      </c>
      <c r="D263" s="160" t="s">
        <v>96</v>
      </c>
      <c r="E263" s="161" t="s">
        <v>238</v>
      </c>
      <c r="F263" s="162" t="s">
        <v>246</v>
      </c>
      <c r="G263" s="163" t="s">
        <v>99</v>
      </c>
      <c r="H263" s="164">
        <v>1</v>
      </c>
      <c r="I263" s="65">
        <v>0</v>
      </c>
      <c r="J263" s="165">
        <f t="shared" si="108"/>
        <v>0</v>
      </c>
      <c r="K263" s="132"/>
      <c r="L263" s="12"/>
      <c r="M263" s="133"/>
      <c r="N263" s="134" t="s">
        <v>26</v>
      </c>
      <c r="O263" s="135">
        <v>0</v>
      </c>
      <c r="P263" s="135">
        <f t="shared" si="109"/>
        <v>0</v>
      </c>
      <c r="Q263" s="135">
        <v>0</v>
      </c>
      <c r="R263" s="135">
        <f t="shared" si="110"/>
        <v>0</v>
      </c>
      <c r="S263" s="135">
        <v>0</v>
      </c>
      <c r="T263" s="136">
        <f t="shared" si="111"/>
        <v>0</v>
      </c>
      <c r="AS263" s="137" t="s">
        <v>88</v>
      </c>
      <c r="AT263" s="137" t="s">
        <v>64</v>
      </c>
      <c r="AX263" s="72" t="s">
        <v>87</v>
      </c>
      <c r="BD263" s="138">
        <f t="shared" si="112"/>
        <v>0</v>
      </c>
      <c r="BE263" s="138">
        <f t="shared" si="113"/>
        <v>0</v>
      </c>
      <c r="BF263" s="138">
        <f t="shared" si="114"/>
        <v>0</v>
      </c>
      <c r="BG263" s="138">
        <f t="shared" si="115"/>
        <v>0</v>
      </c>
      <c r="BH263" s="138">
        <f t="shared" si="116"/>
        <v>0</v>
      </c>
      <c r="BI263" s="72" t="s">
        <v>63</v>
      </c>
      <c r="BJ263" s="138">
        <f t="shared" si="117"/>
        <v>0</v>
      </c>
      <c r="BK263" s="72">
        <v>4</v>
      </c>
    </row>
    <row r="264" spans="2:63" s="13" customFormat="1" ht="24.25" customHeight="1">
      <c r="B264" s="12"/>
      <c r="C264" s="160">
        <v>63</v>
      </c>
      <c r="D264" s="160" t="s">
        <v>96</v>
      </c>
      <c r="E264" s="161" t="s">
        <v>239</v>
      </c>
      <c r="F264" s="162" t="s">
        <v>247</v>
      </c>
      <c r="G264" s="163" t="s">
        <v>99</v>
      </c>
      <c r="H264" s="164">
        <v>1</v>
      </c>
      <c r="I264" s="65">
        <v>0</v>
      </c>
      <c r="J264" s="165">
        <f t="shared" si="108"/>
        <v>0</v>
      </c>
      <c r="K264" s="132"/>
      <c r="L264" s="12"/>
      <c r="M264" s="133"/>
      <c r="N264" s="134" t="s">
        <v>26</v>
      </c>
      <c r="O264" s="135">
        <v>0</v>
      </c>
      <c r="P264" s="135">
        <f t="shared" si="109"/>
        <v>0</v>
      </c>
      <c r="Q264" s="135">
        <v>0</v>
      </c>
      <c r="R264" s="135">
        <f t="shared" si="110"/>
        <v>0</v>
      </c>
      <c r="S264" s="135">
        <v>0</v>
      </c>
      <c r="T264" s="136">
        <f t="shared" si="111"/>
        <v>0</v>
      </c>
      <c r="AS264" s="137" t="s">
        <v>88</v>
      </c>
      <c r="AT264" s="137" t="s">
        <v>64</v>
      </c>
      <c r="AX264" s="72" t="s">
        <v>87</v>
      </c>
      <c r="BD264" s="138">
        <f t="shared" si="112"/>
        <v>0</v>
      </c>
      <c r="BE264" s="138">
        <f t="shared" si="113"/>
        <v>0</v>
      </c>
      <c r="BF264" s="138">
        <f t="shared" si="114"/>
        <v>0</v>
      </c>
      <c r="BG264" s="138">
        <f t="shared" si="115"/>
        <v>0</v>
      </c>
      <c r="BH264" s="138">
        <f t="shared" si="116"/>
        <v>0</v>
      </c>
      <c r="BI264" s="72" t="s">
        <v>63</v>
      </c>
      <c r="BJ264" s="138">
        <f t="shared" si="117"/>
        <v>0</v>
      </c>
      <c r="BK264" s="72">
        <v>4</v>
      </c>
    </row>
    <row r="265" spans="2:63" s="13" customFormat="1" ht="24.25" customHeight="1">
      <c r="B265" s="12"/>
      <c r="C265" s="160">
        <v>64</v>
      </c>
      <c r="D265" s="160" t="s">
        <v>96</v>
      </c>
      <c r="E265" s="161" t="s">
        <v>240</v>
      </c>
      <c r="F265" s="162" t="s">
        <v>249</v>
      </c>
      <c r="G265" s="163" t="s">
        <v>99</v>
      </c>
      <c r="H265" s="164">
        <v>1</v>
      </c>
      <c r="I265" s="65">
        <v>0</v>
      </c>
      <c r="J265" s="165">
        <f t="shared" si="108"/>
        <v>0</v>
      </c>
      <c r="K265" s="132"/>
      <c r="L265" s="12"/>
      <c r="M265" s="133"/>
      <c r="N265" s="134" t="s">
        <v>26</v>
      </c>
      <c r="O265" s="135">
        <v>0</v>
      </c>
      <c r="P265" s="135">
        <f t="shared" si="109"/>
        <v>0</v>
      </c>
      <c r="Q265" s="135">
        <v>0</v>
      </c>
      <c r="R265" s="135">
        <f t="shared" si="110"/>
        <v>0</v>
      </c>
      <c r="S265" s="135">
        <v>0</v>
      </c>
      <c r="T265" s="136">
        <f t="shared" si="111"/>
        <v>0</v>
      </c>
      <c r="AS265" s="137" t="s">
        <v>88</v>
      </c>
      <c r="AT265" s="137" t="s">
        <v>64</v>
      </c>
      <c r="AX265" s="72" t="s">
        <v>87</v>
      </c>
      <c r="BD265" s="138">
        <f t="shared" si="112"/>
        <v>0</v>
      </c>
      <c r="BE265" s="138">
        <f t="shared" si="113"/>
        <v>0</v>
      </c>
      <c r="BF265" s="138">
        <f t="shared" si="114"/>
        <v>0</v>
      </c>
      <c r="BG265" s="138">
        <f t="shared" si="115"/>
        <v>0</v>
      </c>
      <c r="BH265" s="138">
        <f t="shared" si="116"/>
        <v>0</v>
      </c>
      <c r="BI265" s="72" t="s">
        <v>63</v>
      </c>
      <c r="BJ265" s="138">
        <f t="shared" si="117"/>
        <v>0</v>
      </c>
      <c r="BK265" s="72">
        <v>4</v>
      </c>
    </row>
    <row r="266" spans="2:63" s="13" customFormat="1" ht="33" customHeight="1">
      <c r="B266" s="12"/>
      <c r="C266" s="160">
        <v>65</v>
      </c>
      <c r="D266" s="160" t="s">
        <v>96</v>
      </c>
      <c r="E266" s="161" t="s">
        <v>241</v>
      </c>
      <c r="F266" s="162" t="s">
        <v>248</v>
      </c>
      <c r="G266" s="163" t="s">
        <v>99</v>
      </c>
      <c r="H266" s="164">
        <v>1</v>
      </c>
      <c r="I266" s="65">
        <v>0</v>
      </c>
      <c r="J266" s="165">
        <f>ROUND(I266*H266,2)</f>
        <v>0</v>
      </c>
      <c r="K266" s="132"/>
      <c r="L266" s="12"/>
      <c r="M266" s="133" t="s">
        <v>1</v>
      </c>
      <c r="N266" s="134" t="s">
        <v>26</v>
      </c>
      <c r="O266" s="135">
        <v>0</v>
      </c>
      <c r="P266" s="135">
        <f>O266*H266</f>
        <v>0</v>
      </c>
      <c r="Q266" s="135">
        <v>0</v>
      </c>
      <c r="R266" s="135">
        <f>Q266*H266</f>
        <v>0</v>
      </c>
      <c r="S266" s="135">
        <v>0</v>
      </c>
      <c r="T266" s="136">
        <f>S266*H266</f>
        <v>0</v>
      </c>
      <c r="V266" s="138"/>
      <c r="AS266" s="137" t="s">
        <v>88</v>
      </c>
      <c r="AT266" s="137" t="s">
        <v>64</v>
      </c>
      <c r="AX266" s="72" t="s">
        <v>87</v>
      </c>
      <c r="BD266" s="138">
        <f>IF(N266="základní",J266,0)</f>
        <v>0</v>
      </c>
      <c r="BE266" s="138">
        <f>IF(N266="snížená",J266,0)</f>
        <v>0</v>
      </c>
      <c r="BF266" s="138">
        <f>IF(N266="zákl. přenesená",J266,0)</f>
        <v>0</v>
      </c>
      <c r="BG266" s="138">
        <f>IF(N266="sníž. přenesená",J266,0)</f>
        <v>0</v>
      </c>
      <c r="BH266" s="138">
        <f>IF(N266="nulová",J266,0)</f>
        <v>0</v>
      </c>
      <c r="BI266" s="72" t="s">
        <v>63</v>
      </c>
      <c r="BJ266" s="138">
        <f>ROUND(I266*H266,2)</f>
        <v>0</v>
      </c>
      <c r="BK266" s="72">
        <v>4</v>
      </c>
    </row>
    <row r="267" spans="2:63" s="112" customFormat="1" ht="23" customHeight="1">
      <c r="B267" s="111"/>
      <c r="D267" s="113" t="s">
        <v>60</v>
      </c>
      <c r="E267" s="121">
        <v>231</v>
      </c>
      <c r="F267" s="121" t="s">
        <v>250</v>
      </c>
      <c r="J267" s="122">
        <f>BJ267</f>
        <v>0</v>
      </c>
      <c r="L267" s="123"/>
      <c r="M267" s="116"/>
      <c r="P267" s="117">
        <f>SUM(P268:P278)</f>
        <v>0</v>
      </c>
      <c r="R267" s="117">
        <f>SUM(R268:R278)</f>
        <v>0</v>
      </c>
      <c r="T267" s="124">
        <f>SUM(T268:T278)</f>
        <v>0</v>
      </c>
      <c r="AS267" s="120" t="s">
        <v>60</v>
      </c>
      <c r="AT267" s="120" t="s">
        <v>63</v>
      </c>
      <c r="AX267" s="113" t="s">
        <v>87</v>
      </c>
      <c r="BJ267" s="125">
        <f>SUM(BJ268:BJ278)</f>
        <v>0</v>
      </c>
    </row>
    <row r="268" spans="2:63" s="13" customFormat="1" ht="24.25" customHeight="1">
      <c r="B268" s="12"/>
      <c r="C268" s="160">
        <v>66</v>
      </c>
      <c r="D268" s="160" t="s">
        <v>96</v>
      </c>
      <c r="E268" s="161" t="s">
        <v>251</v>
      </c>
      <c r="F268" s="162" t="s">
        <v>262</v>
      </c>
      <c r="G268" s="163" t="s">
        <v>99</v>
      </c>
      <c r="H268" s="164">
        <v>105</v>
      </c>
      <c r="I268" s="65">
        <v>0</v>
      </c>
      <c r="J268" s="165">
        <f>ROUND(I268*H268,2)</f>
        <v>0</v>
      </c>
      <c r="K268" s="132"/>
      <c r="L268" s="12"/>
      <c r="M268" s="133" t="s">
        <v>1</v>
      </c>
      <c r="N268" s="134" t="s">
        <v>26</v>
      </c>
      <c r="O268" s="135">
        <v>0</v>
      </c>
      <c r="P268" s="135">
        <f>O268*H268</f>
        <v>0</v>
      </c>
      <c r="Q268" s="135">
        <v>0</v>
      </c>
      <c r="R268" s="135">
        <f>Q268*H268</f>
        <v>0</v>
      </c>
      <c r="S268" s="135">
        <v>0</v>
      </c>
      <c r="T268" s="136">
        <f>S268*H268</f>
        <v>0</v>
      </c>
      <c r="AS268" s="137" t="s">
        <v>88</v>
      </c>
      <c r="AT268" s="137" t="s">
        <v>64</v>
      </c>
      <c r="AX268" s="72" t="s">
        <v>87</v>
      </c>
      <c r="BD268" s="138">
        <f>IF(N268="základní",J268,0)</f>
        <v>0</v>
      </c>
      <c r="BE268" s="138">
        <f>IF(N268="snížená",J268,0)</f>
        <v>0</v>
      </c>
      <c r="BF268" s="138">
        <f>IF(N268="zákl. přenesená",J268,0)</f>
        <v>0</v>
      </c>
      <c r="BG268" s="138">
        <f>IF(N268="sníž. přenesená",J268,0)</f>
        <v>0</v>
      </c>
      <c r="BH268" s="138">
        <f>IF(N268="nulová",J268,0)</f>
        <v>0</v>
      </c>
      <c r="BI268" s="72" t="s">
        <v>63</v>
      </c>
      <c r="BJ268" s="138">
        <f>ROUND(I268*H268,2)</f>
        <v>0</v>
      </c>
      <c r="BK268" s="72">
        <v>4</v>
      </c>
    </row>
    <row r="269" spans="2:63" s="13" customFormat="1" ht="24.25" customHeight="1">
      <c r="B269" s="12"/>
      <c r="C269" s="160">
        <v>67</v>
      </c>
      <c r="D269" s="160" t="s">
        <v>96</v>
      </c>
      <c r="E269" s="161" t="s">
        <v>252</v>
      </c>
      <c r="F269" s="162" t="s">
        <v>263</v>
      </c>
      <c r="G269" s="163" t="s">
        <v>99</v>
      </c>
      <c r="H269" s="164">
        <v>5</v>
      </c>
      <c r="I269" s="65">
        <v>0</v>
      </c>
      <c r="J269" s="165">
        <f>ROUND(I269*H269,2)</f>
        <v>0</v>
      </c>
      <c r="K269" s="132"/>
      <c r="L269" s="12"/>
      <c r="M269" s="133" t="s">
        <v>1</v>
      </c>
      <c r="N269" s="134" t="s">
        <v>26</v>
      </c>
      <c r="O269" s="135">
        <v>0</v>
      </c>
      <c r="P269" s="135">
        <f>O269*H269</f>
        <v>0</v>
      </c>
      <c r="Q269" s="135">
        <v>0</v>
      </c>
      <c r="R269" s="135">
        <f>Q269*H269</f>
        <v>0</v>
      </c>
      <c r="S269" s="135">
        <v>0</v>
      </c>
      <c r="T269" s="136">
        <f>S269*H269</f>
        <v>0</v>
      </c>
      <c r="AS269" s="137" t="s">
        <v>88</v>
      </c>
      <c r="AT269" s="137" t="s">
        <v>64</v>
      </c>
      <c r="AX269" s="72" t="s">
        <v>87</v>
      </c>
      <c r="BD269" s="138">
        <f>IF(N269="základní",J269,0)</f>
        <v>0</v>
      </c>
      <c r="BE269" s="138">
        <f>IF(N269="snížená",J269,0)</f>
        <v>0</v>
      </c>
      <c r="BF269" s="138">
        <f>IF(N269="zákl. přenesená",J269,0)</f>
        <v>0</v>
      </c>
      <c r="BG269" s="138">
        <f>IF(N269="sníž. přenesená",J269,0)</f>
        <v>0</v>
      </c>
      <c r="BH269" s="138">
        <f>IF(N269="nulová",J269,0)</f>
        <v>0</v>
      </c>
      <c r="BI269" s="72" t="s">
        <v>63</v>
      </c>
      <c r="BJ269" s="138">
        <f>ROUND(I269*H269,2)</f>
        <v>0</v>
      </c>
      <c r="BK269" s="72">
        <v>4</v>
      </c>
    </row>
    <row r="270" spans="2:63" s="13" customFormat="1" ht="24.25" customHeight="1">
      <c r="B270" s="12"/>
      <c r="C270" s="160">
        <v>68</v>
      </c>
      <c r="D270" s="160" t="s">
        <v>96</v>
      </c>
      <c r="E270" s="161" t="s">
        <v>253</v>
      </c>
      <c r="F270" s="162" t="s">
        <v>265</v>
      </c>
      <c r="G270" s="163" t="s">
        <v>99</v>
      </c>
      <c r="H270" s="164">
        <v>5</v>
      </c>
      <c r="I270" s="65">
        <v>0</v>
      </c>
      <c r="J270" s="165">
        <f t="shared" ref="J270:J274" si="118">ROUND(I270*H270,2)</f>
        <v>0</v>
      </c>
      <c r="K270" s="132"/>
      <c r="L270" s="12"/>
      <c r="M270" s="133"/>
      <c r="N270" s="134" t="s">
        <v>26</v>
      </c>
      <c r="O270" s="135">
        <v>0</v>
      </c>
      <c r="P270" s="135">
        <f t="shared" ref="P270:P274" si="119">O270*H270</f>
        <v>0</v>
      </c>
      <c r="Q270" s="135">
        <v>0</v>
      </c>
      <c r="R270" s="135">
        <f t="shared" ref="R270:R274" si="120">Q270*H270</f>
        <v>0</v>
      </c>
      <c r="S270" s="135">
        <v>0</v>
      </c>
      <c r="T270" s="136">
        <f t="shared" ref="T270:T274" si="121">S270*H270</f>
        <v>0</v>
      </c>
      <c r="AS270" s="137" t="s">
        <v>88</v>
      </c>
      <c r="AT270" s="137" t="s">
        <v>64</v>
      </c>
      <c r="AX270" s="72" t="s">
        <v>87</v>
      </c>
      <c r="BD270" s="138">
        <f t="shared" ref="BD270:BD274" si="122">IF(N270="základní",J270,0)</f>
        <v>0</v>
      </c>
      <c r="BE270" s="138">
        <f t="shared" ref="BE270:BE274" si="123">IF(N270="snížená",J270,0)</f>
        <v>0</v>
      </c>
      <c r="BF270" s="138">
        <f t="shared" ref="BF270:BF274" si="124">IF(N270="zákl. přenesená",J270,0)</f>
        <v>0</v>
      </c>
      <c r="BG270" s="138">
        <f t="shared" ref="BG270:BG274" si="125">IF(N270="sníž. přenesená",J270,0)</f>
        <v>0</v>
      </c>
      <c r="BH270" s="138">
        <f t="shared" ref="BH270:BH274" si="126">IF(N270="nulová",J270,0)</f>
        <v>0</v>
      </c>
      <c r="BI270" s="72" t="s">
        <v>63</v>
      </c>
      <c r="BJ270" s="138">
        <f t="shared" ref="BJ270:BJ274" si="127">ROUND(I270*H270,2)</f>
        <v>0</v>
      </c>
      <c r="BK270" s="72">
        <v>4</v>
      </c>
    </row>
    <row r="271" spans="2:63" s="13" customFormat="1" ht="24.25" customHeight="1">
      <c r="B271" s="12"/>
      <c r="C271" s="160">
        <v>69</v>
      </c>
      <c r="D271" s="160" t="s">
        <v>96</v>
      </c>
      <c r="E271" s="161" t="s">
        <v>254</v>
      </c>
      <c r="F271" s="162" t="s">
        <v>264</v>
      </c>
      <c r="G271" s="163" t="s">
        <v>99</v>
      </c>
      <c r="H271" s="164">
        <v>5</v>
      </c>
      <c r="I271" s="65">
        <v>0</v>
      </c>
      <c r="J271" s="165">
        <f t="shared" si="118"/>
        <v>0</v>
      </c>
      <c r="K271" s="132"/>
      <c r="L271" s="12"/>
      <c r="M271" s="133"/>
      <c r="N271" s="134" t="s">
        <v>26</v>
      </c>
      <c r="O271" s="135">
        <v>0</v>
      </c>
      <c r="P271" s="135">
        <f t="shared" si="119"/>
        <v>0</v>
      </c>
      <c r="Q271" s="135">
        <v>0</v>
      </c>
      <c r="R271" s="135">
        <f t="shared" si="120"/>
        <v>0</v>
      </c>
      <c r="S271" s="135">
        <v>0</v>
      </c>
      <c r="T271" s="136">
        <f t="shared" si="121"/>
        <v>0</v>
      </c>
      <c r="AS271" s="137" t="s">
        <v>88</v>
      </c>
      <c r="AT271" s="137" t="s">
        <v>64</v>
      </c>
      <c r="AX271" s="72" t="s">
        <v>87</v>
      </c>
      <c r="BD271" s="138">
        <f t="shared" si="122"/>
        <v>0</v>
      </c>
      <c r="BE271" s="138">
        <f t="shared" si="123"/>
        <v>0</v>
      </c>
      <c r="BF271" s="138">
        <f t="shared" si="124"/>
        <v>0</v>
      </c>
      <c r="BG271" s="138">
        <f t="shared" si="125"/>
        <v>0</v>
      </c>
      <c r="BH271" s="138">
        <f t="shared" si="126"/>
        <v>0</v>
      </c>
      <c r="BI271" s="72" t="s">
        <v>63</v>
      </c>
      <c r="BJ271" s="138">
        <f t="shared" si="127"/>
        <v>0</v>
      </c>
      <c r="BK271" s="72">
        <v>4</v>
      </c>
    </row>
    <row r="272" spans="2:63" s="13" customFormat="1" ht="24.25" customHeight="1">
      <c r="B272" s="12"/>
      <c r="C272" s="160">
        <v>70</v>
      </c>
      <c r="D272" s="160" t="s">
        <v>96</v>
      </c>
      <c r="E272" s="161" t="s">
        <v>255</v>
      </c>
      <c r="F272" s="162" t="s">
        <v>266</v>
      </c>
      <c r="G272" s="163" t="s">
        <v>99</v>
      </c>
      <c r="H272" s="164">
        <v>10</v>
      </c>
      <c r="I272" s="65">
        <v>0</v>
      </c>
      <c r="J272" s="165">
        <f t="shared" si="118"/>
        <v>0</v>
      </c>
      <c r="K272" s="132"/>
      <c r="L272" s="12"/>
      <c r="M272" s="133"/>
      <c r="N272" s="134" t="s">
        <v>26</v>
      </c>
      <c r="O272" s="135">
        <v>0</v>
      </c>
      <c r="P272" s="135">
        <f t="shared" si="119"/>
        <v>0</v>
      </c>
      <c r="Q272" s="135">
        <v>0</v>
      </c>
      <c r="R272" s="135">
        <f t="shared" si="120"/>
        <v>0</v>
      </c>
      <c r="S272" s="135">
        <v>0</v>
      </c>
      <c r="T272" s="136">
        <f t="shared" si="121"/>
        <v>0</v>
      </c>
      <c r="AS272" s="137" t="s">
        <v>88</v>
      </c>
      <c r="AT272" s="137" t="s">
        <v>64</v>
      </c>
      <c r="AX272" s="72" t="s">
        <v>87</v>
      </c>
      <c r="BD272" s="138">
        <f t="shared" si="122"/>
        <v>0</v>
      </c>
      <c r="BE272" s="138">
        <f t="shared" si="123"/>
        <v>0</v>
      </c>
      <c r="BF272" s="138">
        <f t="shared" si="124"/>
        <v>0</v>
      </c>
      <c r="BG272" s="138">
        <f t="shared" si="125"/>
        <v>0</v>
      </c>
      <c r="BH272" s="138">
        <f t="shared" si="126"/>
        <v>0</v>
      </c>
      <c r="BI272" s="72" t="s">
        <v>63</v>
      </c>
      <c r="BJ272" s="138">
        <f t="shared" si="127"/>
        <v>0</v>
      </c>
      <c r="BK272" s="72">
        <v>4</v>
      </c>
    </row>
    <row r="273" spans="2:63" s="13" customFormat="1" ht="24.25" customHeight="1">
      <c r="B273" s="12"/>
      <c r="C273" s="160">
        <v>71</v>
      </c>
      <c r="D273" s="160" t="s">
        <v>96</v>
      </c>
      <c r="E273" s="161" t="s">
        <v>256</v>
      </c>
      <c r="F273" s="162" t="s">
        <v>267</v>
      </c>
      <c r="G273" s="163" t="s">
        <v>99</v>
      </c>
      <c r="H273" s="164">
        <v>18</v>
      </c>
      <c r="I273" s="65">
        <v>0</v>
      </c>
      <c r="J273" s="165">
        <f t="shared" si="118"/>
        <v>0</v>
      </c>
      <c r="K273" s="132"/>
      <c r="L273" s="12"/>
      <c r="M273" s="133"/>
      <c r="N273" s="134" t="s">
        <v>26</v>
      </c>
      <c r="O273" s="135">
        <v>0</v>
      </c>
      <c r="P273" s="135">
        <f t="shared" si="119"/>
        <v>0</v>
      </c>
      <c r="Q273" s="135">
        <v>0</v>
      </c>
      <c r="R273" s="135">
        <f t="shared" si="120"/>
        <v>0</v>
      </c>
      <c r="S273" s="135">
        <v>0</v>
      </c>
      <c r="T273" s="136">
        <f t="shared" si="121"/>
        <v>0</v>
      </c>
      <c r="AS273" s="137" t="s">
        <v>88</v>
      </c>
      <c r="AT273" s="137" t="s">
        <v>64</v>
      </c>
      <c r="AX273" s="72" t="s">
        <v>87</v>
      </c>
      <c r="BD273" s="138">
        <f t="shared" si="122"/>
        <v>0</v>
      </c>
      <c r="BE273" s="138">
        <f t="shared" si="123"/>
        <v>0</v>
      </c>
      <c r="BF273" s="138">
        <f t="shared" si="124"/>
        <v>0</v>
      </c>
      <c r="BG273" s="138">
        <f t="shared" si="125"/>
        <v>0</v>
      </c>
      <c r="BH273" s="138">
        <f t="shared" si="126"/>
        <v>0</v>
      </c>
      <c r="BI273" s="72" t="s">
        <v>63</v>
      </c>
      <c r="BJ273" s="138">
        <f t="shared" si="127"/>
        <v>0</v>
      </c>
      <c r="BK273" s="72">
        <v>4</v>
      </c>
    </row>
    <row r="274" spans="2:63" s="13" customFormat="1" ht="24.25" customHeight="1">
      <c r="B274" s="12"/>
      <c r="C274" s="160">
        <v>72</v>
      </c>
      <c r="D274" s="160" t="s">
        <v>96</v>
      </c>
      <c r="E274" s="161" t="s">
        <v>257</v>
      </c>
      <c r="F274" s="162" t="s">
        <v>268</v>
      </c>
      <c r="G274" s="163" t="s">
        <v>99</v>
      </c>
      <c r="H274" s="164">
        <v>10</v>
      </c>
      <c r="I274" s="65">
        <v>0</v>
      </c>
      <c r="J274" s="165">
        <f t="shared" si="118"/>
        <v>0</v>
      </c>
      <c r="K274" s="132"/>
      <c r="L274" s="12"/>
      <c r="M274" s="133"/>
      <c r="N274" s="134" t="s">
        <v>26</v>
      </c>
      <c r="O274" s="135">
        <v>0</v>
      </c>
      <c r="P274" s="135">
        <f t="shared" si="119"/>
        <v>0</v>
      </c>
      <c r="Q274" s="135">
        <v>0</v>
      </c>
      <c r="R274" s="135">
        <f t="shared" si="120"/>
        <v>0</v>
      </c>
      <c r="S274" s="135">
        <v>0</v>
      </c>
      <c r="T274" s="136">
        <f t="shared" si="121"/>
        <v>0</v>
      </c>
      <c r="AS274" s="137" t="s">
        <v>88</v>
      </c>
      <c r="AT274" s="137" t="s">
        <v>64</v>
      </c>
      <c r="AX274" s="72" t="s">
        <v>87</v>
      </c>
      <c r="BD274" s="138">
        <f t="shared" si="122"/>
        <v>0</v>
      </c>
      <c r="BE274" s="138">
        <f t="shared" si="123"/>
        <v>0</v>
      </c>
      <c r="BF274" s="138">
        <f t="shared" si="124"/>
        <v>0</v>
      </c>
      <c r="BG274" s="138">
        <f t="shared" si="125"/>
        <v>0</v>
      </c>
      <c r="BH274" s="138">
        <f t="shared" si="126"/>
        <v>0</v>
      </c>
      <c r="BI274" s="72" t="s">
        <v>63</v>
      </c>
      <c r="BJ274" s="138">
        <f t="shared" si="127"/>
        <v>0</v>
      </c>
      <c r="BK274" s="72">
        <v>4</v>
      </c>
    </row>
    <row r="275" spans="2:63" s="13" customFormat="1" ht="33" customHeight="1">
      <c r="B275" s="12"/>
      <c r="C275" s="160">
        <v>73</v>
      </c>
      <c r="D275" s="160" t="s">
        <v>96</v>
      </c>
      <c r="E275" s="161" t="s">
        <v>258</v>
      </c>
      <c r="F275" s="162" t="s">
        <v>269</v>
      </c>
      <c r="G275" s="163" t="s">
        <v>99</v>
      </c>
      <c r="H275" s="164">
        <v>10</v>
      </c>
      <c r="I275" s="65">
        <v>0</v>
      </c>
      <c r="J275" s="165">
        <f>ROUND(I275*H275,2)</f>
        <v>0</v>
      </c>
      <c r="K275" s="132"/>
      <c r="L275" s="12"/>
      <c r="M275" s="133" t="s">
        <v>1</v>
      </c>
      <c r="N275" s="134" t="s">
        <v>26</v>
      </c>
      <c r="O275" s="135">
        <v>0</v>
      </c>
      <c r="P275" s="135">
        <f>O275*H275</f>
        <v>0</v>
      </c>
      <c r="Q275" s="135">
        <v>0</v>
      </c>
      <c r="R275" s="135">
        <f>Q275*H275</f>
        <v>0</v>
      </c>
      <c r="S275" s="135">
        <v>0</v>
      </c>
      <c r="T275" s="136">
        <f>S275*H275</f>
        <v>0</v>
      </c>
      <c r="V275" s="138"/>
      <c r="AS275" s="137" t="s">
        <v>88</v>
      </c>
      <c r="AT275" s="137" t="s">
        <v>64</v>
      </c>
      <c r="AX275" s="72" t="s">
        <v>87</v>
      </c>
      <c r="BD275" s="138">
        <f>IF(N275="základní",J275,0)</f>
        <v>0</v>
      </c>
      <c r="BE275" s="138">
        <f>IF(N275="snížená",J275,0)</f>
        <v>0</v>
      </c>
      <c r="BF275" s="138">
        <f>IF(N275="zákl. přenesená",J275,0)</f>
        <v>0</v>
      </c>
      <c r="BG275" s="138">
        <f>IF(N275="sníž. přenesená",J275,0)</f>
        <v>0</v>
      </c>
      <c r="BH275" s="138">
        <f>IF(N275="nulová",J275,0)</f>
        <v>0</v>
      </c>
      <c r="BI275" s="72" t="s">
        <v>63</v>
      </c>
      <c r="BJ275" s="138">
        <f>ROUND(I275*H275,2)</f>
        <v>0</v>
      </c>
      <c r="BK275" s="72">
        <v>4</v>
      </c>
    </row>
    <row r="276" spans="2:63" s="13" customFormat="1" ht="24.25" customHeight="1">
      <c r="B276" s="12"/>
      <c r="C276" s="160">
        <v>74</v>
      </c>
      <c r="D276" s="160" t="s">
        <v>96</v>
      </c>
      <c r="E276" s="161" t="s">
        <v>259</v>
      </c>
      <c r="F276" s="162" t="s">
        <v>270</v>
      </c>
      <c r="G276" s="163" t="s">
        <v>99</v>
      </c>
      <c r="H276" s="164">
        <v>10</v>
      </c>
      <c r="I276" s="65">
        <v>0</v>
      </c>
      <c r="J276" s="165">
        <f t="shared" ref="J276:J277" si="128">ROUND(I276*H276,2)</f>
        <v>0</v>
      </c>
      <c r="K276" s="132"/>
      <c r="L276" s="12"/>
      <c r="M276" s="133"/>
      <c r="N276" s="134" t="s">
        <v>26</v>
      </c>
      <c r="O276" s="135">
        <v>0</v>
      </c>
      <c r="P276" s="135">
        <f t="shared" ref="P276:P277" si="129">O276*H276</f>
        <v>0</v>
      </c>
      <c r="Q276" s="135">
        <v>0</v>
      </c>
      <c r="R276" s="135">
        <f t="shared" ref="R276:R277" si="130">Q276*H276</f>
        <v>0</v>
      </c>
      <c r="S276" s="135">
        <v>0</v>
      </c>
      <c r="T276" s="136">
        <f t="shared" ref="T276:T277" si="131">S276*H276</f>
        <v>0</v>
      </c>
      <c r="AS276" s="137" t="s">
        <v>88</v>
      </c>
      <c r="AT276" s="137" t="s">
        <v>64</v>
      </c>
      <c r="AX276" s="72" t="s">
        <v>87</v>
      </c>
      <c r="BD276" s="138">
        <f t="shared" ref="BD276:BD277" si="132">IF(N276="základní",J276,0)</f>
        <v>0</v>
      </c>
      <c r="BE276" s="138">
        <f t="shared" ref="BE276:BE277" si="133">IF(N276="snížená",J276,0)</f>
        <v>0</v>
      </c>
      <c r="BF276" s="138">
        <f t="shared" ref="BF276:BF277" si="134">IF(N276="zákl. přenesená",J276,0)</f>
        <v>0</v>
      </c>
      <c r="BG276" s="138">
        <f t="shared" ref="BG276:BG277" si="135">IF(N276="sníž. přenesená",J276,0)</f>
        <v>0</v>
      </c>
      <c r="BH276" s="138">
        <f t="shared" ref="BH276:BH277" si="136">IF(N276="nulová",J276,0)</f>
        <v>0</v>
      </c>
      <c r="BI276" s="72" t="s">
        <v>63</v>
      </c>
      <c r="BJ276" s="138">
        <f t="shared" ref="BJ276:BJ277" si="137">ROUND(I276*H276,2)</f>
        <v>0</v>
      </c>
      <c r="BK276" s="72">
        <v>4</v>
      </c>
    </row>
    <row r="277" spans="2:63" s="13" customFormat="1" ht="24.25" customHeight="1">
      <c r="B277" s="12"/>
      <c r="C277" s="160">
        <v>75</v>
      </c>
      <c r="D277" s="160" t="s">
        <v>96</v>
      </c>
      <c r="E277" s="161" t="s">
        <v>260</v>
      </c>
      <c r="F277" s="162" t="s">
        <v>271</v>
      </c>
      <c r="G277" s="163" t="s">
        <v>99</v>
      </c>
      <c r="H277" s="164">
        <v>30</v>
      </c>
      <c r="I277" s="65">
        <v>0</v>
      </c>
      <c r="J277" s="165">
        <f t="shared" si="128"/>
        <v>0</v>
      </c>
      <c r="K277" s="132"/>
      <c r="L277" s="12"/>
      <c r="M277" s="133"/>
      <c r="N277" s="134" t="s">
        <v>26</v>
      </c>
      <c r="O277" s="135">
        <v>0</v>
      </c>
      <c r="P277" s="135">
        <f t="shared" si="129"/>
        <v>0</v>
      </c>
      <c r="Q277" s="135">
        <v>0</v>
      </c>
      <c r="R277" s="135">
        <f t="shared" si="130"/>
        <v>0</v>
      </c>
      <c r="S277" s="135">
        <v>0</v>
      </c>
      <c r="T277" s="136">
        <f t="shared" si="131"/>
        <v>0</v>
      </c>
      <c r="AS277" s="137" t="s">
        <v>88</v>
      </c>
      <c r="AT277" s="137" t="s">
        <v>64</v>
      </c>
      <c r="AX277" s="72" t="s">
        <v>87</v>
      </c>
      <c r="BD277" s="138">
        <f t="shared" si="132"/>
        <v>0</v>
      </c>
      <c r="BE277" s="138">
        <f t="shared" si="133"/>
        <v>0</v>
      </c>
      <c r="BF277" s="138">
        <f t="shared" si="134"/>
        <v>0</v>
      </c>
      <c r="BG277" s="138">
        <f t="shared" si="135"/>
        <v>0</v>
      </c>
      <c r="BH277" s="138">
        <f t="shared" si="136"/>
        <v>0</v>
      </c>
      <c r="BI277" s="72" t="s">
        <v>63</v>
      </c>
      <c r="BJ277" s="138">
        <f t="shared" si="137"/>
        <v>0</v>
      </c>
      <c r="BK277" s="72">
        <v>4</v>
      </c>
    </row>
    <row r="278" spans="2:63" s="13" customFormat="1" ht="33" customHeight="1">
      <c r="B278" s="12"/>
      <c r="C278" s="160">
        <v>76</v>
      </c>
      <c r="D278" s="160" t="s">
        <v>96</v>
      </c>
      <c r="E278" s="161" t="s">
        <v>261</v>
      </c>
      <c r="F278" s="162" t="s">
        <v>271</v>
      </c>
      <c r="G278" s="163" t="s">
        <v>99</v>
      </c>
      <c r="H278" s="164">
        <v>10</v>
      </c>
      <c r="I278" s="65">
        <v>0</v>
      </c>
      <c r="J278" s="165">
        <f>ROUND(I278*H278,2)</f>
        <v>0</v>
      </c>
      <c r="K278" s="132"/>
      <c r="L278" s="12"/>
      <c r="M278" s="133" t="s">
        <v>1</v>
      </c>
      <c r="N278" s="134" t="s">
        <v>26</v>
      </c>
      <c r="O278" s="135">
        <v>0</v>
      </c>
      <c r="P278" s="135">
        <f>O278*H278</f>
        <v>0</v>
      </c>
      <c r="Q278" s="135">
        <v>0</v>
      </c>
      <c r="R278" s="135">
        <f>Q278*H278</f>
        <v>0</v>
      </c>
      <c r="S278" s="135">
        <v>0</v>
      </c>
      <c r="T278" s="136">
        <f>S278*H278</f>
        <v>0</v>
      </c>
      <c r="V278" s="138"/>
      <c r="AS278" s="137" t="s">
        <v>88</v>
      </c>
      <c r="AT278" s="137" t="s">
        <v>64</v>
      </c>
      <c r="AX278" s="72" t="s">
        <v>87</v>
      </c>
      <c r="BD278" s="138">
        <f>IF(N278="základní",J278,0)</f>
        <v>0</v>
      </c>
      <c r="BE278" s="138">
        <f>IF(N278="snížená",J278,0)</f>
        <v>0</v>
      </c>
      <c r="BF278" s="138">
        <f>IF(N278="zákl. přenesená",J278,0)</f>
        <v>0</v>
      </c>
      <c r="BG278" s="138">
        <f>IF(N278="sníž. přenesená",J278,0)</f>
        <v>0</v>
      </c>
      <c r="BH278" s="138">
        <f>IF(N278="nulová",J278,0)</f>
        <v>0</v>
      </c>
      <c r="BI278" s="72" t="s">
        <v>63</v>
      </c>
      <c r="BJ278" s="138">
        <f>ROUND(I278*H278,2)</f>
        <v>0</v>
      </c>
      <c r="BK278" s="72">
        <v>4</v>
      </c>
    </row>
    <row r="279" spans="2:63" s="112" customFormat="1" ht="23" customHeight="1">
      <c r="B279" s="111"/>
      <c r="D279" s="113" t="s">
        <v>60</v>
      </c>
      <c r="E279" s="121">
        <v>231</v>
      </c>
      <c r="F279" s="121" t="s">
        <v>274</v>
      </c>
      <c r="J279" s="122">
        <f>BJ279</f>
        <v>0</v>
      </c>
      <c r="L279" s="111"/>
      <c r="M279" s="116"/>
      <c r="P279" s="117">
        <f>SUM(P280:P280)</f>
        <v>0</v>
      </c>
      <c r="R279" s="117">
        <f>SUM(R280:R280)</f>
        <v>0</v>
      </c>
      <c r="T279" s="124">
        <f>SUM(T280:T280)</f>
        <v>0</v>
      </c>
      <c r="AS279" s="120" t="s">
        <v>60</v>
      </c>
      <c r="AT279" s="120" t="s">
        <v>63</v>
      </c>
      <c r="AX279" s="113" t="s">
        <v>87</v>
      </c>
      <c r="BJ279" s="125">
        <f>SUM(BJ280:BJ280)</f>
        <v>0</v>
      </c>
    </row>
    <row r="280" spans="2:63" s="13" customFormat="1" ht="13">
      <c r="B280" s="12"/>
      <c r="C280" s="126">
        <v>77</v>
      </c>
      <c r="D280" s="160" t="s">
        <v>96</v>
      </c>
      <c r="E280" s="161" t="s">
        <v>275</v>
      </c>
      <c r="F280" s="162" t="s">
        <v>276</v>
      </c>
      <c r="G280" s="163" t="s">
        <v>99</v>
      </c>
      <c r="H280" s="164">
        <v>496</v>
      </c>
      <c r="I280" s="65">
        <v>0</v>
      </c>
      <c r="J280" s="165">
        <f>ROUND(I280*H280,2)</f>
        <v>0</v>
      </c>
      <c r="K280" s="132"/>
      <c r="L280" s="12"/>
      <c r="M280" s="133" t="s">
        <v>1</v>
      </c>
      <c r="N280" s="134" t="s">
        <v>26</v>
      </c>
      <c r="O280" s="135">
        <v>0</v>
      </c>
      <c r="P280" s="135">
        <f>O280*H280</f>
        <v>0</v>
      </c>
      <c r="Q280" s="135">
        <v>0</v>
      </c>
      <c r="R280" s="135">
        <f>Q280*H280</f>
        <v>0</v>
      </c>
      <c r="S280" s="135">
        <v>0</v>
      </c>
      <c r="T280" s="136">
        <f>S280*H280</f>
        <v>0</v>
      </c>
      <c r="AS280" s="137" t="s">
        <v>96</v>
      </c>
      <c r="AT280" s="137" t="s">
        <v>64</v>
      </c>
      <c r="AX280" s="72" t="s">
        <v>87</v>
      </c>
      <c r="BD280" s="138">
        <f>IF(N280="základní",J280,0)</f>
        <v>0</v>
      </c>
      <c r="BE280" s="138">
        <f>IF(N280="snížená",J280,0)</f>
        <v>0</v>
      </c>
      <c r="BF280" s="138">
        <f>IF(N280="zákl. přenesená",J280,0)</f>
        <v>0</v>
      </c>
      <c r="BG280" s="138">
        <f>IF(N280="sníž. přenesená",J280,0)</f>
        <v>0</v>
      </c>
      <c r="BH280" s="138">
        <f>IF(N280="nulová",J280,0)</f>
        <v>0</v>
      </c>
      <c r="BI280" s="72" t="s">
        <v>63</v>
      </c>
      <c r="BJ280" s="138">
        <f>ROUND(I280*H280,2)</f>
        <v>0</v>
      </c>
      <c r="BK280" s="72" t="s">
        <v>90</v>
      </c>
    </row>
    <row r="281" spans="2:63" s="112" customFormat="1" ht="23" customHeight="1">
      <c r="B281" s="111"/>
      <c r="D281" s="113" t="s">
        <v>60</v>
      </c>
      <c r="E281" s="121">
        <v>99</v>
      </c>
      <c r="F281" s="121" t="s">
        <v>279</v>
      </c>
      <c r="J281" s="122">
        <f>BJ281</f>
        <v>0</v>
      </c>
      <c r="L281" s="111"/>
      <c r="M281" s="116"/>
      <c r="P281" s="117">
        <f>SUM(P282:P282)</f>
        <v>272.0924</v>
      </c>
      <c r="R281" s="117">
        <f>SUM(R282:R282)</f>
        <v>0</v>
      </c>
      <c r="T281" s="124">
        <f>SUM(T282:T282)</f>
        <v>0.77080000000000004</v>
      </c>
      <c r="AS281" s="120" t="s">
        <v>60</v>
      </c>
      <c r="AT281" s="120" t="s">
        <v>63</v>
      </c>
      <c r="AX281" s="113" t="s">
        <v>87</v>
      </c>
      <c r="BJ281" s="125">
        <f>SUM(BJ282:BJ282)</f>
        <v>0</v>
      </c>
    </row>
    <row r="282" spans="2:63" s="13" customFormat="1" ht="26">
      <c r="B282" s="12"/>
      <c r="C282" s="126">
        <v>78</v>
      </c>
      <c r="D282" s="126" t="s">
        <v>88</v>
      </c>
      <c r="E282" s="127" t="s">
        <v>277</v>
      </c>
      <c r="F282" s="128" t="s">
        <v>278</v>
      </c>
      <c r="G282" s="129" t="s">
        <v>93</v>
      </c>
      <c r="H282" s="130">
        <v>77.08</v>
      </c>
      <c r="I282" s="63">
        <v>0</v>
      </c>
      <c r="J282" s="131">
        <f>ROUND(I282*H282,2)</f>
        <v>0</v>
      </c>
      <c r="K282" s="132"/>
      <c r="L282" s="12"/>
      <c r="M282" s="133" t="s">
        <v>1</v>
      </c>
      <c r="N282" s="134" t="s">
        <v>26</v>
      </c>
      <c r="O282" s="135">
        <v>3.53</v>
      </c>
      <c r="P282" s="135">
        <f>O282*H282</f>
        <v>272.0924</v>
      </c>
      <c r="Q282" s="135">
        <v>0</v>
      </c>
      <c r="R282" s="135">
        <f>Q282*H282</f>
        <v>0</v>
      </c>
      <c r="S282" s="135">
        <v>0.01</v>
      </c>
      <c r="T282" s="136">
        <f>S282*H282</f>
        <v>0.77080000000000004</v>
      </c>
      <c r="AS282" s="137" t="s">
        <v>88</v>
      </c>
      <c r="AT282" s="137" t="s">
        <v>64</v>
      </c>
      <c r="AX282" s="72" t="s">
        <v>87</v>
      </c>
      <c r="BD282" s="138">
        <f>IF(N282="základní",J282,0)</f>
        <v>0</v>
      </c>
      <c r="BE282" s="138">
        <f>IF(N282="snížená",J282,0)</f>
        <v>0</v>
      </c>
      <c r="BF282" s="138">
        <f>IF(N282="zákl. přenesená",J282,0)</f>
        <v>0</v>
      </c>
      <c r="BG282" s="138">
        <f>IF(N282="sníž. přenesená",J282,0)</f>
        <v>0</v>
      </c>
      <c r="BH282" s="138">
        <f>IF(N282="nulová",J282,0)</f>
        <v>0</v>
      </c>
      <c r="BI282" s="72" t="s">
        <v>63</v>
      </c>
      <c r="BJ282" s="138">
        <f>ROUND(I282*H282,2)</f>
        <v>0</v>
      </c>
      <c r="BK282" s="72" t="s">
        <v>97</v>
      </c>
    </row>
    <row r="283" spans="2:63" s="13" customFormat="1" ht="7" customHeight="1">
      <c r="B283" s="25"/>
      <c r="C283" s="26"/>
      <c r="D283" s="26"/>
      <c r="E283" s="26"/>
      <c r="F283" s="26"/>
      <c r="G283" s="26"/>
      <c r="H283" s="26"/>
      <c r="I283" s="26"/>
      <c r="J283" s="26"/>
      <c r="K283" s="26"/>
      <c r="L283" s="12"/>
    </row>
  </sheetData>
  <sheetProtection algorithmName="SHA-512" hashValue="WqKlt/YtI2iF9VDgQvlXDBOQomCPN45SSbqIZoRg/422pHRHzr3sFzQO6nIK2brAfRrTZWLR/NQ3ijtWAmB7rw==" saltValue="5tGVInVStMoR7oEwjFgIsQ==" spinCount="100000" sheet="1" objects="1" scenarios="1"/>
  <autoFilter ref="C124:K282" xr:uid="{00000000-0009-0000-0000-000001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031 - ZAHRADNÍ ÚPRAVY</vt:lpstr>
      <vt:lpstr>'031 - ZAHRADNÍ ÚPRAVY'!Názvy_tisku</vt:lpstr>
      <vt:lpstr>'Rekapitulace stavby'!Názvy_tisku</vt:lpstr>
      <vt:lpstr>'031 - ZAHRADNÍ ÚPRAVY'!Oblast_tisku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Jan Albrecht</cp:lastModifiedBy>
  <dcterms:created xsi:type="dcterms:W3CDTF">2024-09-25T07:36:00Z</dcterms:created>
  <dcterms:modified xsi:type="dcterms:W3CDTF">2026-03-16T11:42:55Z</dcterms:modified>
  <cp:category/>
</cp:coreProperties>
</file>