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j.albrecht/Library/CloudStorage/GoogleDrive-ja@re-al.cz/Sdílené disky/ReAl/_Práce/2025_04_Hrusice zahrada/02_DVZ/01_DOKUMENTACE/_03_DPS/_Výkaz výměr/"/>
    </mc:Choice>
  </mc:AlternateContent>
  <xr:revisionPtr revIDLastSave="0" documentId="13_ncr:1_{3F9AAED3-CE92-CB4C-92F5-A88E085789FE}" xr6:coauthVersionLast="47" xr6:coauthVersionMax="47" xr10:uidLastSave="{00000000-0000-0000-0000-000000000000}"/>
  <workbookProtection workbookAlgorithmName="SHA-512" workbookHashValue="d6fn/H9oB1zvuzrwcDrcmcte791fsgje8BRls8AEJUggmcbOT6zkkV1tBoH7Y72V5Ov2JkT/JJk8X2WRGHcAxg==" workbookSaltValue="jWVMLv3IZmaB65HjZMNOgQ==" workbookSpinCount="100000" lockStructure="1"/>
  <bookViews>
    <workbookView xWindow="0" yWindow="600" windowWidth="51200" windowHeight="26960" xr2:uid="{00000000-000D-0000-FFFF-FFFF00000000}"/>
  </bookViews>
  <sheets>
    <sheet name="Rekapitulace stavby" sheetId="1" r:id="rId1"/>
    <sheet name="011 - STAVEBNÍ PRÁCE" sheetId="2" r:id="rId2"/>
    <sheet name="021 - ELEKTROINSTALACE" sheetId="8" r:id="rId3"/>
    <sheet name="031 - ZAHRADNÍ ÚPRAVY" sheetId="10" r:id="rId4"/>
  </sheets>
  <definedNames>
    <definedName name="_xlnm._FilterDatabase" localSheetId="1" hidden="1">'011 - STAVEBNÍ PRÁCE'!$C$133:$K$566</definedName>
    <definedName name="_xlnm._FilterDatabase" localSheetId="2" hidden="1">'021 - ELEKTROINSTALACE'!$C$117:$K$146</definedName>
    <definedName name="_xlnm._FilterDatabase" localSheetId="3" hidden="1">'031 - ZAHRADNÍ ÚPRAVY'!$C$124:$K$282</definedName>
    <definedName name="_xlnm.Print_Titles" localSheetId="1">'011 - STAVEBNÍ PRÁCE'!$133:$133</definedName>
    <definedName name="_xlnm.Print_Titles" localSheetId="2">'021 - ELEKTROINSTALACE'!$117:$117</definedName>
    <definedName name="_xlnm.Print_Titles" localSheetId="3">'031 - ZAHRADNÍ ÚPRAVY'!$124:$124</definedName>
    <definedName name="_xlnm.Print_Titles" localSheetId="0">'Rekapitulace stavby'!$92:$92</definedName>
    <definedName name="_xlnm.Print_Area" localSheetId="1">'011 - STAVEBNÍ PRÁCE'!$C$4:$J$76,'011 - STAVEBNÍ PRÁCE'!$C$82:$J$115,'011 - STAVEBNÍ PRÁCE'!$C$121:$J$566</definedName>
    <definedName name="_xlnm.Print_Area" localSheetId="2">'021 - ELEKTROINSTALACE'!$C$4:$J$76,'021 - ELEKTROINSTALACE'!$C$82:$J$99,'021 - ELEKTROINSTALACE'!$C$105:$J$146</definedName>
    <definedName name="_xlnm.Print_Area" localSheetId="3">'031 - ZAHRADNÍ ÚPRAVY'!$C$4:$J$76,'031 - ZAHRADNÍ ÚPRAVY'!$C$82:$J$106,'031 - ZAHRADNÍ ÚPRAVY'!$C$112:$J$282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554" i="2" l="1"/>
  <c r="BH554" i="2"/>
  <c r="BG554" i="2"/>
  <c r="BF554" i="2"/>
  <c r="BE554" i="2"/>
  <c r="T554" i="2"/>
  <c r="R554" i="2"/>
  <c r="P554" i="2"/>
  <c r="J554" i="2"/>
  <c r="BD554" i="2" s="1"/>
  <c r="BJ552" i="2"/>
  <c r="BH552" i="2"/>
  <c r="BG552" i="2"/>
  <c r="BF552" i="2"/>
  <c r="BE552" i="2"/>
  <c r="T552" i="2"/>
  <c r="R552" i="2"/>
  <c r="P552" i="2"/>
  <c r="J552" i="2"/>
  <c r="BD552" i="2" s="1"/>
  <c r="BJ212" i="10"/>
  <c r="BH212" i="10"/>
  <c r="BG212" i="10"/>
  <c r="BF212" i="10"/>
  <c r="BE212" i="10"/>
  <c r="T212" i="10"/>
  <c r="R212" i="10"/>
  <c r="P212" i="10"/>
  <c r="J212" i="10"/>
  <c r="BD212" i="10" s="1"/>
  <c r="BJ178" i="10"/>
  <c r="BH178" i="10"/>
  <c r="BG178" i="10"/>
  <c r="BF178" i="10"/>
  <c r="BE178" i="10"/>
  <c r="T178" i="10"/>
  <c r="R178" i="10"/>
  <c r="P178" i="10"/>
  <c r="J178" i="10"/>
  <c r="BD178" i="10" s="1"/>
  <c r="BJ555" i="2" l="1"/>
  <c r="BH555" i="2"/>
  <c r="BG555" i="2"/>
  <c r="BF555" i="2"/>
  <c r="BE555" i="2"/>
  <c r="T555" i="2"/>
  <c r="R555" i="2"/>
  <c r="P555" i="2"/>
  <c r="J555" i="2"/>
  <c r="BD555" i="2" s="1"/>
  <c r="BJ253" i="2"/>
  <c r="BH253" i="2"/>
  <c r="BG253" i="2"/>
  <c r="BF253" i="2"/>
  <c r="BE253" i="2"/>
  <c r="T253" i="2"/>
  <c r="R253" i="2"/>
  <c r="P253" i="2"/>
  <c r="J253" i="2"/>
  <c r="BD253" i="2" s="1"/>
  <c r="BJ252" i="2"/>
  <c r="BH252" i="2"/>
  <c r="BG252" i="2"/>
  <c r="BF252" i="2"/>
  <c r="BE252" i="2"/>
  <c r="T252" i="2"/>
  <c r="R252" i="2"/>
  <c r="P252" i="2"/>
  <c r="J252" i="2"/>
  <c r="BD252" i="2" s="1"/>
  <c r="BJ239" i="2"/>
  <c r="BH239" i="2"/>
  <c r="BG239" i="2"/>
  <c r="BF239" i="2"/>
  <c r="BE239" i="2"/>
  <c r="T239" i="2"/>
  <c r="R239" i="2"/>
  <c r="P239" i="2"/>
  <c r="J239" i="2"/>
  <c r="BD239" i="2" s="1"/>
  <c r="BJ161" i="2"/>
  <c r="BH161" i="2"/>
  <c r="BG161" i="2"/>
  <c r="BF161" i="2"/>
  <c r="BE161" i="2"/>
  <c r="T161" i="2"/>
  <c r="R161" i="2"/>
  <c r="P161" i="2"/>
  <c r="J161" i="2"/>
  <c r="BD161" i="2" s="1"/>
  <c r="BJ309" i="2" l="1"/>
  <c r="BH309" i="2"/>
  <c r="BG309" i="2"/>
  <c r="BF309" i="2"/>
  <c r="BE309" i="2"/>
  <c r="T309" i="2"/>
  <c r="R309" i="2"/>
  <c r="P309" i="2"/>
  <c r="J309" i="2"/>
  <c r="BD309" i="2" s="1"/>
  <c r="BJ308" i="2"/>
  <c r="BH308" i="2"/>
  <c r="BG308" i="2"/>
  <c r="BF308" i="2"/>
  <c r="BE308" i="2"/>
  <c r="T308" i="2"/>
  <c r="R308" i="2"/>
  <c r="P308" i="2"/>
  <c r="J308" i="2"/>
  <c r="BD308" i="2" s="1"/>
  <c r="BJ213" i="10"/>
  <c r="BH213" i="10"/>
  <c r="BG213" i="10"/>
  <c r="BF213" i="10"/>
  <c r="BE213" i="10"/>
  <c r="BJ191" i="10"/>
  <c r="BH191" i="10"/>
  <c r="BG191" i="10"/>
  <c r="BF191" i="10"/>
  <c r="BE191" i="10"/>
  <c r="BJ182" i="10"/>
  <c r="BH182" i="10"/>
  <c r="BG182" i="10"/>
  <c r="BF182" i="10"/>
  <c r="BE182" i="10"/>
  <c r="BJ179" i="10"/>
  <c r="BH179" i="10"/>
  <c r="BG179" i="10"/>
  <c r="BF179" i="10"/>
  <c r="BE179" i="10"/>
  <c r="BJ541" i="2"/>
  <c r="BH541" i="2"/>
  <c r="BG541" i="2"/>
  <c r="BF541" i="2"/>
  <c r="BE541" i="2"/>
  <c r="T541" i="2"/>
  <c r="R541" i="2"/>
  <c r="P541" i="2"/>
  <c r="J541" i="2"/>
  <c r="BD541" i="2" s="1"/>
  <c r="BJ539" i="2"/>
  <c r="BH539" i="2"/>
  <c r="BG539" i="2"/>
  <c r="BF539" i="2"/>
  <c r="BE539" i="2"/>
  <c r="T539" i="2"/>
  <c r="R539" i="2"/>
  <c r="P539" i="2"/>
  <c r="J539" i="2"/>
  <c r="BD539" i="2" s="1"/>
  <c r="BJ537" i="2"/>
  <c r="BH537" i="2"/>
  <c r="BG537" i="2"/>
  <c r="BF537" i="2"/>
  <c r="BE537" i="2"/>
  <c r="T537" i="2"/>
  <c r="R537" i="2"/>
  <c r="P537" i="2"/>
  <c r="J537" i="2"/>
  <c r="BD537" i="2" s="1"/>
  <c r="BJ536" i="2"/>
  <c r="BH536" i="2"/>
  <c r="BG536" i="2"/>
  <c r="BF536" i="2"/>
  <c r="BE536" i="2"/>
  <c r="T536" i="2"/>
  <c r="R536" i="2"/>
  <c r="P536" i="2"/>
  <c r="J536" i="2"/>
  <c r="BD536" i="2" s="1"/>
  <c r="BJ535" i="2"/>
  <c r="BH535" i="2"/>
  <c r="BG535" i="2"/>
  <c r="BF535" i="2"/>
  <c r="BE535" i="2"/>
  <c r="T535" i="2"/>
  <c r="R535" i="2"/>
  <c r="P535" i="2"/>
  <c r="J535" i="2"/>
  <c r="BD535" i="2" s="1"/>
  <c r="BJ534" i="2"/>
  <c r="BH534" i="2"/>
  <c r="BG534" i="2"/>
  <c r="BF534" i="2"/>
  <c r="BE534" i="2"/>
  <c r="T534" i="2"/>
  <c r="R534" i="2"/>
  <c r="P534" i="2"/>
  <c r="J534" i="2"/>
  <c r="BD534" i="2" s="1"/>
  <c r="BJ533" i="2"/>
  <c r="BH533" i="2"/>
  <c r="BG533" i="2"/>
  <c r="BF533" i="2"/>
  <c r="BE533" i="2"/>
  <c r="T533" i="2"/>
  <c r="R533" i="2"/>
  <c r="P533" i="2"/>
  <c r="J533" i="2"/>
  <c r="BD533" i="2" s="1"/>
  <c r="BJ531" i="2"/>
  <c r="BH531" i="2"/>
  <c r="BG531" i="2"/>
  <c r="BF531" i="2"/>
  <c r="BE531" i="2"/>
  <c r="T531" i="2"/>
  <c r="R531" i="2"/>
  <c r="P531" i="2"/>
  <c r="J531" i="2"/>
  <c r="BD531" i="2" s="1"/>
  <c r="BJ529" i="2"/>
  <c r="BH529" i="2"/>
  <c r="BG529" i="2"/>
  <c r="BF529" i="2"/>
  <c r="BE529" i="2"/>
  <c r="T529" i="2"/>
  <c r="R529" i="2"/>
  <c r="P529" i="2"/>
  <c r="J529" i="2"/>
  <c r="BD529" i="2" s="1"/>
  <c r="BJ526" i="2"/>
  <c r="BH526" i="2"/>
  <c r="BG526" i="2"/>
  <c r="BF526" i="2"/>
  <c r="BE526" i="2"/>
  <c r="T526" i="2"/>
  <c r="R526" i="2"/>
  <c r="P526" i="2"/>
  <c r="J526" i="2"/>
  <c r="BD526" i="2" s="1"/>
  <c r="BJ525" i="2"/>
  <c r="BH525" i="2"/>
  <c r="BG525" i="2"/>
  <c r="BF525" i="2"/>
  <c r="BE525" i="2"/>
  <c r="T525" i="2"/>
  <c r="R525" i="2"/>
  <c r="P525" i="2"/>
  <c r="J525" i="2"/>
  <c r="BD525" i="2" s="1"/>
  <c r="BJ524" i="2"/>
  <c r="BH524" i="2"/>
  <c r="BG524" i="2"/>
  <c r="BF524" i="2"/>
  <c r="BE524" i="2"/>
  <c r="T524" i="2"/>
  <c r="R524" i="2"/>
  <c r="P524" i="2"/>
  <c r="J524" i="2"/>
  <c r="BD524" i="2" s="1"/>
  <c r="BJ523" i="2"/>
  <c r="BH523" i="2"/>
  <c r="BG523" i="2"/>
  <c r="BF523" i="2"/>
  <c r="BE523" i="2"/>
  <c r="T523" i="2"/>
  <c r="R523" i="2"/>
  <c r="P523" i="2"/>
  <c r="J523" i="2"/>
  <c r="BD523" i="2" s="1"/>
  <c r="BJ521" i="2"/>
  <c r="BH521" i="2"/>
  <c r="BG521" i="2"/>
  <c r="BF521" i="2"/>
  <c r="BE521" i="2"/>
  <c r="T521" i="2"/>
  <c r="R521" i="2"/>
  <c r="P521" i="2"/>
  <c r="J521" i="2"/>
  <c r="BD521" i="2" s="1"/>
  <c r="BJ519" i="2"/>
  <c r="BH519" i="2"/>
  <c r="BG519" i="2"/>
  <c r="BF519" i="2"/>
  <c r="BE519" i="2"/>
  <c r="T519" i="2"/>
  <c r="R519" i="2"/>
  <c r="P519" i="2"/>
  <c r="J519" i="2"/>
  <c r="BD519" i="2" s="1"/>
  <c r="BJ518" i="2"/>
  <c r="BH518" i="2"/>
  <c r="BG518" i="2"/>
  <c r="BF518" i="2"/>
  <c r="BE518" i="2"/>
  <c r="T518" i="2"/>
  <c r="R518" i="2"/>
  <c r="P518" i="2"/>
  <c r="J518" i="2"/>
  <c r="BD518" i="2" s="1"/>
  <c r="BJ512" i="2"/>
  <c r="BH512" i="2"/>
  <c r="BG512" i="2"/>
  <c r="BF512" i="2"/>
  <c r="BE512" i="2"/>
  <c r="T512" i="2"/>
  <c r="R512" i="2"/>
  <c r="P512" i="2"/>
  <c r="J512" i="2"/>
  <c r="BD512" i="2" s="1"/>
  <c r="BJ230" i="2"/>
  <c r="BH230" i="2"/>
  <c r="BG230" i="2"/>
  <c r="BF230" i="2"/>
  <c r="BE230" i="2"/>
  <c r="T230" i="2"/>
  <c r="R230" i="2"/>
  <c r="P230" i="2"/>
  <c r="J230" i="2"/>
  <c r="BD230" i="2" s="1"/>
  <c r="BJ229" i="2"/>
  <c r="BH229" i="2"/>
  <c r="BG229" i="2"/>
  <c r="BF229" i="2"/>
  <c r="BE229" i="2"/>
  <c r="T229" i="2"/>
  <c r="R229" i="2"/>
  <c r="P229" i="2"/>
  <c r="J229" i="2"/>
  <c r="BD229" i="2" s="1"/>
  <c r="BJ228" i="2"/>
  <c r="BH228" i="2"/>
  <c r="BG228" i="2"/>
  <c r="BF228" i="2"/>
  <c r="BE228" i="2"/>
  <c r="T228" i="2"/>
  <c r="R228" i="2"/>
  <c r="P228" i="2"/>
  <c r="J228" i="2"/>
  <c r="BD228" i="2" s="1"/>
  <c r="BJ226" i="2"/>
  <c r="BH226" i="2"/>
  <c r="BG226" i="2"/>
  <c r="BF226" i="2"/>
  <c r="BE226" i="2"/>
  <c r="T226" i="2"/>
  <c r="R226" i="2"/>
  <c r="P226" i="2"/>
  <c r="J226" i="2"/>
  <c r="BD226" i="2" s="1"/>
  <c r="BJ222" i="2"/>
  <c r="BH222" i="2"/>
  <c r="BG222" i="2"/>
  <c r="BF222" i="2"/>
  <c r="BE222" i="2"/>
  <c r="T222" i="2"/>
  <c r="R222" i="2"/>
  <c r="P222" i="2"/>
  <c r="J222" i="2"/>
  <c r="BD222" i="2" s="1"/>
  <c r="BJ221" i="2"/>
  <c r="BH221" i="2"/>
  <c r="BG221" i="2"/>
  <c r="BF221" i="2"/>
  <c r="BE221" i="2"/>
  <c r="T221" i="2"/>
  <c r="R221" i="2"/>
  <c r="P221" i="2"/>
  <c r="J221" i="2"/>
  <c r="BD221" i="2" s="1"/>
  <c r="BJ219" i="2"/>
  <c r="BH219" i="2"/>
  <c r="BG219" i="2"/>
  <c r="BF219" i="2"/>
  <c r="BE219" i="2"/>
  <c r="T219" i="2"/>
  <c r="R219" i="2"/>
  <c r="P219" i="2"/>
  <c r="J219" i="2"/>
  <c r="BD219" i="2" s="1"/>
  <c r="BJ217" i="2"/>
  <c r="BH217" i="2"/>
  <c r="BG217" i="2"/>
  <c r="BF217" i="2"/>
  <c r="BE217" i="2"/>
  <c r="T217" i="2"/>
  <c r="R217" i="2"/>
  <c r="P217" i="2"/>
  <c r="J217" i="2"/>
  <c r="BD217" i="2" s="1"/>
  <c r="BJ216" i="2"/>
  <c r="BH216" i="2"/>
  <c r="BG216" i="2"/>
  <c r="BF216" i="2"/>
  <c r="BE216" i="2"/>
  <c r="T216" i="2"/>
  <c r="R216" i="2"/>
  <c r="P216" i="2"/>
  <c r="J216" i="2"/>
  <c r="BD216" i="2" s="1"/>
  <c r="BJ215" i="2"/>
  <c r="BH215" i="2"/>
  <c r="BG215" i="2"/>
  <c r="BF215" i="2"/>
  <c r="BE215" i="2"/>
  <c r="T215" i="2"/>
  <c r="R215" i="2"/>
  <c r="P215" i="2"/>
  <c r="J215" i="2"/>
  <c r="BD215" i="2" s="1"/>
  <c r="BJ206" i="2"/>
  <c r="BH206" i="2"/>
  <c r="BG206" i="2"/>
  <c r="BF206" i="2"/>
  <c r="BE206" i="2"/>
  <c r="T206" i="2"/>
  <c r="R206" i="2"/>
  <c r="P206" i="2"/>
  <c r="J206" i="2"/>
  <c r="BD206" i="2" s="1"/>
  <c r="BJ201" i="2"/>
  <c r="BH201" i="2"/>
  <c r="BG201" i="2"/>
  <c r="BF201" i="2"/>
  <c r="BE201" i="2"/>
  <c r="T201" i="2"/>
  <c r="R201" i="2"/>
  <c r="P201" i="2"/>
  <c r="J201" i="2"/>
  <c r="BD201" i="2" s="1"/>
  <c r="BJ197" i="2"/>
  <c r="BH197" i="2"/>
  <c r="BG197" i="2"/>
  <c r="BF197" i="2"/>
  <c r="BE197" i="2"/>
  <c r="T197" i="2"/>
  <c r="R197" i="2"/>
  <c r="P197" i="2"/>
  <c r="J197" i="2"/>
  <c r="BD197" i="2" s="1"/>
  <c r="BJ195" i="2"/>
  <c r="BH195" i="2"/>
  <c r="BG195" i="2"/>
  <c r="BF195" i="2"/>
  <c r="BE195" i="2"/>
  <c r="T195" i="2"/>
  <c r="R195" i="2"/>
  <c r="P195" i="2"/>
  <c r="J195" i="2"/>
  <c r="BD195" i="2" s="1"/>
  <c r="BJ191" i="2"/>
  <c r="BH191" i="2"/>
  <c r="BG191" i="2"/>
  <c r="BF191" i="2"/>
  <c r="BE191" i="2"/>
  <c r="T191" i="2"/>
  <c r="R191" i="2"/>
  <c r="P191" i="2"/>
  <c r="J191" i="2"/>
  <c r="BD191" i="2" s="1"/>
  <c r="BJ187" i="2"/>
  <c r="BH187" i="2"/>
  <c r="BG187" i="2"/>
  <c r="BF187" i="2"/>
  <c r="BE187" i="2"/>
  <c r="T187" i="2"/>
  <c r="R187" i="2"/>
  <c r="P187" i="2"/>
  <c r="J187" i="2"/>
  <c r="BD187" i="2" s="1"/>
  <c r="BJ185" i="2"/>
  <c r="BH185" i="2"/>
  <c r="BG185" i="2"/>
  <c r="BF185" i="2"/>
  <c r="BE185" i="2"/>
  <c r="T185" i="2"/>
  <c r="R185" i="2"/>
  <c r="P185" i="2"/>
  <c r="J185" i="2"/>
  <c r="BD185" i="2" s="1"/>
  <c r="BJ181" i="2"/>
  <c r="BH181" i="2"/>
  <c r="BG181" i="2"/>
  <c r="BF181" i="2"/>
  <c r="BE181" i="2"/>
  <c r="T181" i="2"/>
  <c r="R181" i="2"/>
  <c r="P181" i="2"/>
  <c r="J181" i="2"/>
  <c r="BD181" i="2" s="1"/>
  <c r="BJ547" i="2"/>
  <c r="BH547" i="2"/>
  <c r="BG547" i="2"/>
  <c r="BF547" i="2"/>
  <c r="BE547" i="2"/>
  <c r="T547" i="2"/>
  <c r="R547" i="2"/>
  <c r="P547" i="2"/>
  <c r="J547" i="2"/>
  <c r="BD547" i="2" s="1"/>
  <c r="BJ545" i="2"/>
  <c r="BH545" i="2"/>
  <c r="BG545" i="2"/>
  <c r="BF545" i="2"/>
  <c r="BE545" i="2"/>
  <c r="T545" i="2"/>
  <c r="R545" i="2"/>
  <c r="P545" i="2"/>
  <c r="J545" i="2"/>
  <c r="BD545" i="2" s="1"/>
  <c r="BJ544" i="2"/>
  <c r="BH544" i="2"/>
  <c r="BG544" i="2"/>
  <c r="BF544" i="2"/>
  <c r="BE544" i="2"/>
  <c r="T544" i="2"/>
  <c r="R544" i="2"/>
  <c r="P544" i="2"/>
  <c r="J544" i="2"/>
  <c r="BD544" i="2" s="1"/>
  <c r="BJ256" i="10"/>
  <c r="BH256" i="10"/>
  <c r="BG256" i="10"/>
  <c r="BF256" i="10"/>
  <c r="BE256" i="10"/>
  <c r="T256" i="10"/>
  <c r="R256" i="10"/>
  <c r="P256" i="10"/>
  <c r="J256" i="10"/>
  <c r="BD256" i="10" s="1"/>
  <c r="BJ257" i="10"/>
  <c r="BH257" i="10"/>
  <c r="BG257" i="10"/>
  <c r="BF257" i="10"/>
  <c r="BE257" i="10"/>
  <c r="T257" i="10"/>
  <c r="R257" i="10"/>
  <c r="P257" i="10"/>
  <c r="J257" i="10"/>
  <c r="BD257" i="10" s="1"/>
  <c r="BJ496" i="2"/>
  <c r="BH496" i="2"/>
  <c r="BG496" i="2"/>
  <c r="BF496" i="2"/>
  <c r="BE496" i="2"/>
  <c r="T496" i="2"/>
  <c r="R496" i="2"/>
  <c r="P496" i="2"/>
  <c r="J496" i="2"/>
  <c r="BD496" i="2" s="1"/>
  <c r="BJ488" i="2"/>
  <c r="BH488" i="2"/>
  <c r="BG488" i="2"/>
  <c r="BF488" i="2"/>
  <c r="BE488" i="2"/>
  <c r="T488" i="2"/>
  <c r="R488" i="2"/>
  <c r="P488" i="2"/>
  <c r="J488" i="2"/>
  <c r="BD488" i="2" s="1"/>
  <c r="BJ508" i="2"/>
  <c r="BH508" i="2"/>
  <c r="BG508" i="2"/>
  <c r="BF508" i="2"/>
  <c r="BE508" i="2"/>
  <c r="T508" i="2"/>
  <c r="R508" i="2"/>
  <c r="P508" i="2"/>
  <c r="J508" i="2"/>
  <c r="BD508" i="2" s="1"/>
  <c r="BJ505" i="2"/>
  <c r="BH505" i="2"/>
  <c r="BG505" i="2"/>
  <c r="BF505" i="2"/>
  <c r="BE505" i="2"/>
  <c r="T505" i="2"/>
  <c r="R505" i="2"/>
  <c r="P505" i="2"/>
  <c r="J505" i="2"/>
  <c r="BD505" i="2" s="1"/>
  <c r="BJ502" i="2"/>
  <c r="BH502" i="2"/>
  <c r="BG502" i="2"/>
  <c r="BF502" i="2"/>
  <c r="BE502" i="2"/>
  <c r="T502" i="2"/>
  <c r="R502" i="2"/>
  <c r="P502" i="2"/>
  <c r="J502" i="2"/>
  <c r="BD502" i="2" s="1"/>
  <c r="BJ375" i="2"/>
  <c r="BH375" i="2"/>
  <c r="BG375" i="2"/>
  <c r="BF375" i="2"/>
  <c r="BE375" i="2"/>
  <c r="T375" i="2"/>
  <c r="R375" i="2"/>
  <c r="P375" i="2"/>
  <c r="J375" i="2"/>
  <c r="BD375" i="2" s="1"/>
  <c r="BJ278" i="2"/>
  <c r="BH278" i="2"/>
  <c r="BG278" i="2"/>
  <c r="BF278" i="2"/>
  <c r="BE278" i="2"/>
  <c r="T278" i="2"/>
  <c r="R278" i="2"/>
  <c r="P278" i="2"/>
  <c r="J278" i="2"/>
  <c r="BD278" i="2" s="1"/>
  <c r="BJ281" i="2"/>
  <c r="BH281" i="2"/>
  <c r="BG281" i="2"/>
  <c r="BF281" i="2"/>
  <c r="BE281" i="2"/>
  <c r="T281" i="2"/>
  <c r="R281" i="2"/>
  <c r="P281" i="2"/>
  <c r="J281" i="2"/>
  <c r="BD281" i="2" s="1"/>
  <c r="BJ272" i="2"/>
  <c r="BH272" i="2"/>
  <c r="BG272" i="2"/>
  <c r="BF272" i="2"/>
  <c r="BE272" i="2"/>
  <c r="T272" i="2"/>
  <c r="R272" i="2"/>
  <c r="P272" i="2"/>
  <c r="J272" i="2"/>
  <c r="BD272" i="2" s="1"/>
  <c r="BJ266" i="2"/>
  <c r="BH266" i="2"/>
  <c r="BG266" i="2"/>
  <c r="BF266" i="2"/>
  <c r="BE266" i="2"/>
  <c r="T266" i="2"/>
  <c r="R266" i="2"/>
  <c r="P266" i="2"/>
  <c r="J266" i="2"/>
  <c r="BD266" i="2" s="1"/>
  <c r="AY96" i="1"/>
  <c r="AX96" i="1"/>
  <c r="AU96" i="1"/>
  <c r="BK140" i="8" l="1"/>
  <c r="BI140" i="8"/>
  <c r="BH140" i="8"/>
  <c r="BG140" i="8"/>
  <c r="BF140" i="8"/>
  <c r="BE140" i="8"/>
  <c r="T140" i="8"/>
  <c r="R140" i="8"/>
  <c r="P140" i="8"/>
  <c r="J140" i="8"/>
  <c r="BK139" i="8"/>
  <c r="BI139" i="8"/>
  <c r="BH139" i="8"/>
  <c r="BG139" i="8"/>
  <c r="BF139" i="8"/>
  <c r="T139" i="8"/>
  <c r="R139" i="8"/>
  <c r="P139" i="8"/>
  <c r="J139" i="8"/>
  <c r="BE139" i="8" s="1"/>
  <c r="BK138" i="8"/>
  <c r="BI138" i="8"/>
  <c r="BH138" i="8"/>
  <c r="BG138" i="8"/>
  <c r="BF138" i="8"/>
  <c r="T138" i="8"/>
  <c r="R138" i="8"/>
  <c r="P138" i="8"/>
  <c r="J138" i="8"/>
  <c r="BE138" i="8" s="1"/>
  <c r="BK126" i="8"/>
  <c r="BI126" i="8"/>
  <c r="BH126" i="8"/>
  <c r="BG126" i="8"/>
  <c r="BF126" i="8"/>
  <c r="T126" i="8"/>
  <c r="R126" i="8"/>
  <c r="P126" i="8"/>
  <c r="J126" i="8"/>
  <c r="BE126" i="8" s="1"/>
  <c r="J132" i="8"/>
  <c r="BE132" i="8" s="1"/>
  <c r="P132" i="8"/>
  <c r="R132" i="8"/>
  <c r="T132" i="8"/>
  <c r="BF132" i="8"/>
  <c r="BG132" i="8"/>
  <c r="BH132" i="8"/>
  <c r="BI132" i="8"/>
  <c r="BK132" i="8"/>
  <c r="BK131" i="8"/>
  <c r="BI131" i="8"/>
  <c r="BH131" i="8"/>
  <c r="BG131" i="8"/>
  <c r="BF131" i="8"/>
  <c r="T131" i="8"/>
  <c r="R131" i="8"/>
  <c r="P131" i="8"/>
  <c r="J131" i="8"/>
  <c r="BE131" i="8" s="1"/>
  <c r="BK128" i="8"/>
  <c r="BI128" i="8"/>
  <c r="BH128" i="8"/>
  <c r="BG128" i="8"/>
  <c r="BF128" i="8"/>
  <c r="T128" i="8"/>
  <c r="R128" i="8"/>
  <c r="P128" i="8"/>
  <c r="J128" i="8"/>
  <c r="BE128" i="8" s="1"/>
  <c r="BK129" i="8"/>
  <c r="BI129" i="8"/>
  <c r="BH129" i="8"/>
  <c r="BG129" i="8"/>
  <c r="BF129" i="8"/>
  <c r="T129" i="8"/>
  <c r="R129" i="8"/>
  <c r="P129" i="8"/>
  <c r="J129" i="8"/>
  <c r="BE129" i="8" s="1"/>
  <c r="BK130" i="8"/>
  <c r="BI130" i="8"/>
  <c r="BH130" i="8"/>
  <c r="BG130" i="8"/>
  <c r="BF130" i="8"/>
  <c r="T130" i="8"/>
  <c r="R130" i="8"/>
  <c r="P130" i="8"/>
  <c r="J130" i="8"/>
  <c r="BE130" i="8" s="1"/>
  <c r="BK122" i="8"/>
  <c r="BI122" i="8"/>
  <c r="BH122" i="8"/>
  <c r="BG122" i="8"/>
  <c r="BF122" i="8"/>
  <c r="T122" i="8"/>
  <c r="R122" i="8"/>
  <c r="P122" i="8"/>
  <c r="J122" i="8"/>
  <c r="BE122" i="8" s="1"/>
  <c r="BK124" i="8"/>
  <c r="BI124" i="8"/>
  <c r="BH124" i="8"/>
  <c r="BG124" i="8"/>
  <c r="BF124" i="8"/>
  <c r="T124" i="8"/>
  <c r="R124" i="8"/>
  <c r="P124" i="8"/>
  <c r="J124" i="8"/>
  <c r="BE124" i="8" s="1"/>
  <c r="BK123" i="8"/>
  <c r="BI123" i="8"/>
  <c r="BH123" i="8"/>
  <c r="BG123" i="8"/>
  <c r="BF123" i="8"/>
  <c r="T123" i="8"/>
  <c r="R123" i="8"/>
  <c r="P123" i="8"/>
  <c r="J123" i="8"/>
  <c r="BE123" i="8" s="1"/>
  <c r="BJ307" i="2"/>
  <c r="BH307" i="2"/>
  <c r="BG307" i="2"/>
  <c r="BF307" i="2"/>
  <c r="BE307" i="2"/>
  <c r="T307" i="2"/>
  <c r="R307" i="2"/>
  <c r="P307" i="2"/>
  <c r="J307" i="2"/>
  <c r="BD307" i="2" s="1"/>
  <c r="BJ158" i="2"/>
  <c r="BH158" i="2"/>
  <c r="BG158" i="2"/>
  <c r="BF158" i="2"/>
  <c r="BE158" i="2"/>
  <c r="T158" i="2"/>
  <c r="R158" i="2"/>
  <c r="P158" i="2"/>
  <c r="J158" i="2"/>
  <c r="BD158" i="2" s="1"/>
  <c r="BJ306" i="2"/>
  <c r="BH306" i="2"/>
  <c r="BG306" i="2"/>
  <c r="BF306" i="2"/>
  <c r="BE306" i="2"/>
  <c r="T306" i="2"/>
  <c r="R306" i="2"/>
  <c r="P306" i="2"/>
  <c r="J306" i="2"/>
  <c r="BD306" i="2" s="1"/>
  <c r="BJ305" i="2"/>
  <c r="BH305" i="2"/>
  <c r="BG305" i="2"/>
  <c r="BF305" i="2"/>
  <c r="BE305" i="2"/>
  <c r="T305" i="2"/>
  <c r="R305" i="2"/>
  <c r="P305" i="2"/>
  <c r="J305" i="2"/>
  <c r="BD305" i="2" s="1"/>
  <c r="BJ300" i="2"/>
  <c r="BH300" i="2"/>
  <c r="BG300" i="2"/>
  <c r="BF300" i="2"/>
  <c r="BE300" i="2"/>
  <c r="T300" i="2"/>
  <c r="R300" i="2"/>
  <c r="P300" i="2"/>
  <c r="J300" i="2"/>
  <c r="BD300" i="2" s="1"/>
  <c r="BJ304" i="2"/>
  <c r="BH304" i="2"/>
  <c r="BG304" i="2"/>
  <c r="BF304" i="2"/>
  <c r="BE304" i="2"/>
  <c r="T304" i="2"/>
  <c r="R304" i="2"/>
  <c r="P304" i="2"/>
  <c r="J304" i="2"/>
  <c r="BD304" i="2" s="1"/>
  <c r="BJ303" i="2"/>
  <c r="BH303" i="2"/>
  <c r="BG303" i="2"/>
  <c r="BF303" i="2"/>
  <c r="BE303" i="2"/>
  <c r="T303" i="2"/>
  <c r="R303" i="2"/>
  <c r="P303" i="2"/>
  <c r="J303" i="2"/>
  <c r="BD303" i="2" s="1"/>
  <c r="BJ302" i="2"/>
  <c r="BH302" i="2"/>
  <c r="BG302" i="2"/>
  <c r="BF302" i="2"/>
  <c r="BE302" i="2"/>
  <c r="T302" i="2"/>
  <c r="R302" i="2"/>
  <c r="P302" i="2"/>
  <c r="J302" i="2"/>
  <c r="BD302" i="2" s="1"/>
  <c r="BJ478" i="2"/>
  <c r="BH478" i="2"/>
  <c r="BG478" i="2"/>
  <c r="BF478" i="2"/>
  <c r="BE478" i="2"/>
  <c r="T478" i="2"/>
  <c r="R478" i="2"/>
  <c r="P478" i="2"/>
  <c r="J478" i="2"/>
  <c r="BD478" i="2" s="1"/>
  <c r="BJ468" i="2"/>
  <c r="BH468" i="2"/>
  <c r="BG468" i="2"/>
  <c r="BF468" i="2"/>
  <c r="BE468" i="2"/>
  <c r="T468" i="2"/>
  <c r="R468" i="2"/>
  <c r="P468" i="2"/>
  <c r="J468" i="2"/>
  <c r="BD468" i="2" s="1"/>
  <c r="BJ360" i="2"/>
  <c r="BH360" i="2"/>
  <c r="BG360" i="2"/>
  <c r="BF360" i="2"/>
  <c r="BE360" i="2"/>
  <c r="T360" i="2"/>
  <c r="R360" i="2"/>
  <c r="P360" i="2"/>
  <c r="J360" i="2"/>
  <c r="BD360" i="2" s="1"/>
  <c r="BJ348" i="2"/>
  <c r="BH348" i="2"/>
  <c r="BG348" i="2"/>
  <c r="BF348" i="2"/>
  <c r="BE348" i="2"/>
  <c r="T348" i="2"/>
  <c r="R348" i="2"/>
  <c r="P348" i="2"/>
  <c r="J348" i="2"/>
  <c r="BD348" i="2" s="1"/>
  <c r="BJ337" i="2"/>
  <c r="BH337" i="2"/>
  <c r="BG337" i="2"/>
  <c r="BF337" i="2"/>
  <c r="BE337" i="2"/>
  <c r="T337" i="2"/>
  <c r="R337" i="2"/>
  <c r="P337" i="2"/>
  <c r="J337" i="2"/>
  <c r="BD337" i="2" s="1"/>
  <c r="BJ328" i="2"/>
  <c r="BH328" i="2"/>
  <c r="BG328" i="2"/>
  <c r="BF328" i="2"/>
  <c r="BE328" i="2"/>
  <c r="T328" i="2"/>
  <c r="R328" i="2"/>
  <c r="P328" i="2"/>
  <c r="J328" i="2"/>
  <c r="BD328" i="2" s="1"/>
  <c r="BJ435" i="2"/>
  <c r="BH435" i="2"/>
  <c r="BG435" i="2"/>
  <c r="BF435" i="2"/>
  <c r="BE435" i="2"/>
  <c r="T435" i="2"/>
  <c r="R435" i="2"/>
  <c r="P435" i="2"/>
  <c r="J435" i="2"/>
  <c r="BD435" i="2" s="1"/>
  <c r="BJ393" i="2"/>
  <c r="BH393" i="2"/>
  <c r="BG393" i="2"/>
  <c r="BF393" i="2"/>
  <c r="BE393" i="2"/>
  <c r="T393" i="2"/>
  <c r="R393" i="2"/>
  <c r="P393" i="2"/>
  <c r="J393" i="2"/>
  <c r="BD393" i="2" s="1"/>
  <c r="BJ386" i="2"/>
  <c r="BH386" i="2"/>
  <c r="BG386" i="2"/>
  <c r="BF386" i="2"/>
  <c r="BE386" i="2"/>
  <c r="T386" i="2"/>
  <c r="R386" i="2"/>
  <c r="P386" i="2"/>
  <c r="J386" i="2"/>
  <c r="BD386" i="2" s="1"/>
  <c r="BJ378" i="2"/>
  <c r="BH378" i="2"/>
  <c r="BG378" i="2"/>
  <c r="BF378" i="2"/>
  <c r="BE378" i="2"/>
  <c r="T378" i="2"/>
  <c r="R378" i="2"/>
  <c r="P378" i="2"/>
  <c r="J378" i="2"/>
  <c r="BD378" i="2" s="1"/>
  <c r="J372" i="2"/>
  <c r="BD372" i="2" s="1"/>
  <c r="P372" i="2"/>
  <c r="R372" i="2"/>
  <c r="T372" i="2"/>
  <c r="BE372" i="2"/>
  <c r="BF372" i="2"/>
  <c r="BG372" i="2"/>
  <c r="BH372" i="2"/>
  <c r="BJ372" i="2"/>
  <c r="BJ250" i="10"/>
  <c r="BH250" i="10"/>
  <c r="BG250" i="10"/>
  <c r="BF250" i="10"/>
  <c r="BE250" i="10"/>
  <c r="T250" i="10"/>
  <c r="R250" i="10"/>
  <c r="P250" i="10"/>
  <c r="J250" i="10"/>
  <c r="BD250" i="10" s="1"/>
  <c r="BJ246" i="10"/>
  <c r="BH246" i="10"/>
  <c r="BG246" i="10"/>
  <c r="BF246" i="10"/>
  <c r="BE246" i="10"/>
  <c r="T246" i="10"/>
  <c r="R246" i="10"/>
  <c r="P246" i="10"/>
  <c r="J246" i="10"/>
  <c r="BD246" i="10" s="1"/>
  <c r="BJ443" i="2"/>
  <c r="BH443" i="2"/>
  <c r="BG443" i="2"/>
  <c r="BF443" i="2"/>
  <c r="BE443" i="2"/>
  <c r="T443" i="2"/>
  <c r="R443" i="2"/>
  <c r="P443" i="2"/>
  <c r="J443" i="2"/>
  <c r="BD443" i="2" s="1"/>
  <c r="BJ464" i="2"/>
  <c r="BH464" i="2"/>
  <c r="BG464" i="2"/>
  <c r="BF464" i="2"/>
  <c r="BE464" i="2"/>
  <c r="T464" i="2"/>
  <c r="R464" i="2"/>
  <c r="P464" i="2"/>
  <c r="J464" i="2"/>
  <c r="BD464" i="2" s="1"/>
  <c r="BJ297" i="2"/>
  <c r="BH297" i="2"/>
  <c r="BG297" i="2"/>
  <c r="BF297" i="2"/>
  <c r="BE297" i="2"/>
  <c r="T297" i="2"/>
  <c r="R297" i="2"/>
  <c r="P297" i="2"/>
  <c r="J297" i="2"/>
  <c r="BD297" i="2" s="1"/>
  <c r="BJ295" i="2"/>
  <c r="BH295" i="2"/>
  <c r="BG295" i="2"/>
  <c r="BF295" i="2"/>
  <c r="BE295" i="2"/>
  <c r="T295" i="2"/>
  <c r="R295" i="2"/>
  <c r="P295" i="2"/>
  <c r="J295" i="2"/>
  <c r="BD295" i="2" s="1"/>
  <c r="BJ451" i="2"/>
  <c r="BH451" i="2"/>
  <c r="BG451" i="2"/>
  <c r="BF451" i="2"/>
  <c r="BE451" i="2"/>
  <c r="T451" i="2"/>
  <c r="R451" i="2"/>
  <c r="P451" i="2"/>
  <c r="J451" i="2"/>
  <c r="BD451" i="2" s="1"/>
  <c r="BJ311" i="2"/>
  <c r="BH311" i="2"/>
  <c r="BG311" i="2"/>
  <c r="BF311" i="2"/>
  <c r="BE311" i="2"/>
  <c r="T311" i="2"/>
  <c r="R311" i="2"/>
  <c r="P311" i="2"/>
  <c r="J311" i="2"/>
  <c r="BD311" i="2" s="1"/>
  <c r="BJ403" i="2"/>
  <c r="BH403" i="2"/>
  <c r="BG403" i="2"/>
  <c r="BF403" i="2"/>
  <c r="BE403" i="2"/>
  <c r="T403" i="2"/>
  <c r="R403" i="2"/>
  <c r="P403" i="2"/>
  <c r="J403" i="2"/>
  <c r="BD403" i="2" s="1"/>
  <c r="BJ296" i="2"/>
  <c r="BH296" i="2"/>
  <c r="BG296" i="2"/>
  <c r="BF296" i="2"/>
  <c r="BE296" i="2"/>
  <c r="T296" i="2"/>
  <c r="R296" i="2"/>
  <c r="P296" i="2"/>
  <c r="J296" i="2"/>
  <c r="BD296" i="2" s="1"/>
  <c r="BJ294" i="2"/>
  <c r="BH294" i="2"/>
  <c r="BG294" i="2"/>
  <c r="BF294" i="2"/>
  <c r="BE294" i="2"/>
  <c r="T294" i="2"/>
  <c r="R294" i="2"/>
  <c r="P294" i="2"/>
  <c r="J294" i="2"/>
  <c r="BD294" i="2" s="1"/>
  <c r="BJ292" i="2"/>
  <c r="BH292" i="2"/>
  <c r="BG292" i="2"/>
  <c r="BF292" i="2"/>
  <c r="BE292" i="2"/>
  <c r="T292" i="2"/>
  <c r="R292" i="2"/>
  <c r="P292" i="2"/>
  <c r="J292" i="2"/>
  <c r="BD292" i="2" s="1"/>
  <c r="BJ293" i="2"/>
  <c r="BH293" i="2"/>
  <c r="BG293" i="2"/>
  <c r="BF293" i="2"/>
  <c r="BE293" i="2"/>
  <c r="T293" i="2"/>
  <c r="R293" i="2"/>
  <c r="P293" i="2"/>
  <c r="J293" i="2"/>
  <c r="BD293" i="2" s="1"/>
  <c r="BJ422" i="2"/>
  <c r="BH422" i="2"/>
  <c r="BG422" i="2"/>
  <c r="BF422" i="2"/>
  <c r="BE422" i="2"/>
  <c r="T422" i="2"/>
  <c r="R422" i="2"/>
  <c r="P422" i="2"/>
  <c r="J422" i="2"/>
  <c r="BD422" i="2" s="1"/>
  <c r="BJ291" i="2"/>
  <c r="BH291" i="2"/>
  <c r="BG291" i="2"/>
  <c r="BF291" i="2"/>
  <c r="BE291" i="2"/>
  <c r="T291" i="2"/>
  <c r="R291" i="2"/>
  <c r="P291" i="2"/>
  <c r="J291" i="2"/>
  <c r="BD291" i="2" s="1"/>
  <c r="BJ261" i="2"/>
  <c r="BH261" i="2"/>
  <c r="BG261" i="2"/>
  <c r="BF261" i="2"/>
  <c r="BE261" i="2"/>
  <c r="T261" i="2"/>
  <c r="R261" i="2"/>
  <c r="P261" i="2"/>
  <c r="J261" i="2"/>
  <c r="BD261" i="2" s="1"/>
  <c r="BJ254" i="2"/>
  <c r="BH254" i="2"/>
  <c r="BG254" i="2"/>
  <c r="BF254" i="2"/>
  <c r="BE254" i="2"/>
  <c r="T254" i="2"/>
  <c r="R254" i="2"/>
  <c r="P254" i="2"/>
  <c r="J254" i="2"/>
  <c r="BD254" i="2" s="1"/>
  <c r="BJ257" i="2" l="1"/>
  <c r="BH257" i="2"/>
  <c r="BG257" i="2"/>
  <c r="BF257" i="2"/>
  <c r="BE257" i="2"/>
  <c r="T257" i="2"/>
  <c r="R257" i="2"/>
  <c r="P257" i="2"/>
  <c r="J257" i="2"/>
  <c r="BD257" i="2" s="1"/>
  <c r="BJ246" i="2" l="1"/>
  <c r="BH246" i="2"/>
  <c r="BG246" i="2"/>
  <c r="BF246" i="2"/>
  <c r="BE246" i="2"/>
  <c r="T246" i="2"/>
  <c r="R246" i="2"/>
  <c r="P246" i="2"/>
  <c r="J246" i="2"/>
  <c r="BD246" i="2" s="1"/>
  <c r="BJ260" i="2" l="1"/>
  <c r="BH260" i="2"/>
  <c r="BG260" i="2"/>
  <c r="BF260" i="2"/>
  <c r="BE260" i="2"/>
  <c r="T260" i="2"/>
  <c r="R260" i="2"/>
  <c r="P260" i="2"/>
  <c r="J260" i="2"/>
  <c r="BD260" i="2" s="1"/>
  <c r="BJ250" i="2"/>
  <c r="BH250" i="2"/>
  <c r="BG250" i="2"/>
  <c r="BF250" i="2"/>
  <c r="BE250" i="2"/>
  <c r="T250" i="2"/>
  <c r="R250" i="2"/>
  <c r="P250" i="2"/>
  <c r="J250" i="2"/>
  <c r="BD250" i="2" s="1"/>
  <c r="BJ251" i="2"/>
  <c r="BH251" i="2"/>
  <c r="BG251" i="2"/>
  <c r="BF251" i="2"/>
  <c r="BE251" i="2"/>
  <c r="T251" i="2"/>
  <c r="R251" i="2"/>
  <c r="P251" i="2"/>
  <c r="J251" i="2"/>
  <c r="BD251" i="2" s="1"/>
  <c r="BJ248" i="2"/>
  <c r="BH248" i="2"/>
  <c r="BG248" i="2"/>
  <c r="BF248" i="2"/>
  <c r="BE248" i="2"/>
  <c r="T248" i="2"/>
  <c r="R248" i="2"/>
  <c r="P248" i="2"/>
  <c r="J248" i="2"/>
  <c r="BD248" i="2" s="1"/>
  <c r="BJ259" i="2"/>
  <c r="BH259" i="2"/>
  <c r="BG259" i="2"/>
  <c r="BF259" i="2"/>
  <c r="BE259" i="2"/>
  <c r="T259" i="2"/>
  <c r="R259" i="2"/>
  <c r="P259" i="2"/>
  <c r="J259" i="2"/>
  <c r="BD259" i="2" s="1"/>
  <c r="BJ244" i="2"/>
  <c r="BH244" i="2"/>
  <c r="BG244" i="2"/>
  <c r="BF244" i="2"/>
  <c r="BE244" i="2"/>
  <c r="T244" i="2"/>
  <c r="R244" i="2"/>
  <c r="P244" i="2"/>
  <c r="J244" i="2"/>
  <c r="BD244" i="2" s="1"/>
  <c r="BJ240" i="2"/>
  <c r="BH240" i="2"/>
  <c r="BG240" i="2"/>
  <c r="BF240" i="2"/>
  <c r="BE240" i="2"/>
  <c r="T240" i="2"/>
  <c r="R240" i="2"/>
  <c r="P240" i="2"/>
  <c r="J240" i="2"/>
  <c r="BD240" i="2" s="1"/>
  <c r="BJ175" i="2"/>
  <c r="BH175" i="2"/>
  <c r="BG175" i="2"/>
  <c r="BF175" i="2"/>
  <c r="BE175" i="2"/>
  <c r="T175" i="2"/>
  <c r="R175" i="2"/>
  <c r="P175" i="2"/>
  <c r="J175" i="2"/>
  <c r="BD175" i="2" s="1"/>
  <c r="BJ172" i="2"/>
  <c r="BH172" i="2"/>
  <c r="BG172" i="2"/>
  <c r="BF172" i="2"/>
  <c r="BE172" i="2"/>
  <c r="T172" i="2"/>
  <c r="R172" i="2"/>
  <c r="P172" i="2"/>
  <c r="J172" i="2"/>
  <c r="BD172" i="2" s="1"/>
  <c r="BJ169" i="2"/>
  <c r="BH169" i="2"/>
  <c r="BG169" i="2"/>
  <c r="BF169" i="2"/>
  <c r="BE169" i="2"/>
  <c r="T169" i="2"/>
  <c r="R169" i="2"/>
  <c r="P169" i="2"/>
  <c r="J169" i="2"/>
  <c r="BD169" i="2" s="1"/>
  <c r="BJ166" i="2"/>
  <c r="BH166" i="2"/>
  <c r="BG166" i="2"/>
  <c r="BF166" i="2"/>
  <c r="BE166" i="2"/>
  <c r="T166" i="2"/>
  <c r="R166" i="2"/>
  <c r="P166" i="2"/>
  <c r="J166" i="2"/>
  <c r="BD166" i="2" s="1"/>
  <c r="BJ147" i="2"/>
  <c r="BH147" i="2"/>
  <c r="BG147" i="2"/>
  <c r="BF147" i="2"/>
  <c r="BE147" i="2"/>
  <c r="T147" i="2"/>
  <c r="R147" i="2"/>
  <c r="P147" i="2"/>
  <c r="J147" i="2"/>
  <c r="BD147" i="2" s="1"/>
  <c r="J150" i="2"/>
  <c r="BD150" i="2" s="1"/>
  <c r="BJ145" i="2"/>
  <c r="BH145" i="2"/>
  <c r="BG145" i="2"/>
  <c r="BF145" i="2"/>
  <c r="BE145" i="2"/>
  <c r="T145" i="2"/>
  <c r="R145" i="2"/>
  <c r="P145" i="2"/>
  <c r="J145" i="2"/>
  <c r="BD145" i="2" s="1"/>
  <c r="BE150" i="2"/>
  <c r="BF150" i="2"/>
  <c r="BG150" i="2"/>
  <c r="BH150" i="2"/>
  <c r="BJ150" i="2"/>
  <c r="P150" i="2"/>
  <c r="R150" i="2"/>
  <c r="T150" i="2"/>
  <c r="J203" i="10"/>
  <c r="BD203" i="10" s="1"/>
  <c r="BJ203" i="10"/>
  <c r="BH203" i="10"/>
  <c r="BG203" i="10"/>
  <c r="BF203" i="10"/>
  <c r="BE203" i="10"/>
  <c r="T203" i="10"/>
  <c r="R203" i="10"/>
  <c r="P203" i="10"/>
  <c r="BJ278" i="10"/>
  <c r="BH278" i="10"/>
  <c r="BG278" i="10"/>
  <c r="BF278" i="10"/>
  <c r="BE278" i="10"/>
  <c r="T278" i="10"/>
  <c r="R278" i="10"/>
  <c r="P278" i="10"/>
  <c r="J278" i="10"/>
  <c r="BD278" i="10" s="1"/>
  <c r="BJ277" i="10"/>
  <c r="BH277" i="10"/>
  <c r="BG277" i="10"/>
  <c r="BF277" i="10"/>
  <c r="BE277" i="10"/>
  <c r="T277" i="10"/>
  <c r="R277" i="10"/>
  <c r="P277" i="10"/>
  <c r="J277" i="10"/>
  <c r="BD277" i="10" s="1"/>
  <c r="BJ276" i="10"/>
  <c r="BH276" i="10"/>
  <c r="BG276" i="10"/>
  <c r="BF276" i="10"/>
  <c r="BE276" i="10"/>
  <c r="T276" i="10"/>
  <c r="R276" i="10"/>
  <c r="P276" i="10"/>
  <c r="J276" i="10"/>
  <c r="BD276" i="10" s="1"/>
  <c r="BJ275" i="10"/>
  <c r="BH275" i="10"/>
  <c r="BG275" i="10"/>
  <c r="BF275" i="10"/>
  <c r="BE275" i="10"/>
  <c r="T275" i="10"/>
  <c r="R275" i="10"/>
  <c r="P275" i="10"/>
  <c r="J275" i="10"/>
  <c r="BD275" i="10" s="1"/>
  <c r="BJ274" i="10"/>
  <c r="BH274" i="10"/>
  <c r="BG274" i="10"/>
  <c r="BF274" i="10"/>
  <c r="BE274" i="10"/>
  <c r="T274" i="10"/>
  <c r="R274" i="10"/>
  <c r="P274" i="10"/>
  <c r="J274" i="10"/>
  <c r="BD274" i="10" s="1"/>
  <c r="BJ273" i="10"/>
  <c r="BH273" i="10"/>
  <c r="BG273" i="10"/>
  <c r="BF273" i="10"/>
  <c r="BE273" i="10"/>
  <c r="T273" i="10"/>
  <c r="R273" i="10"/>
  <c r="P273" i="10"/>
  <c r="J273" i="10"/>
  <c r="BD273" i="10" s="1"/>
  <c r="BJ272" i="10"/>
  <c r="BH272" i="10"/>
  <c r="BG272" i="10"/>
  <c r="BF272" i="10"/>
  <c r="BE272" i="10"/>
  <c r="T272" i="10"/>
  <c r="R272" i="10"/>
  <c r="P272" i="10"/>
  <c r="J272" i="10"/>
  <c r="BD272" i="10" s="1"/>
  <c r="BJ271" i="10"/>
  <c r="BH271" i="10"/>
  <c r="BG271" i="10"/>
  <c r="BF271" i="10"/>
  <c r="BE271" i="10"/>
  <c r="T271" i="10"/>
  <c r="R271" i="10"/>
  <c r="P271" i="10"/>
  <c r="J271" i="10"/>
  <c r="BD271" i="10" s="1"/>
  <c r="BJ270" i="10"/>
  <c r="BH270" i="10"/>
  <c r="BG270" i="10"/>
  <c r="BF270" i="10"/>
  <c r="BE270" i="10"/>
  <c r="T270" i="10"/>
  <c r="R270" i="10"/>
  <c r="P270" i="10"/>
  <c r="J270" i="10"/>
  <c r="BD270" i="10" s="1"/>
  <c r="BJ269" i="10"/>
  <c r="BH269" i="10"/>
  <c r="BG269" i="10"/>
  <c r="BF269" i="10"/>
  <c r="BE269" i="10"/>
  <c r="T269" i="10"/>
  <c r="R269" i="10"/>
  <c r="P269" i="10"/>
  <c r="J269" i="10"/>
  <c r="BD269" i="10" s="1"/>
  <c r="BJ268" i="10"/>
  <c r="BH268" i="10"/>
  <c r="BG268" i="10"/>
  <c r="BF268" i="10"/>
  <c r="BE268" i="10"/>
  <c r="T268" i="10"/>
  <c r="R268" i="10"/>
  <c r="P268" i="10"/>
  <c r="J268" i="10"/>
  <c r="BD268" i="10" s="1"/>
  <c r="BE261" i="10"/>
  <c r="BF261" i="10"/>
  <c r="BG261" i="10"/>
  <c r="BH261" i="10"/>
  <c r="BJ261" i="10"/>
  <c r="BE262" i="10"/>
  <c r="BF262" i="10"/>
  <c r="BG262" i="10"/>
  <c r="BH262" i="10"/>
  <c r="BJ262" i="10"/>
  <c r="BE263" i="10"/>
  <c r="BF263" i="10"/>
  <c r="BG263" i="10"/>
  <c r="BH263" i="10"/>
  <c r="BJ263" i="10"/>
  <c r="BE264" i="10"/>
  <c r="BF264" i="10"/>
  <c r="BG264" i="10"/>
  <c r="BH264" i="10"/>
  <c r="BJ264" i="10"/>
  <c r="BE265" i="10"/>
  <c r="BF265" i="10"/>
  <c r="BG265" i="10"/>
  <c r="BH265" i="10"/>
  <c r="BJ265" i="10"/>
  <c r="P261" i="10"/>
  <c r="R261" i="10"/>
  <c r="T261" i="10"/>
  <c r="P262" i="10"/>
  <c r="R262" i="10"/>
  <c r="T262" i="10"/>
  <c r="P263" i="10"/>
  <c r="R263" i="10"/>
  <c r="T263" i="10"/>
  <c r="P264" i="10"/>
  <c r="R264" i="10"/>
  <c r="T264" i="10"/>
  <c r="P265" i="10"/>
  <c r="R265" i="10"/>
  <c r="T265" i="10"/>
  <c r="J261" i="10"/>
  <c r="BD261" i="10" s="1"/>
  <c r="J262" i="10"/>
  <c r="BD262" i="10" s="1"/>
  <c r="J263" i="10"/>
  <c r="BD263" i="10" s="1"/>
  <c r="J264" i="10"/>
  <c r="BD264" i="10" s="1"/>
  <c r="J265" i="10"/>
  <c r="BD265" i="10" s="1"/>
  <c r="J266" i="10"/>
  <c r="J260" i="10"/>
  <c r="J259" i="10"/>
  <c r="T213" i="10"/>
  <c r="R213" i="10"/>
  <c r="P213" i="10"/>
  <c r="J213" i="10"/>
  <c r="BD213" i="10" s="1"/>
  <c r="BJ176" i="10"/>
  <c r="BH176" i="10"/>
  <c r="BG176" i="10"/>
  <c r="BF176" i="10"/>
  <c r="BE176" i="10"/>
  <c r="T176" i="10"/>
  <c r="R176" i="10"/>
  <c r="P176" i="10"/>
  <c r="J176" i="10"/>
  <c r="BD176" i="10" s="1"/>
  <c r="BJ174" i="10"/>
  <c r="BH174" i="10"/>
  <c r="BG174" i="10"/>
  <c r="BF174" i="10"/>
  <c r="BE174" i="10"/>
  <c r="T174" i="10"/>
  <c r="R174" i="10"/>
  <c r="P174" i="10"/>
  <c r="J174" i="10"/>
  <c r="BD174" i="10" s="1"/>
  <c r="BJ172" i="10"/>
  <c r="BH172" i="10"/>
  <c r="BG172" i="10"/>
  <c r="BF172" i="10"/>
  <c r="BE172" i="10"/>
  <c r="T172" i="10"/>
  <c r="R172" i="10"/>
  <c r="P172" i="10"/>
  <c r="J172" i="10"/>
  <c r="BD172" i="10" s="1"/>
  <c r="J170" i="10"/>
  <c r="BD170" i="10" s="1"/>
  <c r="BJ170" i="10"/>
  <c r="BH170" i="10"/>
  <c r="BG170" i="10"/>
  <c r="BF170" i="10"/>
  <c r="BE170" i="10"/>
  <c r="T170" i="10"/>
  <c r="R170" i="10"/>
  <c r="P170" i="10"/>
  <c r="J234" i="10"/>
  <c r="BD234" i="10" s="1"/>
  <c r="BJ234" i="10"/>
  <c r="BH234" i="10"/>
  <c r="BG234" i="10"/>
  <c r="BF234" i="10"/>
  <c r="BE234" i="10"/>
  <c r="T234" i="10"/>
  <c r="R234" i="10"/>
  <c r="P234" i="10"/>
  <c r="BJ236" i="10"/>
  <c r="BH236" i="10"/>
  <c r="BG236" i="10"/>
  <c r="BF236" i="10"/>
  <c r="BE236" i="10"/>
  <c r="T236" i="10"/>
  <c r="R236" i="10"/>
  <c r="P236" i="10"/>
  <c r="J236" i="10"/>
  <c r="BD236" i="10" s="1"/>
  <c r="BJ168" i="10"/>
  <c r="BH168" i="10"/>
  <c r="BG168" i="10"/>
  <c r="BF168" i="10"/>
  <c r="BE168" i="10"/>
  <c r="T168" i="10"/>
  <c r="R168" i="10"/>
  <c r="P168" i="10"/>
  <c r="J168" i="10"/>
  <c r="BD168" i="10" s="1"/>
  <c r="BJ165" i="10"/>
  <c r="BH165" i="10"/>
  <c r="BG165" i="10"/>
  <c r="BF165" i="10"/>
  <c r="BE165" i="10"/>
  <c r="T165" i="10"/>
  <c r="R165" i="10"/>
  <c r="P165" i="10"/>
  <c r="J165" i="10"/>
  <c r="BD165" i="10" s="1"/>
  <c r="BJ129" i="10"/>
  <c r="BH129" i="10"/>
  <c r="BG129" i="10"/>
  <c r="BF129" i="10"/>
  <c r="BE129" i="10"/>
  <c r="T129" i="10"/>
  <c r="R129" i="10"/>
  <c r="P129" i="10"/>
  <c r="J129" i="10"/>
  <c r="BD129" i="10" s="1"/>
  <c r="J244" i="10"/>
  <c r="BD244" i="10" s="1"/>
  <c r="J232" i="10"/>
  <c r="BD232" i="10" s="1"/>
  <c r="J233" i="10"/>
  <c r="BD233" i="10" s="1"/>
  <c r="J230" i="10"/>
  <c r="BD230" i="10" s="1"/>
  <c r="J228" i="10"/>
  <c r="BD228" i="10" s="1"/>
  <c r="J226" i="10"/>
  <c r="BD226" i="10" s="1"/>
  <c r="BJ222" i="10"/>
  <c r="BH222" i="10"/>
  <c r="BG222" i="10"/>
  <c r="BF222" i="10"/>
  <c r="BE222" i="10"/>
  <c r="T222" i="10"/>
  <c r="R222" i="10"/>
  <c r="P222" i="10"/>
  <c r="J222" i="10"/>
  <c r="BD222" i="10" s="1"/>
  <c r="J224" i="10"/>
  <c r="BD224" i="10" s="1"/>
  <c r="J220" i="10"/>
  <c r="BD220" i="10" s="1"/>
  <c r="J218" i="10"/>
  <c r="BD218" i="10" s="1"/>
  <c r="J216" i="10"/>
  <c r="BD216" i="10" s="1"/>
  <c r="J156" i="10"/>
  <c r="BD156" i="10" s="1"/>
  <c r="J206" i="10"/>
  <c r="BD206" i="10" s="1"/>
  <c r="J200" i="10"/>
  <c r="BD200" i="10" s="1"/>
  <c r="BE206" i="10"/>
  <c r="BF206" i="10"/>
  <c r="BG206" i="10"/>
  <c r="BH206" i="10"/>
  <c r="BJ206" i="10"/>
  <c r="BE216" i="10"/>
  <c r="BF216" i="10"/>
  <c r="BG216" i="10"/>
  <c r="BH216" i="10"/>
  <c r="BJ216" i="10"/>
  <c r="BE218" i="10"/>
  <c r="BF218" i="10"/>
  <c r="BG218" i="10"/>
  <c r="BH218" i="10"/>
  <c r="BJ218" i="10"/>
  <c r="BE220" i="10"/>
  <c r="BF220" i="10"/>
  <c r="BG220" i="10"/>
  <c r="BH220" i="10"/>
  <c r="BJ220" i="10"/>
  <c r="BE224" i="10"/>
  <c r="BF224" i="10"/>
  <c r="BG224" i="10"/>
  <c r="BH224" i="10"/>
  <c r="BJ224" i="10"/>
  <c r="BE226" i="10"/>
  <c r="BF226" i="10"/>
  <c r="BG226" i="10"/>
  <c r="BH226" i="10"/>
  <c r="BJ226" i="10"/>
  <c r="BE228" i="10"/>
  <c r="BF228" i="10"/>
  <c r="BG228" i="10"/>
  <c r="BH228" i="10"/>
  <c r="BJ228" i="10"/>
  <c r="BE230" i="10"/>
  <c r="BF230" i="10"/>
  <c r="BG230" i="10"/>
  <c r="BH230" i="10"/>
  <c r="BJ230" i="10"/>
  <c r="BE232" i="10"/>
  <c r="BF232" i="10"/>
  <c r="BG232" i="10"/>
  <c r="BH232" i="10"/>
  <c r="BJ232" i="10"/>
  <c r="BE233" i="10"/>
  <c r="BF233" i="10"/>
  <c r="BG233" i="10"/>
  <c r="BH233" i="10"/>
  <c r="BJ233" i="10"/>
  <c r="P206" i="10"/>
  <c r="R206" i="10"/>
  <c r="T206" i="10"/>
  <c r="P216" i="10"/>
  <c r="R216" i="10"/>
  <c r="T216" i="10"/>
  <c r="P218" i="10"/>
  <c r="R218" i="10"/>
  <c r="T218" i="10"/>
  <c r="P220" i="10"/>
  <c r="R220" i="10"/>
  <c r="T220" i="10"/>
  <c r="P224" i="10"/>
  <c r="R224" i="10"/>
  <c r="T224" i="10"/>
  <c r="P226" i="10"/>
  <c r="R226" i="10"/>
  <c r="T226" i="10"/>
  <c r="P228" i="10"/>
  <c r="R228" i="10"/>
  <c r="T228" i="10"/>
  <c r="P230" i="10"/>
  <c r="R230" i="10"/>
  <c r="T230" i="10"/>
  <c r="P232" i="10"/>
  <c r="R232" i="10"/>
  <c r="T232" i="10"/>
  <c r="P233" i="10"/>
  <c r="R233" i="10"/>
  <c r="T233" i="10"/>
  <c r="J197" i="10"/>
  <c r="BD197" i="10" s="1"/>
  <c r="J194" i="10"/>
  <c r="BD194" i="10" s="1"/>
  <c r="T191" i="10"/>
  <c r="R191" i="10"/>
  <c r="P191" i="10"/>
  <c r="J191" i="10"/>
  <c r="BD191" i="10" s="1"/>
  <c r="T182" i="10"/>
  <c r="R182" i="10"/>
  <c r="P182" i="10"/>
  <c r="J182" i="10"/>
  <c r="BD182" i="10" s="1"/>
  <c r="J188" i="10"/>
  <c r="BD188" i="10" s="1"/>
  <c r="J185" i="10"/>
  <c r="BD185" i="10" s="1"/>
  <c r="BE185" i="10"/>
  <c r="BF185" i="10"/>
  <c r="BG185" i="10"/>
  <c r="BH185" i="10"/>
  <c r="BJ185" i="10"/>
  <c r="BE188" i="10"/>
  <c r="BF188" i="10"/>
  <c r="BG188" i="10"/>
  <c r="BH188" i="10"/>
  <c r="BJ188" i="10"/>
  <c r="BE194" i="10"/>
  <c r="BF194" i="10"/>
  <c r="BG194" i="10"/>
  <c r="BH194" i="10"/>
  <c r="BJ194" i="10"/>
  <c r="BE197" i="10"/>
  <c r="BF197" i="10"/>
  <c r="BG197" i="10"/>
  <c r="BH197" i="10"/>
  <c r="BJ197" i="10"/>
  <c r="BE200" i="10"/>
  <c r="BF200" i="10"/>
  <c r="BG200" i="10"/>
  <c r="BH200" i="10"/>
  <c r="BJ200" i="10"/>
  <c r="BE244" i="10"/>
  <c r="BF244" i="10"/>
  <c r="BG244" i="10"/>
  <c r="BH244" i="10"/>
  <c r="BJ244" i="10"/>
  <c r="P179" i="10"/>
  <c r="R179" i="10"/>
  <c r="T179" i="10"/>
  <c r="P185" i="10"/>
  <c r="R185" i="10"/>
  <c r="T185" i="10"/>
  <c r="P188" i="10"/>
  <c r="R188" i="10"/>
  <c r="T188" i="10"/>
  <c r="P194" i="10"/>
  <c r="R194" i="10"/>
  <c r="T194" i="10"/>
  <c r="P197" i="10"/>
  <c r="R197" i="10"/>
  <c r="T197" i="10"/>
  <c r="P200" i="10"/>
  <c r="R200" i="10"/>
  <c r="T200" i="10"/>
  <c r="P244" i="10"/>
  <c r="R244" i="10"/>
  <c r="T244" i="10"/>
  <c r="J179" i="10"/>
  <c r="BD179" i="10" s="1"/>
  <c r="BJ160" i="10"/>
  <c r="BH160" i="10"/>
  <c r="BG160" i="10"/>
  <c r="BF160" i="10"/>
  <c r="BE160" i="10"/>
  <c r="T160" i="10"/>
  <c r="R160" i="10"/>
  <c r="P160" i="10"/>
  <c r="J160" i="10"/>
  <c r="BD160" i="10" s="1"/>
  <c r="BE146" i="10"/>
  <c r="BF146" i="10"/>
  <c r="BG146" i="10"/>
  <c r="BH146" i="10"/>
  <c r="BJ146" i="10"/>
  <c r="P146" i="10"/>
  <c r="R146" i="10"/>
  <c r="T146" i="10"/>
  <c r="J146" i="10"/>
  <c r="BD146" i="10" s="1"/>
  <c r="J153" i="10"/>
  <c r="BD153" i="10" s="1"/>
  <c r="J147" i="10"/>
  <c r="BD147" i="10" s="1"/>
  <c r="BE147" i="10"/>
  <c r="BF147" i="10"/>
  <c r="BG147" i="10"/>
  <c r="BH147" i="10"/>
  <c r="BJ147" i="10"/>
  <c r="BE153" i="10"/>
  <c r="BF153" i="10"/>
  <c r="BG153" i="10"/>
  <c r="BH153" i="10"/>
  <c r="BJ153" i="10"/>
  <c r="BE156" i="10"/>
  <c r="BF156" i="10"/>
  <c r="BG156" i="10"/>
  <c r="BH156" i="10"/>
  <c r="BJ156" i="10"/>
  <c r="P147" i="10"/>
  <c r="R147" i="10"/>
  <c r="T147" i="10"/>
  <c r="P153" i="10"/>
  <c r="R153" i="10"/>
  <c r="T153" i="10"/>
  <c r="P156" i="10"/>
  <c r="R156" i="10"/>
  <c r="T156" i="10"/>
  <c r="BE136" i="10" l="1"/>
  <c r="BF136" i="10"/>
  <c r="BG136" i="10"/>
  <c r="BH136" i="10"/>
  <c r="BJ136" i="10"/>
  <c r="BE137" i="10"/>
  <c r="BF137" i="10"/>
  <c r="BG137" i="10"/>
  <c r="BH137" i="10"/>
  <c r="BJ137" i="10"/>
  <c r="BE138" i="10"/>
  <c r="BF138" i="10"/>
  <c r="BG138" i="10"/>
  <c r="BH138" i="10"/>
  <c r="BJ138" i="10"/>
  <c r="BE139" i="10"/>
  <c r="BF139" i="10"/>
  <c r="BG139" i="10"/>
  <c r="BH139" i="10"/>
  <c r="BJ139" i="10"/>
  <c r="BE140" i="10"/>
  <c r="BF140" i="10"/>
  <c r="BG140" i="10"/>
  <c r="BH140" i="10"/>
  <c r="BJ140" i="10"/>
  <c r="BE141" i="10"/>
  <c r="BF141" i="10"/>
  <c r="BG141" i="10"/>
  <c r="BH141" i="10"/>
  <c r="BJ141" i="10"/>
  <c r="BE142" i="10"/>
  <c r="BF142" i="10"/>
  <c r="BG142" i="10"/>
  <c r="BH142" i="10"/>
  <c r="BJ142" i="10"/>
  <c r="BE143" i="10"/>
  <c r="BF143" i="10"/>
  <c r="BG143" i="10"/>
  <c r="BH143" i="10"/>
  <c r="BJ143" i="10"/>
  <c r="BE144" i="10"/>
  <c r="BF144" i="10"/>
  <c r="BG144" i="10"/>
  <c r="BH144" i="10"/>
  <c r="BJ144" i="10"/>
  <c r="BE145" i="10"/>
  <c r="BF145" i="10"/>
  <c r="BG145" i="10"/>
  <c r="BH145" i="10"/>
  <c r="BJ145" i="10"/>
  <c r="T145" i="10"/>
  <c r="R145" i="10"/>
  <c r="P145" i="10"/>
  <c r="T144" i="10"/>
  <c r="R144" i="10"/>
  <c r="P144" i="10"/>
  <c r="T143" i="10"/>
  <c r="R143" i="10"/>
  <c r="P143" i="10"/>
  <c r="T142" i="10"/>
  <c r="R142" i="10"/>
  <c r="P142" i="10"/>
  <c r="T141" i="10"/>
  <c r="R141" i="10"/>
  <c r="P141" i="10"/>
  <c r="T140" i="10"/>
  <c r="R140" i="10"/>
  <c r="P140" i="10"/>
  <c r="T139" i="10"/>
  <c r="R139" i="10"/>
  <c r="P139" i="10"/>
  <c r="T138" i="10"/>
  <c r="R138" i="10"/>
  <c r="P138" i="10"/>
  <c r="T137" i="10"/>
  <c r="R137" i="10"/>
  <c r="P137" i="10"/>
  <c r="T136" i="10"/>
  <c r="R136" i="10"/>
  <c r="P136" i="10"/>
  <c r="T135" i="10"/>
  <c r="R135" i="10"/>
  <c r="P135" i="10"/>
  <c r="T134" i="10"/>
  <c r="R134" i="10"/>
  <c r="P134" i="10"/>
  <c r="T128" i="10"/>
  <c r="R128" i="10"/>
  <c r="P128" i="10"/>
  <c r="J145" i="10"/>
  <c r="BD145" i="10" s="1"/>
  <c r="J144" i="10"/>
  <c r="BD144" i="10" s="1"/>
  <c r="J143" i="10"/>
  <c r="BD143" i="10" s="1"/>
  <c r="J142" i="10"/>
  <c r="BD142" i="10" s="1"/>
  <c r="J141" i="10"/>
  <c r="BD141" i="10" s="1"/>
  <c r="J140" i="10"/>
  <c r="BD140" i="10" s="1"/>
  <c r="J139" i="10"/>
  <c r="BD139" i="10" s="1"/>
  <c r="J138" i="10"/>
  <c r="BD138" i="10" s="1"/>
  <c r="J137" i="10"/>
  <c r="BD137" i="10" s="1"/>
  <c r="J136" i="10"/>
  <c r="BD136" i="10" s="1"/>
  <c r="J135" i="10"/>
  <c r="BD135" i="10" s="1"/>
  <c r="J134" i="10"/>
  <c r="BD134" i="10" s="1"/>
  <c r="J128" i="10"/>
  <c r="BD128" i="10" s="1"/>
  <c r="BE128" i="10"/>
  <c r="BF128" i="10"/>
  <c r="BG128" i="10"/>
  <c r="BH128" i="10"/>
  <c r="BJ128" i="10"/>
  <c r="BE134" i="10"/>
  <c r="BF134" i="10"/>
  <c r="BG134" i="10"/>
  <c r="BH134" i="10"/>
  <c r="BJ134" i="10"/>
  <c r="BE135" i="10"/>
  <c r="BF135" i="10"/>
  <c r="BG135" i="10"/>
  <c r="BH135" i="10"/>
  <c r="BJ135" i="10"/>
  <c r="BJ282" i="10"/>
  <c r="BH282" i="10"/>
  <c r="BG282" i="10"/>
  <c r="BF282" i="10"/>
  <c r="BE282" i="10"/>
  <c r="T282" i="10"/>
  <c r="R282" i="10"/>
  <c r="P282" i="10"/>
  <c r="J282" i="10"/>
  <c r="BD282" i="10" s="1"/>
  <c r="BJ280" i="10"/>
  <c r="BH280" i="10"/>
  <c r="BG280" i="10"/>
  <c r="BF280" i="10"/>
  <c r="BE280" i="10"/>
  <c r="T280" i="10"/>
  <c r="R280" i="10"/>
  <c r="P280" i="10"/>
  <c r="J280" i="10"/>
  <c r="BD280" i="10" s="1"/>
  <c r="BJ266" i="10"/>
  <c r="BH266" i="10"/>
  <c r="BG266" i="10"/>
  <c r="BF266" i="10"/>
  <c r="BE266" i="10"/>
  <c r="T266" i="10"/>
  <c r="R266" i="10"/>
  <c r="P266" i="10"/>
  <c r="BD266" i="10"/>
  <c r="BJ260" i="10"/>
  <c r="BH260" i="10"/>
  <c r="BG260" i="10"/>
  <c r="BF260" i="10"/>
  <c r="BE260" i="10"/>
  <c r="T260" i="10"/>
  <c r="R260" i="10"/>
  <c r="P260" i="10"/>
  <c r="BD260" i="10"/>
  <c r="BJ259" i="10"/>
  <c r="BH259" i="10"/>
  <c r="BG259" i="10"/>
  <c r="BF259" i="10"/>
  <c r="BE259" i="10"/>
  <c r="T259" i="10"/>
  <c r="R259" i="10"/>
  <c r="P259" i="10"/>
  <c r="BD259" i="10"/>
  <c r="BJ167" i="10"/>
  <c r="BH167" i="10"/>
  <c r="BG167" i="10"/>
  <c r="BF167" i="10"/>
  <c r="BE167" i="10"/>
  <c r="T167" i="10"/>
  <c r="R167" i="10"/>
  <c r="P167" i="10"/>
  <c r="J167" i="10"/>
  <c r="BD167" i="10" s="1"/>
  <c r="BJ163" i="10"/>
  <c r="BH163" i="10"/>
  <c r="BG163" i="10"/>
  <c r="BF163" i="10"/>
  <c r="BE163" i="10"/>
  <c r="T163" i="10"/>
  <c r="R163" i="10"/>
  <c r="P163" i="10"/>
  <c r="J163" i="10"/>
  <c r="BD163" i="10" s="1"/>
  <c r="J122" i="10"/>
  <c r="F122" i="10"/>
  <c r="J121" i="10"/>
  <c r="F121" i="10"/>
  <c r="F119" i="10"/>
  <c r="E117" i="10"/>
  <c r="J92" i="10"/>
  <c r="F92" i="10"/>
  <c r="J91" i="10"/>
  <c r="F91" i="10"/>
  <c r="F89" i="10"/>
  <c r="E87" i="10"/>
  <c r="J37" i="10"/>
  <c r="J36" i="10"/>
  <c r="AY97" i="1" s="1"/>
  <c r="J35" i="10"/>
  <c r="AX97" i="1" s="1"/>
  <c r="J12" i="10"/>
  <c r="J119" i="10" s="1"/>
  <c r="E7" i="10"/>
  <c r="E115" i="10" s="1"/>
  <c r="R127" i="10" l="1"/>
  <c r="T127" i="10"/>
  <c r="E85" i="10"/>
  <c r="P258" i="10"/>
  <c r="BJ281" i="10"/>
  <c r="J281" i="10" s="1"/>
  <c r="J105" i="10" s="1"/>
  <c r="P162" i="10"/>
  <c r="BJ279" i="10"/>
  <c r="J279" i="10" s="1"/>
  <c r="J104" i="10" s="1"/>
  <c r="BJ127" i="10"/>
  <c r="P245" i="10"/>
  <c r="T258" i="10"/>
  <c r="R258" i="10"/>
  <c r="BJ162" i="10"/>
  <c r="J162" i="10" s="1"/>
  <c r="J100" i="10" s="1"/>
  <c r="J34" i="10"/>
  <c r="AW97" i="1" s="1"/>
  <c r="F36" i="10"/>
  <c r="BC97" i="1" s="1"/>
  <c r="R245" i="10"/>
  <c r="T245" i="10"/>
  <c r="R281" i="10"/>
  <c r="F35" i="10"/>
  <c r="BB97" i="1" s="1"/>
  <c r="BJ245" i="10"/>
  <c r="T281" i="10"/>
  <c r="P281" i="10"/>
  <c r="F37" i="10"/>
  <c r="BD97" i="1" s="1"/>
  <c r="BJ159" i="10"/>
  <c r="J159" i="10" s="1"/>
  <c r="J99" i="10" s="1"/>
  <c r="R159" i="10"/>
  <c r="BJ267" i="10"/>
  <c r="J267" i="10" s="1"/>
  <c r="J103" i="10" s="1"/>
  <c r="P127" i="10"/>
  <c r="T159" i="10"/>
  <c r="P159" i="10"/>
  <c r="R162" i="10"/>
  <c r="R267" i="10"/>
  <c r="BJ258" i="10"/>
  <c r="J258" i="10" s="1"/>
  <c r="J102" i="10" s="1"/>
  <c r="T162" i="10"/>
  <c r="T267" i="10"/>
  <c r="P267" i="10"/>
  <c r="T279" i="10"/>
  <c r="R279" i="10"/>
  <c r="P279" i="10"/>
  <c r="J33" i="10"/>
  <c r="AV97" i="1" s="1"/>
  <c r="F33" i="10"/>
  <c r="AZ97" i="1" s="1"/>
  <c r="F34" i="10"/>
  <c r="BA97" i="1" s="1"/>
  <c r="J89" i="10"/>
  <c r="R137" i="2"/>
  <c r="R140" i="2"/>
  <c r="P126" i="10" l="1"/>
  <c r="BJ126" i="10"/>
  <c r="BJ125" i="10" s="1"/>
  <c r="T126" i="10"/>
  <c r="T125" i="10" s="1"/>
  <c r="R126" i="10"/>
  <c r="R125" i="10" s="1"/>
  <c r="J127" i="10"/>
  <c r="J98" i="10" s="1"/>
  <c r="J245" i="10"/>
  <c r="J101" i="10" s="1"/>
  <c r="P125" i="10" l="1"/>
  <c r="AU97" i="1" s="1"/>
  <c r="J126" i="10"/>
  <c r="J97" i="10" s="1"/>
  <c r="J125" i="10"/>
  <c r="J96" i="10" s="1"/>
  <c r="J30" i="10" l="1"/>
  <c r="J39" i="10" l="1"/>
  <c r="AG97" i="1"/>
  <c r="BK141" i="8" l="1"/>
  <c r="BI141" i="8"/>
  <c r="BH141" i="8"/>
  <c r="BG141" i="8"/>
  <c r="BF141" i="8"/>
  <c r="T141" i="8"/>
  <c r="R141" i="8"/>
  <c r="P141" i="8"/>
  <c r="J141" i="8"/>
  <c r="BE141" i="8" s="1"/>
  <c r="BK144" i="8"/>
  <c r="BI144" i="8"/>
  <c r="BH144" i="8"/>
  <c r="BG144" i="8"/>
  <c r="BF144" i="8"/>
  <c r="T144" i="8"/>
  <c r="R144" i="8"/>
  <c r="P144" i="8"/>
  <c r="J144" i="8"/>
  <c r="BE144" i="8" s="1"/>
  <c r="BK143" i="8"/>
  <c r="BI143" i="8"/>
  <c r="BH143" i="8"/>
  <c r="BG143" i="8"/>
  <c r="BF143" i="8"/>
  <c r="T143" i="8"/>
  <c r="R143" i="8"/>
  <c r="P143" i="8"/>
  <c r="J143" i="8"/>
  <c r="BE143" i="8" s="1"/>
  <c r="BK142" i="8"/>
  <c r="BI142" i="8"/>
  <c r="BH142" i="8"/>
  <c r="BG142" i="8"/>
  <c r="BF142" i="8"/>
  <c r="T142" i="8"/>
  <c r="R142" i="8"/>
  <c r="P142" i="8"/>
  <c r="J142" i="8"/>
  <c r="BE142" i="8" s="1"/>
  <c r="BK146" i="8"/>
  <c r="BI146" i="8"/>
  <c r="BH146" i="8"/>
  <c r="BG146" i="8"/>
  <c r="BF146" i="8"/>
  <c r="T146" i="8"/>
  <c r="R146" i="8"/>
  <c r="P146" i="8"/>
  <c r="J146" i="8"/>
  <c r="BE146" i="8" s="1"/>
  <c r="BK145" i="8"/>
  <c r="BI145" i="8"/>
  <c r="BH145" i="8"/>
  <c r="BG145" i="8"/>
  <c r="BF145" i="8"/>
  <c r="T145" i="8"/>
  <c r="R145" i="8"/>
  <c r="P145" i="8"/>
  <c r="J145" i="8"/>
  <c r="BE145" i="8" s="1"/>
  <c r="BK137" i="8"/>
  <c r="BI137" i="8"/>
  <c r="BH137" i="8"/>
  <c r="BG137" i="8"/>
  <c r="BF137" i="8"/>
  <c r="T137" i="8"/>
  <c r="R137" i="8"/>
  <c r="P137" i="8"/>
  <c r="J137" i="8"/>
  <c r="BE137" i="8" s="1"/>
  <c r="BK136" i="8"/>
  <c r="BI136" i="8"/>
  <c r="BH136" i="8"/>
  <c r="BG136" i="8"/>
  <c r="BF136" i="8"/>
  <c r="T136" i="8"/>
  <c r="R136" i="8"/>
  <c r="P136" i="8"/>
  <c r="J136" i="8"/>
  <c r="BE136" i="8" s="1"/>
  <c r="BK135" i="8"/>
  <c r="BI135" i="8"/>
  <c r="BH135" i="8"/>
  <c r="BG135" i="8"/>
  <c r="BF135" i="8"/>
  <c r="T135" i="8"/>
  <c r="R135" i="8"/>
  <c r="P135" i="8"/>
  <c r="J135" i="8"/>
  <c r="BE135" i="8" s="1"/>
  <c r="BK134" i="8"/>
  <c r="BI134" i="8"/>
  <c r="BH134" i="8"/>
  <c r="BG134" i="8"/>
  <c r="BF134" i="8"/>
  <c r="T134" i="8"/>
  <c r="R134" i="8"/>
  <c r="P134" i="8"/>
  <c r="J134" i="8"/>
  <c r="BE134" i="8" s="1"/>
  <c r="BK133" i="8"/>
  <c r="BI133" i="8"/>
  <c r="BH133" i="8"/>
  <c r="BG133" i="8"/>
  <c r="BF133" i="8"/>
  <c r="T133" i="8"/>
  <c r="R133" i="8"/>
  <c r="P133" i="8"/>
  <c r="J133" i="8"/>
  <c r="BE133" i="8" s="1"/>
  <c r="BK127" i="8"/>
  <c r="BI127" i="8"/>
  <c r="BH127" i="8"/>
  <c r="BG127" i="8"/>
  <c r="BF127" i="8"/>
  <c r="T127" i="8"/>
  <c r="R127" i="8"/>
  <c r="P127" i="8"/>
  <c r="J127" i="8"/>
  <c r="BE127" i="8" s="1"/>
  <c r="BK125" i="8"/>
  <c r="BI125" i="8"/>
  <c r="BH125" i="8"/>
  <c r="BG125" i="8"/>
  <c r="BF125" i="8"/>
  <c r="T125" i="8"/>
  <c r="R125" i="8"/>
  <c r="P125" i="8"/>
  <c r="J125" i="8"/>
  <c r="BE125" i="8" s="1"/>
  <c r="BK121" i="8"/>
  <c r="BI121" i="8"/>
  <c r="BH121" i="8"/>
  <c r="BG121" i="8"/>
  <c r="BF121" i="8"/>
  <c r="T121" i="8"/>
  <c r="R121" i="8"/>
  <c r="P121" i="8"/>
  <c r="J121" i="8"/>
  <c r="J119" i="8"/>
  <c r="J97" i="8" s="1"/>
  <c r="J115" i="8"/>
  <c r="F115" i="8"/>
  <c r="J114" i="8"/>
  <c r="F114" i="8"/>
  <c r="F112" i="8"/>
  <c r="E110" i="8"/>
  <c r="J92" i="8"/>
  <c r="F92" i="8"/>
  <c r="J91" i="8"/>
  <c r="F91" i="8"/>
  <c r="F89" i="8"/>
  <c r="E87" i="8"/>
  <c r="J37" i="8"/>
  <c r="J36" i="8"/>
  <c r="J35" i="8"/>
  <c r="J12" i="8"/>
  <c r="J89" i="8" s="1"/>
  <c r="E7" i="8"/>
  <c r="E108" i="8" s="1"/>
  <c r="AS94" i="1"/>
  <c r="J112" i="8" l="1"/>
  <c r="BK120" i="8"/>
  <c r="J120" i="8" s="1"/>
  <c r="J98" i="8" s="1"/>
  <c r="P120" i="8"/>
  <c r="P118" i="8" s="1"/>
  <c r="R120" i="8"/>
  <c r="R118" i="8" s="1"/>
  <c r="T120" i="8"/>
  <c r="T118" i="8" s="1"/>
  <c r="F36" i="8"/>
  <c r="BC96" i="1" s="1"/>
  <c r="F35" i="8"/>
  <c r="BB96" i="1" s="1"/>
  <c r="F37" i="8"/>
  <c r="BD96" i="1" s="1"/>
  <c r="F34" i="8"/>
  <c r="BA96" i="1" s="1"/>
  <c r="J34" i="8"/>
  <c r="AW96" i="1" s="1"/>
  <c r="E85" i="8"/>
  <c r="BE121" i="8"/>
  <c r="BK118" i="8" l="1"/>
  <c r="J118" i="8" s="1"/>
  <c r="J30" i="8" s="1"/>
  <c r="AG96" i="1" s="1"/>
  <c r="J33" i="8"/>
  <c r="AV96" i="1" s="1"/>
  <c r="AT96" i="1" s="1"/>
  <c r="F33" i="8"/>
  <c r="AZ96" i="1" s="1"/>
  <c r="AN96" i="1" l="1"/>
  <c r="J96" i="8"/>
  <c r="J39" i="8"/>
  <c r="AT97" i="1" l="1"/>
  <c r="AN97" i="1" l="1"/>
  <c r="BJ242" i="2"/>
  <c r="BH242" i="2"/>
  <c r="BG242" i="2"/>
  <c r="BF242" i="2"/>
  <c r="BE242" i="2"/>
  <c r="T242" i="2"/>
  <c r="R242" i="2"/>
  <c r="P242" i="2"/>
  <c r="J242" i="2"/>
  <c r="BD242" i="2" s="1"/>
  <c r="BJ236" i="2"/>
  <c r="BH236" i="2"/>
  <c r="BG236" i="2"/>
  <c r="BF236" i="2"/>
  <c r="BE236" i="2"/>
  <c r="T236" i="2"/>
  <c r="R236" i="2"/>
  <c r="P236" i="2"/>
  <c r="J236" i="2"/>
  <c r="BD236" i="2" s="1"/>
  <c r="P511" i="2"/>
  <c r="R511" i="2"/>
  <c r="T511" i="2"/>
  <c r="BJ511" i="2"/>
  <c r="BJ299" i="2"/>
  <c r="BH299" i="2"/>
  <c r="BG299" i="2"/>
  <c r="BF299" i="2"/>
  <c r="BE299" i="2"/>
  <c r="T299" i="2"/>
  <c r="R299" i="2"/>
  <c r="P299" i="2"/>
  <c r="J299" i="2"/>
  <c r="BD299" i="2" s="1"/>
  <c r="BJ142" i="2" l="1"/>
  <c r="BH142" i="2"/>
  <c r="BG142" i="2"/>
  <c r="BF142" i="2"/>
  <c r="BE142" i="2"/>
  <c r="T142" i="2"/>
  <c r="R142" i="2"/>
  <c r="P142" i="2"/>
  <c r="J142" i="2"/>
  <c r="BD142" i="2" s="1"/>
  <c r="BJ140" i="2"/>
  <c r="BH140" i="2"/>
  <c r="BG140" i="2"/>
  <c r="BF140" i="2"/>
  <c r="BE140" i="2"/>
  <c r="T140" i="2"/>
  <c r="P140" i="2"/>
  <c r="J140" i="2"/>
  <c r="BD140" i="2" s="1"/>
  <c r="R233" i="2"/>
  <c r="J37" i="2"/>
  <c r="J36" i="2"/>
  <c r="AY95" i="1" s="1"/>
  <c r="J35" i="2"/>
  <c r="AX95" i="1" s="1"/>
  <c r="BH566" i="2"/>
  <c r="BG566" i="2"/>
  <c r="BF566" i="2"/>
  <c r="BE566" i="2"/>
  <c r="T566" i="2"/>
  <c r="T565" i="2" s="1"/>
  <c r="R566" i="2"/>
  <c r="R565" i="2" s="1"/>
  <c r="P566" i="2"/>
  <c r="P565" i="2" s="1"/>
  <c r="BH564" i="2"/>
  <c r="BG564" i="2"/>
  <c r="BF564" i="2"/>
  <c r="BE564" i="2"/>
  <c r="T564" i="2"/>
  <c r="T563" i="2" s="1"/>
  <c r="R564" i="2"/>
  <c r="R563" i="2" s="1"/>
  <c r="P564" i="2"/>
  <c r="P563" i="2" s="1"/>
  <c r="BH562" i="2"/>
  <c r="BG562" i="2"/>
  <c r="BF562" i="2"/>
  <c r="BE562" i="2"/>
  <c r="T562" i="2"/>
  <c r="T561" i="2" s="1"/>
  <c r="R562" i="2"/>
  <c r="R561" i="2" s="1"/>
  <c r="P562" i="2"/>
  <c r="P561" i="2" s="1"/>
  <c r="BH560" i="2"/>
  <c r="BG560" i="2"/>
  <c r="BF560" i="2"/>
  <c r="BE560" i="2"/>
  <c r="T560" i="2"/>
  <c r="T559" i="2" s="1"/>
  <c r="R560" i="2"/>
  <c r="R559" i="2" s="1"/>
  <c r="P560" i="2"/>
  <c r="P559" i="2" s="1"/>
  <c r="BH558" i="2"/>
  <c r="BG558" i="2"/>
  <c r="BF558" i="2"/>
  <c r="BE558" i="2"/>
  <c r="T558" i="2"/>
  <c r="T557" i="2" s="1"/>
  <c r="R558" i="2"/>
  <c r="R557" i="2" s="1"/>
  <c r="P558" i="2"/>
  <c r="P557" i="2" s="1"/>
  <c r="T298" i="2"/>
  <c r="R298" i="2"/>
  <c r="P298" i="2"/>
  <c r="BH233" i="2"/>
  <c r="BG233" i="2"/>
  <c r="BF233" i="2"/>
  <c r="BE233" i="2"/>
  <c r="T233" i="2"/>
  <c r="P233" i="2"/>
  <c r="BH549" i="2"/>
  <c r="BG549" i="2"/>
  <c r="BF549" i="2"/>
  <c r="BE549" i="2"/>
  <c r="T549" i="2"/>
  <c r="R549" i="2"/>
  <c r="P549" i="2"/>
  <c r="BH164" i="2"/>
  <c r="BG164" i="2"/>
  <c r="BF164" i="2"/>
  <c r="BE164" i="2"/>
  <c r="T164" i="2"/>
  <c r="T163" i="2" s="1"/>
  <c r="R164" i="2"/>
  <c r="R163" i="2" s="1"/>
  <c r="P164" i="2"/>
  <c r="P163" i="2" s="1"/>
  <c r="BH137" i="2"/>
  <c r="BG137" i="2"/>
  <c r="BF137" i="2"/>
  <c r="BE137" i="2"/>
  <c r="T137" i="2"/>
  <c r="P137" i="2"/>
  <c r="J131" i="2"/>
  <c r="F131" i="2"/>
  <c r="J130" i="2"/>
  <c r="F130" i="2"/>
  <c r="F128" i="2"/>
  <c r="E126" i="2"/>
  <c r="J92" i="2"/>
  <c r="F92" i="2"/>
  <c r="J91" i="2"/>
  <c r="F91" i="2"/>
  <c r="F89" i="2"/>
  <c r="E87" i="2"/>
  <c r="J12" i="2"/>
  <c r="J128" i="2" s="1"/>
  <c r="E7" i="2"/>
  <c r="E124" i="2" s="1"/>
  <c r="L90" i="1"/>
  <c r="AM90" i="1"/>
  <c r="AM89" i="1"/>
  <c r="L89" i="1"/>
  <c r="AM87" i="1"/>
  <c r="L87" i="1"/>
  <c r="L85" i="1"/>
  <c r="L84" i="1"/>
  <c r="J564" i="2"/>
  <c r="J560" i="2"/>
  <c r="BJ233" i="2"/>
  <c r="BJ566" i="2"/>
  <c r="BJ562" i="2"/>
  <c r="BJ558" i="2"/>
  <c r="BJ564" i="2"/>
  <c r="BJ560" i="2"/>
  <c r="J549" i="2"/>
  <c r="BJ164" i="2"/>
  <c r="BJ163" i="2" s="1"/>
  <c r="J233" i="2"/>
  <c r="J566" i="2"/>
  <c r="J562" i="2"/>
  <c r="J558" i="2"/>
  <c r="J164" i="2"/>
  <c r="J137" i="2"/>
  <c r="BJ549" i="2"/>
  <c r="BJ137" i="2"/>
  <c r="R543" i="2" l="1"/>
  <c r="BJ543" i="2"/>
  <c r="J543" i="2" s="1"/>
  <c r="J107" i="2" s="1"/>
  <c r="P543" i="2"/>
  <c r="T543" i="2"/>
  <c r="J34" i="2"/>
  <c r="AW95" i="1" s="1"/>
  <c r="F35" i="2"/>
  <c r="BB95" i="1" s="1"/>
  <c r="R556" i="2"/>
  <c r="F36" i="2"/>
  <c r="BC95" i="1" s="1"/>
  <c r="F34" i="2"/>
  <c r="BA95" i="1" s="1"/>
  <c r="P556" i="2"/>
  <c r="F37" i="2"/>
  <c r="BD95" i="1" s="1"/>
  <c r="T556" i="2"/>
  <c r="BJ232" i="2"/>
  <c r="P377" i="2"/>
  <c r="BJ548" i="2"/>
  <c r="J548" i="2" s="1"/>
  <c r="J108" i="2" s="1"/>
  <c r="R232" i="2"/>
  <c r="T310" i="2"/>
  <c r="T136" i="2"/>
  <c r="P180" i="2"/>
  <c r="BJ235" i="2"/>
  <c r="P310" i="2"/>
  <c r="P548" i="2"/>
  <c r="R136" i="2"/>
  <c r="R180" i="2"/>
  <c r="T235" i="2"/>
  <c r="BJ298" i="2"/>
  <c r="J298" i="2" s="1"/>
  <c r="J103" i="2" s="1"/>
  <c r="R377" i="2"/>
  <c r="P232" i="2"/>
  <c r="T377" i="2"/>
  <c r="T548" i="2"/>
  <c r="T232" i="2"/>
  <c r="BJ377" i="2"/>
  <c r="R548" i="2"/>
  <c r="BJ136" i="2"/>
  <c r="BJ180" i="2"/>
  <c r="J180" i="2" s="1"/>
  <c r="J100" i="2" s="1"/>
  <c r="R235" i="2"/>
  <c r="BJ310" i="2"/>
  <c r="J310" i="2" s="1"/>
  <c r="J104" i="2" s="1"/>
  <c r="P136" i="2"/>
  <c r="T180" i="2"/>
  <c r="P235" i="2"/>
  <c r="R310" i="2"/>
  <c r="BJ561" i="2"/>
  <c r="J561" i="2" s="1"/>
  <c r="J112" i="2" s="1"/>
  <c r="BJ565" i="2"/>
  <c r="J565" i="2" s="1"/>
  <c r="J114" i="2" s="1"/>
  <c r="BJ559" i="2"/>
  <c r="J559" i="2" s="1"/>
  <c r="J111" i="2" s="1"/>
  <c r="BJ557" i="2"/>
  <c r="J557" i="2" s="1"/>
  <c r="J110" i="2" s="1"/>
  <c r="J163" i="2"/>
  <c r="J99" i="2" s="1"/>
  <c r="BJ563" i="2"/>
  <c r="J563" i="2" s="1"/>
  <c r="J113" i="2" s="1"/>
  <c r="E85" i="2"/>
  <c r="J89" i="2"/>
  <c r="BD137" i="2"/>
  <c r="BD164" i="2"/>
  <c r="BD549" i="2"/>
  <c r="BD233" i="2"/>
  <c r="BD558" i="2"/>
  <c r="BD560" i="2"/>
  <c r="BD562" i="2"/>
  <c r="BD564" i="2"/>
  <c r="BD566" i="2"/>
  <c r="P135" i="2" l="1"/>
  <c r="R135" i="2"/>
  <c r="BJ135" i="2"/>
  <c r="T135" i="2"/>
  <c r="J235" i="2"/>
  <c r="J102" i="2" s="1"/>
  <c r="J377" i="2"/>
  <c r="J105" i="2" s="1"/>
  <c r="BC94" i="1"/>
  <c r="W32" i="1" s="1"/>
  <c r="BB94" i="1"/>
  <c r="W31" i="1" s="1"/>
  <c r="BD94" i="1"/>
  <c r="W33" i="1" s="1"/>
  <c r="BA94" i="1"/>
  <c r="W30" i="1" s="1"/>
  <c r="J232" i="2"/>
  <c r="J101" i="2" s="1"/>
  <c r="J136" i="2"/>
  <c r="J98" i="2" s="1"/>
  <c r="BJ556" i="2"/>
  <c r="J556" i="2" s="1"/>
  <c r="J109" i="2" s="1"/>
  <c r="F33" i="2"/>
  <c r="AZ95" i="1" s="1"/>
  <c r="J33" i="2"/>
  <c r="AV95" i="1" s="1"/>
  <c r="AT95" i="1" s="1"/>
  <c r="AZ94" i="1" l="1"/>
  <c r="W29" i="1" s="1"/>
  <c r="AX94" i="1"/>
  <c r="AY94" i="1"/>
  <c r="AW94" i="1"/>
  <c r="AK30" i="1" s="1"/>
  <c r="AV94" i="1" l="1"/>
  <c r="AK29" i="1" s="1"/>
  <c r="AT94" i="1" l="1"/>
  <c r="P134" i="2"/>
  <c r="AU95" i="1" s="1"/>
  <c r="AU94" i="1" s="1"/>
  <c r="R134" i="2"/>
  <c r="T134" i="2"/>
  <c r="J511" i="2"/>
  <c r="J106" i="2" s="1"/>
  <c r="J135" i="2"/>
  <c r="J97" i="2" s="1"/>
  <c r="BJ134" i="2" l="1"/>
  <c r="J134" i="2" s="1"/>
  <c r="J96" i="2" s="1"/>
  <c r="J30" i="2" l="1"/>
  <c r="J39" i="2" s="1"/>
  <c r="AG95" i="1" l="1"/>
  <c r="AG94" i="1" s="1"/>
  <c r="AN95" i="1" l="1"/>
  <c r="AN94" i="1"/>
  <c r="AK26" i="1"/>
  <c r="AK35" i="1" s="1"/>
</calcChain>
</file>

<file path=xl/sharedStrings.xml><?xml version="1.0" encoding="utf-8"?>
<sst xmlns="http://schemas.openxmlformats.org/spreadsheetml/2006/main" count="4546" uniqueCount="898">
  <si>
    <t>Export Komplet</t>
  </si>
  <si>
    <t/>
  </si>
  <si>
    <t>2.0</t>
  </si>
  <si>
    <t>False</t>
  </si>
  <si>
    <t>&gt;&gt;  skryté sloupce  &lt;&lt;</t>
  </si>
  <si>
    <t>21</t>
  </si>
  <si>
    <t>12</t>
  </si>
  <si>
    <t>REKAPITULACE STAVBY</t>
  </si>
  <si>
    <t>v ---  níže se nacházejí doplnkové a pomocné údaje k sestavám  --- v</t>
  </si>
  <si>
    <t>Kód:</t>
  </si>
  <si>
    <t>Stavba:</t>
  </si>
  <si>
    <t>KSO:</t>
  </si>
  <si>
    <t>CC-CZ:</t>
  </si>
  <si>
    <t>Místo:</t>
  </si>
  <si>
    <t>Datum:</t>
  </si>
  <si>
    <t>Zadavatel:</t>
  </si>
  <si>
    <t>IČ: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</si>
  <si>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</si>
  <si>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</si>
  <si>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</si>
  <si>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</si>
  <si>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</si>
  <si>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</si>
  <si>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</si>
  <si>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</si>
  <si>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</si>
  <si>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</si>
  <si>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</si>
  <si>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</si>
  <si>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</si>
  <si>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</si>
  <si>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</si>
  <si>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</si>
  <si>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</si>
  <si>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</si>
  <si>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</si>
  <si>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</si>
  <si>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</si>
  <si>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</si>
  <si>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</si>
  <si>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</si>
  <si>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</si>
  <si>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</si>
  <si>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</si>
  <si>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</si>
  <si>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</si>
  <si>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</si>
  <si>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</si>
  <si>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</si>
  <si>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</si>
  <si>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</si>
  <si>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</si>
  <si>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</si>
  <si>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</si>
  <si>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</si>
  <si>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</si>
  <si>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</si>
  <si>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</si>
  <si>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</si>
  <si>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</si>
  <si>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</si>
  <si>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</si>
  <si>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</si>
  <si>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</si>
  <si>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</si>
  <si>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STA</t>
  </si>
  <si>
    <t>1</t>
  </si>
  <si>
    <t>2</t>
  </si>
  <si>
    <t>{5ab0b45d-3e6b-4b32-9b67-34a40f4a9990}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</si>
  <si>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</si>
  <si>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</si>
  <si>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</si>
  <si>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</si>
  <si>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</si>
  <si>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</si>
  <si>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</si>
  <si>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</si>
  <si>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Přesun sutě</t>
  </si>
  <si>
    <t xml:space="preserve">    998 - Přesun hmot</t>
  </si>
  <si>
    <t>PSV - Práce a dodávky PSV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</si>
  <si>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</si>
  <si>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</si>
  <si>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</si>
  <si>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</si>
  <si>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</si>
  <si>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</si>
  <si>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</si>
  <si>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</si>
  <si>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</si>
  <si>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</si>
  <si>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</si>
  <si>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</si>
  <si>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</si>
  <si>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</si>
  <si>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</si>
  <si>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</si>
  <si>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</si>
  <si>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</si>
  <si>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</si>
  <si>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</si>
  <si>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</si>
  <si>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</si>
  <si>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</si>
  <si>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m3</t>
  </si>
  <si>
    <t>4</t>
  </si>
  <si>
    <t>VV</t>
  </si>
  <si>
    <t>m2</t>
  </si>
  <si>
    <t>t</t>
  </si>
  <si>
    <t>3</t>
  </si>
  <si>
    <t>Součet</t>
  </si>
  <si>
    <t>M</t>
  </si>
  <si>
    <t>8</t>
  </si>
  <si>
    <t>m</t>
  </si>
  <si>
    <t>6</t>
  </si>
  <si>
    <t>9</t>
  </si>
  <si>
    <t>Přesun sutě</t>
  </si>
  <si>
    <t>Přesun hmot</t>
  </si>
  <si>
    <t>PSV</t>
  </si>
  <si>
    <t>Práce a dodávky PSV</t>
  </si>
  <si>
    <t>16</t>
  </si>
  <si>
    <t>kpl</t>
  </si>
  <si>
    <t>ks</t>
  </si>
  <si>
    <t>766</t>
  </si>
  <si>
    <t>Konstrukce truhlářské</t>
  </si>
  <si>
    <t>5</t>
  </si>
  <si>
    <t>7</t>
  </si>
  <si>
    <t>767</t>
  </si>
  <si>
    <t>20</t>
  </si>
  <si>
    <t>22</t>
  </si>
  <si>
    <t>23</t>
  </si>
  <si>
    <t>24</t>
  </si>
  <si>
    <t>25</t>
  </si>
  <si>
    <t>VRN</t>
  </si>
  <si>
    <t>Vedlejší rozpočtové náklady</t>
  </si>
  <si>
    <t>VRN2</t>
  </si>
  <si>
    <t>Příprava staveniště</t>
  </si>
  <si>
    <t>020001000</t>
  </si>
  <si>
    <t>Kč</t>
  </si>
  <si>
    <t>1024</t>
  </si>
  <si>
    <t>VRN3</t>
  </si>
  <si>
    <t>Zařízení staveniště</t>
  </si>
  <si>
    <t>030001000</t>
  </si>
  <si>
    <t>VRN4</t>
  </si>
  <si>
    <t>Inženýrská činnost</t>
  </si>
  <si>
    <t>045002000</t>
  </si>
  <si>
    <t>Kompletační a koordinační činnost</t>
  </si>
  <si>
    <t>VRN6</t>
  </si>
  <si>
    <t>Územní vlivy</t>
  </si>
  <si>
    <t>062002000</t>
  </si>
  <si>
    <t>Ztížené dopravní podmínky</t>
  </si>
  <si>
    <t>VRN7</t>
  </si>
  <si>
    <t>Provozní vlivy</t>
  </si>
  <si>
    <t>071002000</t>
  </si>
  <si>
    <t>Provoz investora, třetích osob</t>
  </si>
  <si>
    <t>Ing. arch. Jan Albrecht, Závěrka 473/8 169 00 Praha 6</t>
  </si>
  <si>
    <t>011 - STAVEBNÍ ÚPRAVY</t>
  </si>
  <si>
    <t>kg</t>
  </si>
  <si>
    <t>Pol2.1</t>
  </si>
  <si>
    <t>Pol2.3</t>
  </si>
  <si>
    <t>Pol2.4</t>
  </si>
  <si>
    <t>Pol2.5</t>
  </si>
  <si>
    <t>Pol2.6</t>
  </si>
  <si>
    <t>10</t>
  </si>
  <si>
    <t>11</t>
  </si>
  <si>
    <t>13</t>
  </si>
  <si>
    <t>14</t>
  </si>
  <si>
    <t>741 - Elektroinstalace</t>
  </si>
  <si>
    <t>Elektroinstalace</t>
  </si>
  <si>
    <t>17</t>
  </si>
  <si>
    <t>15</t>
  </si>
  <si>
    <t>18</t>
  </si>
  <si>
    <t>19</t>
  </si>
  <si>
    <t>26</t>
  </si>
  <si>
    <t>kabel sdělovací FTP cat. 6</t>
  </si>
  <si>
    <t>34121315</t>
  </si>
  <si>
    <t>bezšroubové svorky (typu WAGO)</t>
  </si>
  <si>
    <t>drobný materiál</t>
  </si>
  <si>
    <t>revize</t>
  </si>
  <si>
    <t>zákres dle skutečného stavu</t>
  </si>
  <si>
    <t xml:space="preserve">    767 - Konstrukce truhlářské</t>
  </si>
  <si>
    <t>Silnoproudé a slaboproudé elektroinstalace</t>
  </si>
  <si>
    <t>Hrusice</t>
  </si>
  <si>
    <t>Oblastní muzeum Praha - východ, p. o., Masarykovo náměstí 97, 250 01 Brandýs n. L. - St. Boleslav</t>
  </si>
  <si>
    <t>09.2025</t>
  </si>
  <si>
    <t>00067539</t>
  </si>
  <si>
    <t>01213067</t>
  </si>
  <si>
    <t xml:space="preserve">	Revitalizace zahrady a výstavba parkovacích míst v Památníku Josefa Lady a jeho dcery Aleny</t>
  </si>
  <si>
    <t>Stavební práce</t>
  </si>
  <si>
    <t>Oblastní muzeum Praha - východ, p. o.</t>
  </si>
  <si>
    <t>Zahradní úpravy</t>
  </si>
  <si>
    <t>011</t>
  </si>
  <si>
    <t>021</t>
  </si>
  <si>
    <t>031</t>
  </si>
  <si>
    <t>021 - SILNOPROUDÉ A SLABOPROUDÉ ELEKTROINSTALACE</t>
  </si>
  <si>
    <t>031 - ZAHRADNÍ ÚPRAVY</t>
  </si>
  <si>
    <t>Zemní práce</t>
  </si>
  <si>
    <t>ÚRS 2026 01</t>
  </si>
  <si>
    <t>Sejmutí ornice plochy do 500 m2 tl vrstvy přes 250 do 300 mm strojně</t>
  </si>
  <si>
    <t>121151115</t>
  </si>
  <si>
    <t>121112005</t>
  </si>
  <si>
    <t>1,43*18+25,26*0,03</t>
  </si>
  <si>
    <t>122151102</t>
  </si>
  <si>
    <t>Odkopávky a prokopávky nezapažené v hornině třídy těžitelnosti I skupiny 1 a 2 objem do 50 m3 strojně</t>
  </si>
  <si>
    <t>122111101</t>
  </si>
  <si>
    <t>Odkopávky a prokopávky v hornině třídy těžitelnosti I, skupiny 1 a 2 ručně</t>
  </si>
  <si>
    <t xml:space="preserve">    1 - Zemní práce</t>
  </si>
  <si>
    <t>111211101</t>
  </si>
  <si>
    <t>Odstranění kořenů po kácení křovin a stromů průměru kmene do 100 mm sklonu terénu do 1:5 ručně</t>
  </si>
  <si>
    <t>112251101</t>
  </si>
  <si>
    <t>112251102</t>
  </si>
  <si>
    <t>112251103</t>
  </si>
  <si>
    <t>112251104</t>
  </si>
  <si>
    <t>162201421</t>
  </si>
  <si>
    <t>Vodorovné přemístění pařezů s naložením, složením a dopravou do 1000 m pařezů kmenů, průměru přes 100 do 300 mm</t>
  </si>
  <si>
    <t>162201422</t>
  </si>
  <si>
    <t>162201423</t>
  </si>
  <si>
    <t>162201424</t>
  </si>
  <si>
    <t>Vodorovné přemístění pařezů s naložením, složením a dopravou do 1000 m pařezů kmenů, průměru přes 300 do 500 mm</t>
  </si>
  <si>
    <t>Vodorovné přemístění pařezů s naložením, složením a dopravou do 1000 m pařezů kmenů, průměru přes 500 do 700 mm</t>
  </si>
  <si>
    <t>Vodorovné přemístění pařezů s naložením, složením a dopravou do 1000 m pařezů kmenů, průměru přes 700 do 900 mm</t>
  </si>
  <si>
    <t>Příplatek k vodorovnému přemístění pařezů D přes 100 do 300 mm do 20km</t>
  </si>
  <si>
    <t>Příplatek k vodorovnému přemístění pařezů D přes 300 do 500 mm do 20km</t>
  </si>
  <si>
    <t>Příplatek k vodorovnému přemístění pařezů D přes 500 do 700 mm do 20km</t>
  </si>
  <si>
    <t>Příplatek k vodorovnému přemístění pařezů D přes 700 do 900 mm do 20km</t>
  </si>
  <si>
    <t>162301971R</t>
  </si>
  <si>
    <t>162301972R</t>
  </si>
  <si>
    <t>162301973R</t>
  </si>
  <si>
    <t>162301974R</t>
  </si>
  <si>
    <t>997221858R</t>
  </si>
  <si>
    <t>Poplatek za uložení na recyklační skládce (skládkovné) odpadu z keřů, větví, dřevní hmoty</t>
  </si>
  <si>
    <t>Přípravné a přidružené práce</t>
  </si>
  <si>
    <t>111301111</t>
  </si>
  <si>
    <t>Sejmutí drnu tl do 100 mm s přemístěním do 50 m nebo naložením na dopravní prostředek</t>
  </si>
  <si>
    <t>keře</t>
  </si>
  <si>
    <t>(30+30+7)*1,1</t>
  </si>
  <si>
    <t>119005122</t>
  </si>
  <si>
    <t>Vytyčení výsadeb zapojených nebo v záhonu plochy přes 10 do 100 m2 s rozmístěním rostlin do plochy nepravidelně</t>
  </si>
  <si>
    <t>174111111</t>
  </si>
  <si>
    <t>(0,3*0,3*3,14)*9+(0,5*0,5*3,14)*7+(0,7*0,7*3,14)*4+(0,9*0,9*3,14)*1</t>
  </si>
  <si>
    <t>Konstrukce ze zemin</t>
  </si>
  <si>
    <t>181411131</t>
  </si>
  <si>
    <t>Založení parkového trávníku výsevem pl do 1000 m2 v rovině a ve svahu do 1:5</t>
  </si>
  <si>
    <t>Zásyp jam po pařezech hl přes 0,2 do 0,5 m v rovině nebo na svahu do 1:5</t>
  </si>
  <si>
    <t>181111111</t>
  </si>
  <si>
    <t>Plošná úprava terénu do 500 m2 zemina skupiny 1 až 4 nerovnosti přes 50 do 100 mm v rovinně a svahu do 1:5</t>
  </si>
  <si>
    <t xml:space="preserve">    231 - Přípravné a přidružené práce</t>
  </si>
  <si>
    <t xml:space="preserve">    231 - Konstrukce ze zemin</t>
  </si>
  <si>
    <t>183111212</t>
  </si>
  <si>
    <t>Jamky pro výsadbu s výměnou 50 % půdy zeminy skupiny 1 až 4 obj přes 0,002 do 0,005 m3 v rovině a svahu do 1:5</t>
  </si>
  <si>
    <t>105+5+5+5+10+18+10+10+10+30+10</t>
  </si>
  <si>
    <t>183205111</t>
  </si>
  <si>
    <t>Založení záhonu v rovině a svahu do 1:5 zemina skupiny 1 a 2</t>
  </si>
  <si>
    <t>184102211</t>
  </si>
  <si>
    <t>Výsadba keře bez balu v do 1 m do jamky se zalitím v rovině a svahu do 1:5</t>
  </si>
  <si>
    <t>stromy</t>
  </si>
  <si>
    <t>183101221</t>
  </si>
  <si>
    <t>Jamky pro výsadbu s výměnou 50 % půdy zeminy skupiny 1 až 4 obj přes 0,4 do 1 m3 v rovině a svahu do 1:5</t>
  </si>
  <si>
    <t>184214111</t>
  </si>
  <si>
    <t>Ochrana terminálu stromu výšky do 4 m zřízením opory s vyvázáním</t>
  </si>
  <si>
    <t>Ukotvení kmene dřevin v rovině nebo na svahu do 1:5 jedním kůlem D do 0,1 m dl do 1 m</t>
  </si>
  <si>
    <t>184215111</t>
  </si>
  <si>
    <t>184501131</t>
  </si>
  <si>
    <t>Zhotovení obalu z juty ve dvou vrstvách v rovině a svahu do 1:5</t>
  </si>
  <si>
    <t>184911421</t>
  </si>
  <si>
    <t>Mulčování rostlin kůrou tl do 0,1 m v rovině a svahu do 1:5</t>
  </si>
  <si>
    <t>0,25*12</t>
  </si>
  <si>
    <t>Práce a dodávky</t>
  </si>
  <si>
    <t>šlapáky</t>
  </si>
  <si>
    <t>596911111</t>
  </si>
  <si>
    <t>Kladení šlapáků v rovině a svahu do 1:5</t>
  </si>
  <si>
    <t>150*0,16</t>
  </si>
  <si>
    <t>184806112R</t>
  </si>
  <si>
    <t>Řez stromů netrnitých D koruny přes 2 do 4 m - I.kategorie náročnosti ošetření</t>
  </si>
  <si>
    <t>Řez stromů netrnitých D koruny přes 4 do 6 m - II.kategorie náročnosti ošetření</t>
  </si>
  <si>
    <t>184806113R</t>
  </si>
  <si>
    <t>Řez stromů netrnitých D koruny přes 6 m - II.kategorie náročnosti ošetření</t>
  </si>
  <si>
    <t>Řez stromů netrnitých D koruny přes 6 m - III.kategorie náročnosti ošetření</t>
  </si>
  <si>
    <t>15-Fagus sylvatica</t>
  </si>
  <si>
    <t>11-Prunus avium, 19-Carpinus betulus, 20-Querqus robur, 24-Carpinus betulus</t>
  </si>
  <si>
    <t>Řez stromů netrnitých D koruny přes 2 do 4 m - II.kategorie náročnosti ošetření</t>
  </si>
  <si>
    <t>27-Carpinus betulus</t>
  </si>
  <si>
    <t>16-Acer platanoides cv., 18-Tilia cordata, 22-Querqus robur, 31-Acer platanoides, 32-Fraxinus excelsior, 33-Larix decidua, 37-Querqus robur, 40-Carpinus betulus, 43-Carpinus betulus</t>
  </si>
  <si>
    <t>2-Quercus robur, 3-Quercus robur, 12-Pyrus pyraster, 13-Pyrus pyraster, 52-Larix decidua</t>
  </si>
  <si>
    <t>15-Fagus sylvatica, 51--Querqus robur, 53-Tilia cordata, 54-Tilia cordata</t>
  </si>
  <si>
    <t>184818313R</t>
  </si>
  <si>
    <t>Instalace dynamické vazby pro zajištění koruny stromu - 8t, včetně materiálu a dodávky</t>
  </si>
  <si>
    <t>Kontrola vazeb pomocí stromolezecké techniky</t>
  </si>
  <si>
    <t>53-Tilia cordata, 54-Tilia cordata</t>
  </si>
  <si>
    <t>184215411</t>
  </si>
  <si>
    <t>Zhotovení závlahové mísy dřevin D do 0,5 m v rovině nebo na svahu do 1:5, včetně dodávky</t>
  </si>
  <si>
    <t>12-Pyrus pyraster, 13-Pyrus pyraster</t>
  </si>
  <si>
    <t>184813121</t>
  </si>
  <si>
    <t>Ochrana dřevin před okusem ručně pletivem v rovině a svahu do 1:5</t>
  </si>
  <si>
    <t>Zřízení ochranného nátěru kmene stromu, včetně materiálu</t>
  </si>
  <si>
    <t>184813161R</t>
  </si>
  <si>
    <t>112155215R</t>
  </si>
  <si>
    <t>Štěpkování s naložením na dopravní prostředek a odvozem do 20 km větví, průměru kmene do 300 mm nebo s rozptýlením v místě</t>
  </si>
  <si>
    <t>111212315</t>
  </si>
  <si>
    <t>Odstranění nevhodných dřevin přes 100 do 500 m2 v přes 1 m bez odstranění pařezů v rovině nebo svahu do 1:5</t>
  </si>
  <si>
    <t>k12-carpinus betulus</t>
  </si>
  <si>
    <t>k10</t>
  </si>
  <si>
    <t>k1-30*0,2</t>
  </si>
  <si>
    <t>185802111</t>
  </si>
  <si>
    <t>Hnojení půdy rašelinou v rovině a svahu do 1:5</t>
  </si>
  <si>
    <t>30+30+7+59</t>
  </si>
  <si>
    <t>k9-59*40*0,001</t>
  </si>
  <si>
    <t>183911122R</t>
  </si>
  <si>
    <t>82,3*1,1</t>
  </si>
  <si>
    <t>185804312</t>
  </si>
  <si>
    <t>Zalití rostlin vodou plocha přes 20 m2</t>
  </si>
  <si>
    <t>trávník</t>
  </si>
  <si>
    <t>40*218*0,001</t>
  </si>
  <si>
    <t>100*12*0,001</t>
  </si>
  <si>
    <t>(82,3+437,8*1,2)*30*0,001</t>
  </si>
  <si>
    <t>00572410</t>
  </si>
  <si>
    <t>osivo směs travní parková</t>
  </si>
  <si>
    <t>(82,3+437,8)*1,2*0,025</t>
  </si>
  <si>
    <t>(82,3+437,8)*1,2</t>
  </si>
  <si>
    <t>183451311</t>
  </si>
  <si>
    <t>Provzdušnění trávníku bez přísevu travního osiva pl do 1000 m2 v rovině nebo na svahu do 1:5</t>
  </si>
  <si>
    <t>183451411</t>
  </si>
  <si>
    <t>Prořezání trávníku bez přísevu pl do 1000 m2 v rovině nebo na svahu do 1:5</t>
  </si>
  <si>
    <t>183451511</t>
  </si>
  <si>
    <t>Zapískování travnatých ploch vrstvou tl do 20 mm v rovině nebo na svahu do 1:5 pl do 1000 m2</t>
  </si>
  <si>
    <t>184801121</t>
  </si>
  <si>
    <t>Ošetřování vysazených dřevin solitérních v rovině a svahu do 1:5</t>
  </si>
  <si>
    <t>Materiál - ovocné stromky</t>
  </si>
  <si>
    <t>pol 1</t>
  </si>
  <si>
    <t>pol 2</t>
  </si>
  <si>
    <t>pol 3</t>
  </si>
  <si>
    <t>pol 4</t>
  </si>
  <si>
    <t>pol 5</t>
  </si>
  <si>
    <t>pol 6</t>
  </si>
  <si>
    <t>pol 7</t>
  </si>
  <si>
    <t>pol 8</t>
  </si>
  <si>
    <t>Malus domestica 'Panenské české', vysokokmen, podnož A2, obvod kmene 8–10 cm, bal</t>
  </si>
  <si>
    <t>Malus domestica 'Grávštýnské červené', vysokokmen, podnož A2, obvod kmene 8–10 cm, bal</t>
  </si>
  <si>
    <t>Malus domestica 'Matčino', vysokokmen, podnož A2, obvod kmene 8–10 cm, bal</t>
  </si>
  <si>
    <t>Malus domestica 'Průsvitné letní', vysokokmen, podnož A2, obvod kmene 8–10 cm, bal</t>
  </si>
  <si>
    <t>Malus domestica 'Jadernička moravská', vysokokmen, podnož A2, obvod kmene 8–10 cm, bal</t>
  </si>
  <si>
    <t>Malus domestica 'Hvězdnatá reneta', vysokokmen, podnož A2, obvod kmene 8–10 cm, bal</t>
  </si>
  <si>
    <t>Prunus avium 'Kaštánka', vysokokmen, podnož P-HL-A, obvod kmene 8–10 cm, bal</t>
  </si>
  <si>
    <t>Pyrus communis 'Solanka', vysokokmen, podnož semenáč, obvod kmene 8–10 cm, bal</t>
  </si>
  <si>
    <t>Materiál - keře</t>
  </si>
  <si>
    <t>pol 9</t>
  </si>
  <si>
    <t>pol 10</t>
  </si>
  <si>
    <t>pol 11</t>
  </si>
  <si>
    <t>pol 12</t>
  </si>
  <si>
    <t>pol 13</t>
  </si>
  <si>
    <t>pol 14</t>
  </si>
  <si>
    <t>pol 15</t>
  </si>
  <si>
    <t>pol 16</t>
  </si>
  <si>
    <t>pol 17</t>
  </si>
  <si>
    <t>pol 18</t>
  </si>
  <si>
    <t>pol 19</t>
  </si>
  <si>
    <t>Spiraea vanhouttei, keř, kontejner, výška 60–80 cm</t>
  </si>
  <si>
    <t>Deutzia scabra, keř, kontejner, výška 60–80 cm</t>
  </si>
  <si>
    <t>Philadelphus virginalis 'Schneesturm', keř, kontejner, výška 60–80 cm</t>
  </si>
  <si>
    <t>Forsythia intermedia 'Goldrausch', keř, kontejner, výška 40–60 cm</t>
  </si>
  <si>
    <t>Mahonia aquifolium 'Atropurpurea', keř, kontejner, výška 40–60 cm</t>
  </si>
  <si>
    <t>Parthenocissus quinquefolia, popínavka, kontejner, výška 60–100 cm</t>
  </si>
  <si>
    <t>Rhododendron 'Motýl', keř, kontejner, výška 40–60 cm</t>
  </si>
  <si>
    <t>Rhododendron 'Rose Elf', keř, kontejner, výška 40–60 cm</t>
  </si>
  <si>
    <t>Rhododendron 'Rosarka', keř, kontejner, výška 40–60 cm</t>
  </si>
  <si>
    <t>Paeonia suffruticosa 'Hana Kisoi', keř, kontejner, výška 40–60 cm</t>
  </si>
  <si>
    <t>60591255</t>
  </si>
  <si>
    <t>kůl vyvazovací dřevěný impregnovaný D 8cm dl 2,5m</t>
  </si>
  <si>
    <t>Materiál - ostatní</t>
  </si>
  <si>
    <t>pol 20</t>
  </si>
  <si>
    <t>Hnojivo (5tab/strom, 2 tab/keř) (1 tab - 10g)</t>
  </si>
  <si>
    <t>998231411</t>
  </si>
  <si>
    <t>Přesun hmot ruční pro sadovnické a krajinářské úpravy do 100 m</t>
  </si>
  <si>
    <t>Staveništní přesun hmot</t>
  </si>
  <si>
    <t xml:space="preserve">    231 - Kryty ploch dlážděné</t>
  </si>
  <si>
    <t xml:space="preserve">    99 - Staveništní přesun hmot</t>
  </si>
  <si>
    <t xml:space="preserve">    231 - Materiál - stromky</t>
  </si>
  <si>
    <t xml:space="preserve">    231 - Materiál - keře</t>
  </si>
  <si>
    <t xml:space="preserve">    231 - Materiál - ostatní</t>
  </si>
  <si>
    <t>Sejmutí ornice plochy do 500 m2 tl vrstvy přes 250 do 300 mm ručně</t>
  </si>
  <si>
    <t>194,4*0,15</t>
  </si>
  <si>
    <t>(1,43*18+25,26*0,03)*0,15</t>
  </si>
  <si>
    <t>ochranné pásmo IS</t>
  </si>
  <si>
    <t>132112131</t>
  </si>
  <si>
    <t>Hloubení nezapažených rýh šířky do 800 mm v soudržných horninách třídy těžitelnosti I skupiny 1 a 2 ručně</t>
  </si>
  <si>
    <t>založení oplocení</t>
  </si>
  <si>
    <t>kanalizace</t>
  </si>
  <si>
    <t>0,8*1*7,4</t>
  </si>
  <si>
    <t>131113701</t>
  </si>
  <si>
    <t>Hloubení nezapažených jam v soudržných horninách třídy těžitelnosti I skupiny 1 a 2 ručně</t>
  </si>
  <si>
    <t>0,6*0,7*0,45*2</t>
  </si>
  <si>
    <t>Vodorovné přemístění přes 20 do 50 m výkopku/sypaniny z horniny třídy těžitelnosti I skupiny 1 až 3</t>
  </si>
  <si>
    <t>162251102</t>
  </si>
  <si>
    <t>29,16+194,4+253</t>
  </si>
  <si>
    <t>pražce</t>
  </si>
  <si>
    <t>Základy</t>
  </si>
  <si>
    <t>213221102</t>
  </si>
  <si>
    <t>Ochranná vrstva na základové spáře z betonu prostého bez zvláštních nároků na prostředí tl do 150 mm tř. C 16/20</t>
  </si>
  <si>
    <t>základ pod podezdívkou</t>
  </si>
  <si>
    <t>základ stěnou</t>
  </si>
  <si>
    <t>(1,2+1,35+1,3)*0,75</t>
  </si>
  <si>
    <t>základ pod sloupky</t>
  </si>
  <si>
    <t>348361211R</t>
  </si>
  <si>
    <t>Výztuž zábradelních zídek a podezdívek z betonářské oceli 10 425</t>
  </si>
  <si>
    <t>(18,9*2*2+0,5*2*2*2+3,75*2*2)*0,62*0,001</t>
  </si>
  <si>
    <t>0,5*0,75*3</t>
  </si>
  <si>
    <t>(38*1,5+4*2,8+8*0,75)*0,62*0,001</t>
  </si>
  <si>
    <t>Ploty a ohraničení území</t>
  </si>
  <si>
    <t>338121123</t>
  </si>
  <si>
    <t>Osazování sloupků a vzpěr ŽB plotových zabetonováním patky o obj do 0,15 m3</t>
  </si>
  <si>
    <t>podezdívka</t>
  </si>
  <si>
    <t>(18,9*2*2)*0,62*0,001</t>
  </si>
  <si>
    <t>Nadzákladová zeď tl přes 150 do 200 mm z hladkých tvárnic ztraceného bednění včetně výplně z betonu tř. C 16/20</t>
  </si>
  <si>
    <t>279113133</t>
  </si>
  <si>
    <t>Základová zeď tl přes 200 do 250 mm z tvárnic ztraceného bednění včetně výplně z betonu tř. C 16/20</t>
  </si>
  <si>
    <t>279113134</t>
  </si>
  <si>
    <t>Základová zeď tl přes 250 do 300 mm z tvárnic ztraceného bednění včetně výplně z betonu tř. C 16/20</t>
  </si>
  <si>
    <t>279113135</t>
  </si>
  <si>
    <t>Základová zeď tl přes 300 do 400 mm z tvárnic ztraceného bednění včetně výplně z betonu tř. C 16/20</t>
  </si>
  <si>
    <t>3,94*1,8+0,31*1,5</t>
  </si>
  <si>
    <t>Plotová zídka tl 290 mm z cihel pálených plných dl 290 mm na MC vč spárování</t>
  </si>
  <si>
    <t>348278054R</t>
  </si>
  <si>
    <t>Plotová zídka tl 290 mm z cihel pálených dutinových dl 290 mm na MC vč spárování</t>
  </si>
  <si>
    <t>0,29*2,035</t>
  </si>
  <si>
    <t>348278402R</t>
  </si>
  <si>
    <t>317941123</t>
  </si>
  <si>
    <t>Osazování ocelových válcovaných nosníků na zdivu I, IE, U, UE nebo L výšky přes 120 do 220 mm</t>
  </si>
  <si>
    <t>2,41*16*0,001</t>
  </si>
  <si>
    <t>59341120</t>
  </si>
  <si>
    <t>deska stropní plná PZD 1490x290x90mm</t>
  </si>
  <si>
    <t>317121101R</t>
  </si>
  <si>
    <t>Montáž prefabrikovaných panelů délky do 1500 mm</t>
  </si>
  <si>
    <t>Plotová hlavice 290x290 mm betonová, včetně osazení</t>
  </si>
  <si>
    <t>Plotová hlavice 450x910 mm betonová, včetně osazení</t>
  </si>
  <si>
    <t>Mazanina tl přes 50 do 80 mm z betonu prostého bez zvýšených nároků na prostředí tř. C 16/20</t>
  </si>
  <si>
    <t>631311114</t>
  </si>
  <si>
    <t>24551274</t>
  </si>
  <si>
    <t>stěrka hydroizolační cementová jednosložková</t>
  </si>
  <si>
    <t>Provedení izolace proti vlhkosti hydroizolační stěrkou vodorovné na betonu, včetně vložení perlinky</t>
  </si>
  <si>
    <t>4,01+8,36*0,105</t>
  </si>
  <si>
    <t>777622103R</t>
  </si>
  <si>
    <t>Uzavírací polyuretanový transparentní nátěr</t>
  </si>
  <si>
    <t>0,29*0,29+(0,29*4)*0,105</t>
  </si>
  <si>
    <t>0,45*0,91+(0,45+0,45+0,91+0,91)*0,105</t>
  </si>
  <si>
    <t>348101120</t>
  </si>
  <si>
    <t>Osazení vrat nebo vrátek k oplocení na sloupky zděné nebo betonové pl přes 2 do 4 m2</t>
  </si>
  <si>
    <t>VÝPIS PRVKŮ:</t>
  </si>
  <si>
    <t>L PROFIL 60x40x4mm - dl. 10 250mm</t>
  </si>
  <si>
    <t>PÁSOVINA 50x4mm - dl. 10 090mm</t>
  </si>
  <si>
    <t>TAHOKOV - 2x 960x1 525mm</t>
  </si>
  <si>
    <t>JEKL 40x40x4mm - dl. 3 120mm</t>
  </si>
  <si>
    <t>L PROFIL 40x20x3mm - dl. 2 110mm</t>
  </si>
  <si>
    <t>U140 - dl. 2 410mm</t>
  </si>
  <si>
    <t>SOUČÁSTÍ JE DODÁVKA A OSAZENÍ</t>
  </si>
  <si>
    <t>ZÁMKU A POTŘEBNÉHO KOVÁNÍ</t>
  </si>
  <si>
    <t>POVRCHOVÁ ÚPRAVA OCEL. PRVKŮ:</t>
  </si>
  <si>
    <t>Osazování sloupků a vzpěr plotových ocelových v do 2 m ukotvením k pevnému podkladu</t>
  </si>
  <si>
    <t>338171115R</t>
  </si>
  <si>
    <t>348101220</t>
  </si>
  <si>
    <t>Osazení vrat nebo vrátek k oplocení na ocelové sloupky pl přes 2 do 4 m2</t>
  </si>
  <si>
    <t>348171146</t>
  </si>
  <si>
    <t>Montáž panelového svařovaného oplocení v přes 1,5 do 2,0 m</t>
  </si>
  <si>
    <t>348181110</t>
  </si>
  <si>
    <t>Montáž dřevěného oplocení z dílců v do 1 m</t>
  </si>
  <si>
    <t>VÝPLNĚ</t>
  </si>
  <si>
    <t>L PROFIL 60x40x4mm - dl. 13 070mm</t>
  </si>
  <si>
    <t>PÁSOVINA 50x4mm - dl. 12 910mm</t>
  </si>
  <si>
    <t>TAHOKOV - 1 530x1 640mm</t>
  </si>
  <si>
    <t>TAHOKOV - 1 525x1 710mm</t>
  </si>
  <si>
    <t>BRANKA</t>
  </si>
  <si>
    <t>JEKL 40x40x4mm - dl. 5 750mm</t>
  </si>
  <si>
    <t>PLECH - 2x 1 180x1 705mm</t>
  </si>
  <si>
    <t>SLOUPKY</t>
  </si>
  <si>
    <t>JEKL 40x40x4mm - dl. 30 320mm</t>
  </si>
  <si>
    <t>PLECH - 2x 2m2</t>
  </si>
  <si>
    <t>SOUČÁSTÍ DODÁVKY JE I OSAZENÍ SVÍTIDLA SV.03, ČTEČKY SV.05,</t>
  </si>
  <si>
    <t>ZÁMKŮ A POTŘEBNÉHO KOVÁNÍ</t>
  </si>
  <si>
    <t>ELEKTROMECHANICKÝ ZÁMEK</t>
  </si>
  <si>
    <t>85x25mm dl. 925mm</t>
  </si>
  <si>
    <t>POLE:</t>
  </si>
  <si>
    <t>5x 3 630mm</t>
  </si>
  <si>
    <t>1x 2 255mm</t>
  </si>
  <si>
    <t>Plotovky - 118ks</t>
  </si>
  <si>
    <t>Nosný profil, dl. 2 355mm - 2ks</t>
  </si>
  <si>
    <t>VIZ DETAIL 8</t>
  </si>
  <si>
    <t>80x50mm, dl. dle pole</t>
  </si>
  <si>
    <t>Nosný profil, dl. 3 630mm - 10ks</t>
  </si>
  <si>
    <t>BRÁNA:</t>
  </si>
  <si>
    <t>JEKL 150x100x7mm - dl. 3 450mm</t>
  </si>
  <si>
    <t>JEKL 80x40x4mm - dl. 12 880mm</t>
  </si>
  <si>
    <t>PÁSOVINA 80x3mm, dl. 1 615mm</t>
  </si>
  <si>
    <t>PLETIVO S NAPÍNACÍM DRÁTEM - 5,1m2</t>
  </si>
  <si>
    <t>ČTYŘHRANNÉ SE ZAPLÉTANÝM DRÁTEM, OKA 55x55mm, POPLASTOVANÉ, ČERNÉ</t>
  </si>
  <si>
    <t>VČETNĚ POTŘEBNÉHO KOVÁNÍ A VODĚODOLNÉHO VISACÍHO ZÁMKU</t>
  </si>
  <si>
    <t>PLETIVO S NAPÍNACÍM DRÁTEM, v. 1 800mm - dl. 40m</t>
  </si>
  <si>
    <t>VČETNĚ KOTVENÍ</t>
  </si>
  <si>
    <t>348172213</t>
  </si>
  <si>
    <t>Montáž vjezdových bran samonosných dvoukřídlových pl přes 3 m2 do 5 m2</t>
  </si>
  <si>
    <t>348401130</t>
  </si>
  <si>
    <t>Montáž oplocení ze strojového pletiva s napínacími dráty v přes 1,6 do 2,0 m</t>
  </si>
  <si>
    <t>POPLASTOVANÉ, ČERNÉ</t>
  </si>
  <si>
    <t>L PROFIL 60x40x4mm - dl. 2 350mm</t>
  </si>
  <si>
    <t>PÁSOVINA 50x4mm - dl. 2 270mm</t>
  </si>
  <si>
    <t>TAHOKOV - 215x910mm</t>
  </si>
  <si>
    <t>založení oplocení přesunuté</t>
  </si>
  <si>
    <t>0,45*0,45*19+0,6*0,45*0,6+0,55*0,6*4,24</t>
  </si>
  <si>
    <t>0,45*0,45*1,2</t>
  </si>
  <si>
    <t>založení oplocení branka</t>
  </si>
  <si>
    <t>0,05*0,25*18,9+0,05*0,25*1,2+0,05*0,4*(0,5+0,5+0,5)+0,05*0,3*(1,2+1,35+1,3)</t>
  </si>
  <si>
    <t>2,83*5+0,6</t>
  </si>
  <si>
    <t>(1,2*2*2+1*2)*0,62*0,001</t>
  </si>
  <si>
    <t>2,72*5+1,2*0,75</t>
  </si>
  <si>
    <t>0,05*0,15*3,63*5+0,05*0,15*1,2</t>
  </si>
  <si>
    <t>Bourání</t>
  </si>
  <si>
    <t>966003814</t>
  </si>
  <si>
    <t>Rozebrání oplocení s příčníky a betonovými sloupky z prken a latí</t>
  </si>
  <si>
    <t>966052121</t>
  </si>
  <si>
    <t>Bourání sloupků a vzpěr ŽB plotových s betonovou patkou</t>
  </si>
  <si>
    <t>Opatrné vybourání a uložení pro opětovné využití</t>
  </si>
  <si>
    <t>966052121R</t>
  </si>
  <si>
    <t>Odřezání sloupků a vzpěr ŽB plotových s betonovou patkou nad podezdívkou</t>
  </si>
  <si>
    <t>966071822</t>
  </si>
  <si>
    <t>Rozebrání oplocení z drátěného pletiva se čtvercovými oky v přes 1,6 do 2,0 m</t>
  </si>
  <si>
    <t>Rozebrání prefabrikovaných plotových desek betonových</t>
  </si>
  <si>
    <t>Podezdívky</t>
  </si>
  <si>
    <t>966049831R</t>
  </si>
  <si>
    <t>113106123</t>
  </si>
  <si>
    <t>Rozebrání dlažeb ze zámkových dlaždic komunikací pro pěší ručně</t>
  </si>
  <si>
    <t>113201111</t>
  </si>
  <si>
    <t>Vytrhání obrub chodníkových ležatých</t>
  </si>
  <si>
    <t>70,8+20+49,4+7,1</t>
  </si>
  <si>
    <t>(281,24+5,76)*0,2</t>
  </si>
  <si>
    <t>(281,24+5,76)*0,8</t>
  </si>
  <si>
    <t>113106144</t>
  </si>
  <si>
    <t>Rozebrání dlažeb ze zámkových dlaždic komunikací pro pěší strojně pl přes 50 m2</t>
  </si>
  <si>
    <t>962032240</t>
  </si>
  <si>
    <t>Bourání zdiva z cihel pálených nebo vápenopískových na MC do 1 m3</t>
  </si>
  <si>
    <t>(1,4*0,39*0,15)/2+(0,91*0,45*0,15)/2</t>
  </si>
  <si>
    <t>966073810</t>
  </si>
  <si>
    <t>Rozebrání vrat a vrátek k oplocení pl do 2 m2</t>
  </si>
  <si>
    <t>966001211</t>
  </si>
  <si>
    <t>Odstranění lavičky stabilní zabetonované</t>
  </si>
  <si>
    <t>Odstranění lavičky stabilní</t>
  </si>
  <si>
    <t>9660012123</t>
  </si>
  <si>
    <t>Odstranění odpadkového koše</t>
  </si>
  <si>
    <t>966001312R</t>
  </si>
  <si>
    <t>Odstranění cedulí</t>
  </si>
  <si>
    <t>Scpecifikováno v pasportu</t>
  </si>
  <si>
    <t>Demontáž betonových obrub</t>
  </si>
  <si>
    <t>Odstranění pískoviště 16m2</t>
  </si>
  <si>
    <t>Odstranění písku 3,2m3, 100mm pod okolní terén</t>
  </si>
  <si>
    <t>Odstranění dětské průlezky</t>
  </si>
  <si>
    <t>113106121</t>
  </si>
  <si>
    <t>Rozebrání dlažeb z betonových nebo kamenných dlaždic komunikací pro pěší ručně</t>
  </si>
  <si>
    <t>Stříška PRIS</t>
  </si>
  <si>
    <t>Sokl pod sochu</t>
  </si>
  <si>
    <t>0,75*0,45*1</t>
  </si>
  <si>
    <t>Komunikace pozemní</t>
  </si>
  <si>
    <t>S1A</t>
  </si>
  <si>
    <t>S1B</t>
  </si>
  <si>
    <t>S2</t>
  </si>
  <si>
    <t>564211011</t>
  </si>
  <si>
    <t>Podklad nebo podsyp ze štěrkopísku ŠP plochy do 100 m2 tl 50 mm</t>
  </si>
  <si>
    <t>S3</t>
  </si>
  <si>
    <t>S4</t>
  </si>
  <si>
    <t>564710011</t>
  </si>
  <si>
    <t>Podklad nebo kryt z kameniva hrubého drceného vel. 8-16 mm plochy přes 100 m2 tl 50 mm</t>
  </si>
  <si>
    <t>564231111</t>
  </si>
  <si>
    <t>Podklad nebo podsyp ze štěrkopísku ŠP plochy přes 100 m2 tl 100 mm</t>
  </si>
  <si>
    <t>564730011</t>
  </si>
  <si>
    <t>Podklad nebo kryt z kameniva hrubého drceného vel. 8-16 mm plochy přes 100 m2 tl 100 mm</t>
  </si>
  <si>
    <t>Podklad nebo kryt z kameniva hrubého drceného vel. 16-32 mm plochy přes 100 m2 tl 100 mm</t>
  </si>
  <si>
    <t>564730111</t>
  </si>
  <si>
    <t>Podklad nebo kryt z kameniva hrubého drceného vel. 32-63 mm plochy přes 100 m2 tl 200 mm</t>
  </si>
  <si>
    <t>Kladení dlažby komunikací ručně tl 60 mm skupiny A pl přes 300 m2</t>
  </si>
  <si>
    <t>FORMÁT 200x48x51 alt. 200x48x60</t>
  </si>
  <si>
    <t>NÍZKONASÁKAVÁ (&lt;6%), STÁLOBAREVNÁ</t>
  </si>
  <si>
    <t>MRAZUVZDORNÁ</t>
  </si>
  <si>
    <t>ODOLNOST PROTI POSYPOVÝM SOLÍM</t>
  </si>
  <si>
    <t>Pálené dlažební cihly - KLINKER</t>
  </si>
  <si>
    <t>S1A - prořez 2%</t>
  </si>
  <si>
    <t>S1B - prořez 2%</t>
  </si>
  <si>
    <t>S2 - prořez 2%</t>
  </si>
  <si>
    <t>912111112</t>
  </si>
  <si>
    <t>912113113R</t>
  </si>
  <si>
    <t>Včetně betonové patky</t>
  </si>
  <si>
    <t>936174311R</t>
  </si>
  <si>
    <t xml:space="preserve">Žárové zinkování a práškový vypalovací lak. </t>
  </si>
  <si>
    <t>Barva černá, RAL 9017.</t>
  </si>
  <si>
    <t>VÝPIS PRVKŮ JEDNOHO STOJANU:</t>
  </si>
  <si>
    <t>- TRUBKA 60x3mm, dl. 2 400mm</t>
  </si>
  <si>
    <t>- 2x KOTEVNÍ PLECH 200x100mm, tl. 10mm</t>
  </si>
  <si>
    <t>- 4x CHEMICKÁ KOTVA M12</t>
  </si>
  <si>
    <t>Ocelová trubka, zkroužená kotvená do bet patky.</t>
  </si>
  <si>
    <t>- TRUBKA 80x4mm, dl. 1 070mm</t>
  </si>
  <si>
    <t>- KOTEVNÍ PLECH 200x200mm, tl. 10mm</t>
  </si>
  <si>
    <t>ROZMĚRY PRO GRAFIKU - A0 1 189x841mm</t>
  </si>
  <si>
    <t>ROZMĚRY VITRÍNY - ~1 305x957mm, tl. do 50mm</t>
  </si>
  <si>
    <t>HLINÍKOVÉ PROFILY SE SILIKONOVÝM TĚSNĚNÍM. IP56</t>
  </si>
  <si>
    <t>LED PODSVĚTLENÍ</t>
  </si>
  <si>
    <t>BEZPEČNOSTNÍ SKLO</t>
  </si>
  <si>
    <t>PLYNOVÉ OTVÍRACÍ PÍSTY</t>
  </si>
  <si>
    <t>KOTVENÍ KE STĚNĚ</t>
  </si>
  <si>
    <t>RAL 7016</t>
  </si>
  <si>
    <t>Včetně montáže zapojení</t>
  </si>
  <si>
    <t>- TRUBKA 80x4mm, dl. 1 800mm</t>
  </si>
  <si>
    <t>- 2x TRUBKA 50x3mm, dl. 130mm</t>
  </si>
  <si>
    <t>- 2x KOTEVNÍ PLECH 200x200mm, tl. 10mm</t>
  </si>
  <si>
    <t>- 12x CHEMICKÁ KOTVA M12</t>
  </si>
  <si>
    <t>916131112</t>
  </si>
  <si>
    <t>Osazení silničního obrubníku betonového ležatého bez boční opěry do lože z betonu prostého</t>
  </si>
  <si>
    <t>chodníky</t>
  </si>
  <si>
    <t>parkovací plocha</t>
  </si>
  <si>
    <t>916132111R</t>
  </si>
  <si>
    <t>637121115</t>
  </si>
  <si>
    <t>Okapový chodník z kačírku tl 300 mm s udusáním</t>
  </si>
  <si>
    <t>59218001</t>
  </si>
  <si>
    <t>krajník betonový silniční 500x250x80mm</t>
  </si>
  <si>
    <t>Osazení obruby z přídlažby bez boční opěry do lože z kameniva těženého</t>
  </si>
  <si>
    <t>59227724</t>
  </si>
  <si>
    <t>žlab dvouvrstvý vibrolisovaný pro povrchové odvodnění betonový 100x280x210mm</t>
  </si>
  <si>
    <t>Včetně dotěsnění asfaltovou modifikovanou zálivkou</t>
  </si>
  <si>
    <t>572340112</t>
  </si>
  <si>
    <t>Vyspravení krytu komunikací po překopech pl do 15 m2 asfaltovým betonem ACO tl přes 50 do 70 mm</t>
  </si>
  <si>
    <t>T.01</t>
  </si>
  <si>
    <t>Plotová výplň</t>
  </si>
  <si>
    <t>T.02</t>
  </si>
  <si>
    <t>Replika lavičky</t>
  </si>
  <si>
    <t>Zahradní dřevěná lavička s opěradlem</t>
  </si>
  <si>
    <t>Masivní listnaté dřevo, surové, (opracované větve) – dub, buk, habr</t>
  </si>
  <si>
    <t>Konstrukce: Rámová konstrukce s čepovanými spoji, ručně opracovaná.</t>
  </si>
  <si>
    <t>Sedák: Z prken, rovnoběžně položených 5ks</t>
  </si>
  <si>
    <t>Povrchová úprava: olej, přírodní</t>
  </si>
  <si>
    <t>1 800x580mm, v. sedáku 400mm, v. opěráku 900mm</t>
  </si>
  <si>
    <t>Svislé plotovky z hoblovaného měkkého dřeva</t>
  </si>
  <si>
    <t>Nosný vodorovný z hoblovaného měkkého dřeva</t>
  </si>
  <si>
    <t xml:space="preserve">Tlakový impregnace proti hnilobě </t>
  </si>
  <si>
    <t>a dřevokazným škůdcům</t>
  </si>
  <si>
    <t xml:space="preserve">ošetřeno lazurou v hnědé barvě (palisandr). </t>
  </si>
  <si>
    <t>Nutno vzorkovat dle stávající barevnosti.</t>
  </si>
  <si>
    <t>Z.01</t>
  </si>
  <si>
    <t>Stojan na kola</t>
  </si>
  <si>
    <t>Z.02</t>
  </si>
  <si>
    <t>Zahrazovací sloupek</t>
  </si>
  <si>
    <t>Z.03</t>
  </si>
  <si>
    <t>Podsvětlená vitrína</t>
  </si>
  <si>
    <t>Z.06</t>
  </si>
  <si>
    <t>Parkovací zarážka</t>
  </si>
  <si>
    <t>T.03</t>
  </si>
  <si>
    <t>Kompost</t>
  </si>
  <si>
    <t>NA SLOUPKY NAŠROUBOVÁNA PRKNA</t>
  </si>
  <si>
    <t>VNITŘNÍ PROSTOR POTAŽEN FÓLIÍ VHODNOU DO KOMPOSTU</t>
  </si>
  <si>
    <t>DŘEVO TLAKOVĚ IMPREGNOVÁNO</t>
  </si>
  <si>
    <t xml:space="preserve">Spojovací prvky: Skryté čepy a dřevěné kolíky, </t>
  </si>
  <si>
    <t>bez viditelných šroubů.</t>
  </si>
  <si>
    <t>HRANOL 80x80mm, dl. 1 100mm - 12ks</t>
  </si>
  <si>
    <t>PRKNO 240x24mm, dl. 3 000mm - 4ks</t>
  </si>
  <si>
    <t>PRKNO 240x24mm, dl. 4 000mm - 8ks</t>
  </si>
  <si>
    <t>ZEMNÍ VRUT, dl. 700mm - 12ks</t>
  </si>
  <si>
    <t>PLOCHA FOLIE ~ 23m2</t>
  </si>
  <si>
    <t>T.04</t>
  </si>
  <si>
    <t>Stůl</t>
  </si>
  <si>
    <t>SLOUPKY 80x80mm KOTVENÉ ZEMNÍMI VRUTY</t>
  </si>
  <si>
    <t>2000x800mm, v. 740mm</t>
  </si>
  <si>
    <t>DUBOVÁ SPÁROVKA, TL. 18 A 25mm, KVALITA BC</t>
  </si>
  <si>
    <t>NOSNÁ PODKONSTRUKCE - TRÁMKY Z JEHLIČNATÉHO DŘEVA, IMPREGNOVANÉ</t>
  </si>
  <si>
    <t>OLEJOVÝ NÁTĚR</t>
  </si>
  <si>
    <t>HRANOL 80x80mm - 9,6m</t>
  </si>
  <si>
    <t>DUBOVÁ PŘEKLIŽKA, tl. 18mm - 2,1m2</t>
  </si>
  <si>
    <t>DUBOVÁ PŘEKLIŽKA, tl. 25mm - 2,1m2</t>
  </si>
  <si>
    <t>OPLECHOVÁNÍ, tl. 1mm - 0,4m2</t>
  </si>
  <si>
    <t xml:space="preserve">NOSNÁ PODKONSTRUKCE - TRÁMKY </t>
  </si>
  <si>
    <t>Z JEHLIČNATÉHO DŘEVA, IMPREGNOVANÉ</t>
  </si>
  <si>
    <t>OPLECHOVÁNÍ NOHOU, POZINKOVANÝ PLECH</t>
  </si>
  <si>
    <t>2000x450mm, v.450mm</t>
  </si>
  <si>
    <t>VÝPIS PRVKŮ - JEDNA LAVIČKA:</t>
  </si>
  <si>
    <t>DUBOVÁ PŘEKLIŽKA, tl. 18mm - 0,6m2</t>
  </si>
  <si>
    <t>HRANOL 80x80mm - 3,7m</t>
  </si>
  <si>
    <t>DUBOVÁ PŘEKLIŽKA, tl. 25mm - 1,31m2</t>
  </si>
  <si>
    <t>OPLECHOVÁNÍ, tl. 1mm - 0,2m2</t>
  </si>
  <si>
    <t>Lavice</t>
  </si>
  <si>
    <t>T.05</t>
  </si>
  <si>
    <t>0S.1</t>
  </si>
  <si>
    <t>Parková lavička</t>
  </si>
  <si>
    <t>Venkovní lavička s opěrkou</t>
  </si>
  <si>
    <t>Délka 200 cm (4 osoby)</t>
  </si>
  <si>
    <t>Výška sedáku ~43-45cm</t>
  </si>
  <si>
    <t>Výška opěráku ~80cm</t>
  </si>
  <si>
    <t>Hmotnost ~40 kg</t>
  </si>
  <si>
    <t xml:space="preserve">Ocel – svařovaná konstrukce. </t>
  </si>
  <si>
    <t>Ocelové lamely (oválné nebo kulaté)</t>
  </si>
  <si>
    <t>Barevnost RAL bude určena dle nabídky dodavatele.</t>
  </si>
  <si>
    <t>0S.2</t>
  </si>
  <si>
    <t>Lounge lavice</t>
  </si>
  <si>
    <t>Délka ~200 cm</t>
  </si>
  <si>
    <t>Šířka ~75cm</t>
  </si>
  <si>
    <t>Výška  ~80cm</t>
  </si>
  <si>
    <t xml:space="preserve">Ocelový plech o tloušťce 6 mm </t>
  </si>
  <si>
    <t xml:space="preserve">Ocelové jekly o průřezu 30x30mm. </t>
  </si>
  <si>
    <t>Žárově zinkované, práškový lak, RAL 7016</t>
  </si>
  <si>
    <t>Sedák, opěradlo:</t>
  </si>
  <si>
    <t>Latě z tvrdého dřeva ~35x35xmm</t>
  </si>
  <si>
    <t>Lakované, přírodní odstín</t>
  </si>
  <si>
    <t>0S.3</t>
  </si>
  <si>
    <t>Odpadkový koš</t>
  </si>
  <si>
    <t>831312921</t>
  </si>
  <si>
    <t>Montáž kanalizačního potrubí hladkého plnostěnného SN 4 z PVC-U DN 160</t>
  </si>
  <si>
    <t>28611131</t>
  </si>
  <si>
    <t>trubka kanalizační PVC DN 160 SN4</t>
  </si>
  <si>
    <t>28611428</t>
  </si>
  <si>
    <t>odbočka kanalizační plastová s hrdlem KG 160/125/87°</t>
  </si>
  <si>
    <t>451573111</t>
  </si>
  <si>
    <t>Lože pod potrubí otevřený výkop ze štěrkopísku</t>
  </si>
  <si>
    <t>7,4*0,8*0,4</t>
  </si>
  <si>
    <t>Výměna potrubí z trub kameninových hrdlových s integrovaným těsněním výkop sklon do 20% DN 160</t>
  </si>
  <si>
    <t>892351111</t>
  </si>
  <si>
    <t>Tlaková zkouška vodou potrubí DN 150 nebo 200</t>
  </si>
  <si>
    <t>899103112</t>
  </si>
  <si>
    <t>Osazení poklopů litinových, ocelových nebo železobetonových včetně rámů pro třídu zatížení B125, C250</t>
  </si>
  <si>
    <t>174152101</t>
  </si>
  <si>
    <t>Zásyp jam, šachet a rýh do 30 m3 sypaninou se zhutněním při překopech inženýrských sítí</t>
  </si>
  <si>
    <t>0,4*1*7,4</t>
  </si>
  <si>
    <t>poklop šachtový litinový, ocelový rám DN 400 pro třídu zatížení B125</t>
  </si>
  <si>
    <t>Z.09</t>
  </si>
  <si>
    <t>RP-Zahrada - rozvaděč pro zahrad v 1.PP ve skříňovém oceloplechovém provedení
ŠxVxH 588x770x136 mm, s výřezy pro průchod kabelů, 4x24
včetně vybavení dle "Schéma zapojení rozvaděče RP_Zahrada"</t>
  </si>
  <si>
    <t>34111098</t>
  </si>
  <si>
    <t>kabel instalační jádro Cu plné izolace PVC plášť PVC 450/750V (CYKY) 5x4mm2</t>
  </si>
  <si>
    <t>Pol1</t>
  </si>
  <si>
    <t>34111090</t>
  </si>
  <si>
    <t>kabel instalační jádro Cu plné izolace PVC plášť PVC 450/750V (CYKY) 5x1,5mm2</t>
  </si>
  <si>
    <t>34111094</t>
  </si>
  <si>
    <t>kabel instalační jádro Cu plné izolace PVC plášť PVC 450/750V (CYKY) 5x2,5mm2</t>
  </si>
  <si>
    <t>34111036</t>
  </si>
  <si>
    <t>kabel instalační jádro Cu plné izolace PVC plášť PVC 450/750V (CYKY) 3x2,5mm2</t>
  </si>
  <si>
    <t>SV.01</t>
  </si>
  <si>
    <t>SV.02</t>
  </si>
  <si>
    <t>Svítidlo
Tvar: symmetrical wide beam
Barevná úprava: grafitová
Materiál: hliník
Výška: 550 mm
Průměr: 250 mm
Napájení: 230V/50Hz
Světelný zdroj: LED vyměnitelný
Stmívatelné: ANO
Řízení: DALI
Příkon: 8,9 W
Světelný tok: 954 lm
Barva světla: teplá bílá
Teplota chromatičnosti: 3000 K
Energetická třída: C
Třída ochrany: I
Stupeň krytí: IP65
Životnost sv. zdroje: &gt;50 000h</t>
  </si>
  <si>
    <t>Svítidlo
Tvar: symmetrical wide beam
Úhel: 50°
Úhel natočení: 25°
Barevná úprava: nerez
Materiál: hliník
Výška: 216 mm
Průměr: 205 mm
Napájení: 230V/50Hz
Světelný zdroj: LED vyměnitelný
Stmívatelné: NE
Řízení: DALI
Příkon: 17,9 W
Světelný tok: 2 016 lm
Barva světla: teplá bílá
Teplota chromatičnosti: 3000 K
Energetická třída: C
Třída ochrany: I
Stupeň krytí: IP68
Životnost sv. zdroje: &gt;50 000h</t>
  </si>
  <si>
    <t>SV.03</t>
  </si>
  <si>
    <t>Svítidlo s pohybovým PIR čidlem
Tvar: symetrical wide beam
Barevná úprava: grafitová
Materiál: hliník
Výška: 190 mm
Šířka: 110 mm
Napájení: 230V/50Hz
Světelný zdroj: LED vyměnitelný
Stmívatelné: ANO
Řízení: DALI
Příkon: 17,0 W
Světelný tok: 1 216 lm
Barva světla: teplá bílá
Teplota chromatičnosti: 3000 K
Energetická třída: D
Třída ochrany: I
Stupeň krytí: IP64
Životnost sv. zdroje: &gt;50 000h
Pohybové PIR čidlo pro použití s DALI systémy.
Stupeň krytí: min IP64</t>
  </si>
  <si>
    <t>SV.04</t>
  </si>
  <si>
    <t>PODZEMNÍ VÝSUVNÁ ZÁSUVKA
205x205mm, v. 230mm
3x zásuvka 230V
1x zásuvka 400V 5/16A
Materiál? hliník
Uzamykatelné víko
Zatížení 6,5t
Stupeň krytí: IP44 (otevřené), IP67 (zavřené)</t>
  </si>
  <si>
    <t>SV.05</t>
  </si>
  <si>
    <t>ČTEČKA KÓDŮ S RFID ČTEČKOU
143x53mm, hl. 42mm
Materiál: tvrzený plast, černá barva
Stupeň krytí: IP65
Příkon: 2,5W
Komunikační rozhraní: RS-232
Rozlišení: 640x480dpi
Podporované kódy: 1D a 2D
RFID čtečka</t>
  </si>
  <si>
    <t>34571532</t>
  </si>
  <si>
    <t>trubka elektroinstalační plastová ohebná vysoce odolná z PVC s vnitřní kluznou vrstvou UV stabilní D 50,3/63mm poloměr ohybu &gt;400mm</t>
  </si>
  <si>
    <t>34571525</t>
  </si>
  <si>
    <t>trubka elektroinstalační plastová ohebná vysoce odolná z PVC s vnitřní kluznou vrstvou UV stabilní D 30,9/40mm poloměr ohybu &gt;200mm</t>
  </si>
  <si>
    <t xml:space="preserve">
34571519</t>
  </si>
  <si>
    <t>trubka elektroinstalační plastová ohebná vysoce odolná z PVC s vnitřní kluznou vrstvou UV stabilní D 18,4/25mm poloměr ohybu &gt;160mm</t>
  </si>
  <si>
    <t>34571017</t>
  </si>
  <si>
    <t>lišta elektroinstalační vkládací hranatá bezhalogenová 60x40mm</t>
  </si>
  <si>
    <t>35442123</t>
  </si>
  <si>
    <t>průchodka kruhových vodičů 8-10mm do základu a stěny 300-500mm</t>
  </si>
  <si>
    <t>34121100</t>
  </si>
  <si>
    <t>kabel sdělovací podélně vodotěsný stíněný laminovanou Al folií jádro Cu plné izolace foam-skin PE plášť PE 150V (TCEPKPFLE) 3x4x0,6mm2</t>
  </si>
  <si>
    <t>montáž</t>
  </si>
  <si>
    <t>741372067</t>
  </si>
  <si>
    <t>Montáž svítidlo LED exteriérové přisazené nástěnné reflektorové se samostatným nebo integrovaným pohybovým čidlem se zapojením vodičů</t>
  </si>
  <si>
    <t>741372127</t>
  </si>
  <si>
    <t>Montáž svítidlo LED exteriérové samostatné sloupkové se zapojením vodičů</t>
  </si>
  <si>
    <t>741372131</t>
  </si>
  <si>
    <t>Montáž svítidlo LED exteriérové samostatné zemní se zapojením vodičů</t>
  </si>
  <si>
    <t>Pol2.2</t>
  </si>
  <si>
    <t>naprogramování, zapojení do řídícího systému objektu, oživení</t>
  </si>
  <si>
    <t>628195001</t>
  </si>
  <si>
    <t>Očištění zdiva nebo betonu zdí a valů před započetím oprav ručně</t>
  </si>
  <si>
    <t>17,76*2*1,1</t>
  </si>
  <si>
    <t>sloupky</t>
  </si>
  <si>
    <t>622111121R</t>
  </si>
  <si>
    <t>Vyspravení lokální cementovou maltou vnějších stěn betonových nebo železobetonových do 20 % z celkové plochy stěn</t>
  </si>
  <si>
    <t>podezdívka nová</t>
  </si>
  <si>
    <t>10,77*2*1,1</t>
  </si>
  <si>
    <t>sloupky nové</t>
  </si>
  <si>
    <t>(0,8*16+5,3*2+3,46)*1,1</t>
  </si>
  <si>
    <t>(2,1*16+18,8)*1,1</t>
  </si>
  <si>
    <t>783827125</t>
  </si>
  <si>
    <t>Krycí jednonásobný silikonový nátěr omítek stupně členitosti 1 a 2</t>
  </si>
  <si>
    <t>622331111</t>
  </si>
  <si>
    <t>Cementová omítka hrubá jednovrstvá zatřená vnějších stěn nanášená ručně</t>
  </si>
  <si>
    <t>783101201</t>
  </si>
  <si>
    <t>Hrubé obroušení podkladu truhlářských konstrukcí před provedením nátěru</t>
  </si>
  <si>
    <t>stávající plotová pole a brány)</t>
  </si>
  <si>
    <t>783128101</t>
  </si>
  <si>
    <t>Lazurovací jednonásobný akrylátový nátěr truhlářských konstrukcí</t>
  </si>
  <si>
    <t>Bezoplachové odrezivění zámečnických konstrukcí</t>
  </si>
  <si>
    <t>783301303</t>
  </si>
  <si>
    <t>0,5*0,5*2+0,7*0,7*2+(1,5*0,55)*2*2</t>
  </si>
  <si>
    <t>poklopy a mříže</t>
  </si>
  <si>
    <t>Odmaštění zámečnických konstrukcí vodou ředitelným odmašťovačem</t>
  </si>
  <si>
    <t>783301311</t>
  </si>
  <si>
    <t>783317107</t>
  </si>
  <si>
    <t>Krycí jednonásobný syntetický samozákladující s obsahem železité slídy (kovářský) nátěr zámečnických konstrukcí</t>
  </si>
  <si>
    <t>Z.04</t>
  </si>
  <si>
    <t>Vstupní branka a oplocení</t>
  </si>
  <si>
    <t>ŽÁROVÉ ZINKOVÁNÍ</t>
  </si>
  <si>
    <t>PRÁŠKOVÝ VYPALOVACÍ LAK</t>
  </si>
  <si>
    <t>Z.05</t>
  </si>
  <si>
    <t>Z.07</t>
  </si>
  <si>
    <t>Z.08</t>
  </si>
  <si>
    <t>Vrátka - uzavření popelnic</t>
  </si>
  <si>
    <t>Vjezdová brána</t>
  </si>
  <si>
    <t>Pletivo</t>
  </si>
  <si>
    <t>Konstrukce zámečnické a doplňkové</t>
  </si>
  <si>
    <t>Rozměry D×Š×V</t>
  </si>
  <si>
    <t>~460×465×1000 mm / 153 kg / 60 l</t>
  </si>
  <si>
    <t>Odlitek z pohledového betonu .</t>
  </si>
  <si>
    <t xml:space="preserve">Uvnitř koše je vyjímatelná pozinkovaná nádoba o objemu 60 l. </t>
  </si>
  <si>
    <t xml:space="preserve">Na betonu je vzor tahokovu. </t>
  </si>
  <si>
    <t>RAL 7016.</t>
  </si>
  <si>
    <t>P.02</t>
  </si>
  <si>
    <t>Ruční stojanové čerpadlo s vysokým výtokovým stojanem.</t>
  </si>
  <si>
    <t>Např. Sigma Standard II</t>
  </si>
  <si>
    <t>Barva RAL 5010</t>
  </si>
  <si>
    <t>Pro hloubku studny do 15m</t>
  </si>
  <si>
    <t>Pumpa kotvena pomocí kotevních šroubů přes montážní patku přímo do betonové desky.</t>
  </si>
  <si>
    <t>60814003R</t>
  </si>
  <si>
    <t>1*0,25*65</t>
  </si>
  <si>
    <t>58381185</t>
  </si>
  <si>
    <t>nepravidelný kámen pískovec, povrch přírodní dlažba 30-70x40-70mm</t>
  </si>
  <si>
    <t xml:space="preserve">    2 - Základy</t>
  </si>
  <si>
    <t xml:space="preserve">    96 - Bourání</t>
  </si>
  <si>
    <t>Parkové úpravy a krajinářství</t>
  </si>
  <si>
    <t>936001001</t>
  </si>
  <si>
    <t>Montáž prvků městské a zahradní architektury hmotnosti do 0,1 t</t>
  </si>
  <si>
    <t xml:space="preserve">    221 - Komunikace pozemní</t>
  </si>
  <si>
    <t xml:space="preserve">    231 - Parkové úpravy a krajinářství</t>
  </si>
  <si>
    <t xml:space="preserve">    231 - Ploty a ohraničení území</t>
  </si>
  <si>
    <t xml:space="preserve">    767 - Konstrukce zámečnické a doplňkové</t>
  </si>
  <si>
    <t>Kryty ploch</t>
  </si>
  <si>
    <t>59225816</t>
  </si>
  <si>
    <t>deska betonová zákrytová studniční 120/7cm (pro skruž D 100cm)</t>
  </si>
  <si>
    <t>Pumpa</t>
  </si>
  <si>
    <t>245111111</t>
  </si>
  <si>
    <t>Osazení krycí desky dvoudílné</t>
  </si>
  <si>
    <t>Kanalizace a vodovod</t>
  </si>
  <si>
    <t xml:space="preserve">    271 - Kanalizace a vodovod</t>
  </si>
  <si>
    <t>Povrchové úpravy</t>
  </si>
  <si>
    <t xml:space="preserve">    231 - Povrchové úpravy</t>
  </si>
  <si>
    <t>181951112</t>
  </si>
  <si>
    <t>Úprava pláně v hornině třídy těžitelnosti I skupiny 1 až 3 se zhutněním strojně</t>
  </si>
  <si>
    <t>Rektifikovatelné nožičky</t>
  </si>
  <si>
    <t>ornice</t>
  </si>
  <si>
    <t>výkopek</t>
  </si>
  <si>
    <t>Antikorozní nátěr + polyesterový UV odolný lak</t>
  </si>
  <si>
    <t>S2 - nová zádlažba</t>
  </si>
  <si>
    <t>pražec dřevěný 1000x250x150, impregnovaný</t>
  </si>
  <si>
    <t>564760101</t>
  </si>
  <si>
    <t>Podklad nebo kryt z kameniva hrubého drceného vel. 16-32 mm plochy do 100 m2 tl 200 mm</t>
  </si>
  <si>
    <t>564761111</t>
  </si>
  <si>
    <t>596211113</t>
  </si>
  <si>
    <t>Montáž zábrany parkovací sloupku mm se zabetonovanou patkou</t>
  </si>
  <si>
    <t>Montáž parkovacího dorazu šířky přes 1200 mm se zabetonovanou patkou</t>
  </si>
  <si>
    <t>Osazení chodníkového obrubníku ležatého bez boční opěry do lože z betonu prostého</t>
  </si>
  <si>
    <t>916231112R</t>
  </si>
  <si>
    <t>Montáž stojanu na kola pro kotevními šrouby na pevný podklad se zabetonovanou patkou</t>
  </si>
  <si>
    <t>přesun soch</t>
  </si>
  <si>
    <t>311113132</t>
  </si>
  <si>
    <t>711131111</t>
  </si>
  <si>
    <t>Provedení izolace proti zemní vlhkosti pásy na sucho samolepící</t>
  </si>
  <si>
    <t>střecha přístřešku</t>
  </si>
  <si>
    <t>62852010</t>
  </si>
  <si>
    <t>pás asfaltový samolepicí modifikovaný</t>
  </si>
  <si>
    <t>711191101R</t>
  </si>
  <si>
    <t>(4,01+8,36*0,105)*8</t>
  </si>
  <si>
    <t>871313120</t>
  </si>
  <si>
    <t>(4,08*11+0,28*21+0,28*46)*1,1</t>
  </si>
  <si>
    <t>Vodorovná doprava suti ze sypkých materiálů do 1 km</t>
  </si>
  <si>
    <t>997231111</t>
  </si>
  <si>
    <t>Příplatek ZKD 1 km vodorovné dopravy suti a vybouraných hmot</t>
  </si>
  <si>
    <t>997231119</t>
  </si>
  <si>
    <t>62,626*10 'Přepočtené koeficientem množství</t>
  </si>
  <si>
    <t>997013869</t>
  </si>
  <si>
    <t>Poplatek za předání recyklačnímu zařízení stavebního odpadu ze směsí betonu, cihel a keramických výrobků kód odpadu 17 01 07</t>
  </si>
  <si>
    <t>Odstranění pařezů průměru přes 100 do 300 mm</t>
  </si>
  <si>
    <t>Odstranění pařezů průměru přes 300 do 500 mm</t>
  </si>
  <si>
    <t xml:space="preserve">
Odstranění pařezů průměru přes 500 do 700 mm</t>
  </si>
  <si>
    <t>Odstranění pařezů průměru přes 700 do 900 mm</t>
  </si>
  <si>
    <t>181351005</t>
  </si>
  <si>
    <t>Rozprostření ornice tl vrstvy přes 250 do 300 mm pl do 100 m2 v rovině nebo ve svahu do 1:5 strojně</t>
  </si>
  <si>
    <t>58154410</t>
  </si>
  <si>
    <t>písek křemičitý sušený frakce 0,1</t>
  </si>
  <si>
    <t>437,8*0,6+73,7</t>
  </si>
  <si>
    <t>Vypletí záhonu trávníku po výsevu s naložením a odvozem odpadu do 20 km v rovině a svahu do 1:5</t>
  </si>
  <si>
    <t>185804215</t>
  </si>
  <si>
    <t>184201111</t>
  </si>
  <si>
    <t>Výsadba stromu bez balu do jamky v kmene do 1,8 m v rovině a svahu do 1:5</t>
  </si>
  <si>
    <t>10391100</t>
  </si>
  <si>
    <t>kůra mulčovací VL</t>
  </si>
  <si>
    <t>184806114R</t>
  </si>
  <si>
    <t>162751117</t>
  </si>
  <si>
    <t>997013873</t>
  </si>
  <si>
    <t>Poplatek za předání recyklačnímu zařízení zeminy a kamení kód odpadu 17 05 04</t>
  </si>
  <si>
    <t>121112003</t>
  </si>
  <si>
    <t>Sejmutí ornice tl vrstvy do 200 mm ručně</t>
  </si>
  <si>
    <t>112,65-43,3</t>
  </si>
  <si>
    <t>998223011</t>
  </si>
  <si>
    <t>Vodorovné přemístění přes 9 000 do 10000 m výkopku/sypaniny z horniny třídy těžitelnosti I skupiny 1 až 3</t>
  </si>
  <si>
    <t>Přesun hmot pro pozemní komunikace s krytem dlážděným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</si>
</sst>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7"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23" fillId="0" borderId="0" xfId="1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32" fillId="5" borderId="22" xfId="0" applyNumberFormat="1" applyFont="1" applyFill="1" applyBorder="1" applyAlignment="1" applyProtection="1">
      <alignment vertical="center"/>
      <protection locked="0"/>
    </xf>
    <xf numFmtId="49" fontId="24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0" fontId="0" fillId="0" borderId="0" xfId="0" applyProtection="1"/>
    <xf numFmtId="0" fontId="13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14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49" fontId="2" fillId="0" borderId="0" xfId="0" applyNumberFormat="1" applyFont="1" applyAlignment="1" applyProtection="1">
      <alignment horizontal="left" vertical="center"/>
    </xf>
    <xf numFmtId="0" fontId="0" fillId="0" borderId="3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12" xfId="0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vertical="center"/>
    </xf>
    <xf numFmtId="4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0" fontId="0" fillId="4" borderId="0" xfId="0" applyFill="1" applyAlignment="1" applyProtection="1">
      <alignment vertical="center"/>
    </xf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 applyAlignment="1" applyProtection="1">
      <alignment vertical="center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7" xfId="0" applyFont="1" applyFill="1" applyBorder="1" applyAlignment="1" applyProtection="1">
      <alignment horizontal="center" vertical="center"/>
    </xf>
    <xf numFmtId="4" fontId="4" fillId="4" borderId="7" xfId="0" applyNumberFormat="1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right"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4" fontId="7" fillId="0" borderId="3" xfId="0" applyNumberFormat="1" applyFont="1" applyBorder="1" applyAlignment="1" applyProtection="1">
      <alignment vertical="center"/>
    </xf>
    <xf numFmtId="4" fontId="7" fillId="0" borderId="0" xfId="0" applyNumberFormat="1" applyFont="1" applyAlignment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/>
    </xf>
    <xf numFmtId="4" fontId="22" fillId="0" borderId="0" xfId="0" applyNumberFormat="1" applyFont="1" applyProtection="1"/>
    <xf numFmtId="0" fontId="0" fillId="0" borderId="11" xfId="0" applyBorder="1" applyAlignment="1" applyProtection="1">
      <alignment vertical="center"/>
    </xf>
    <xf numFmtId="166" fontId="29" fillId="0" borderId="12" xfId="0" applyNumberFormat="1" applyFont="1" applyBorder="1" applyProtection="1"/>
    <xf numFmtId="166" fontId="29" fillId="0" borderId="13" xfId="0" applyNumberFormat="1" applyFont="1" applyBorder="1" applyProtection="1"/>
    <xf numFmtId="4" fontId="30" fillId="0" borderId="0" xfId="0" applyNumberFormat="1" applyFont="1" applyAlignment="1" applyProtection="1">
      <alignment vertical="center"/>
    </xf>
    <xf numFmtId="0" fontId="8" fillId="0" borderId="3" xfId="0" applyFont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8" fillId="0" borderId="14" xfId="0" applyFont="1" applyBorder="1" applyProtection="1"/>
    <xf numFmtId="166" fontId="8" fillId="0" borderId="0" xfId="0" applyNumberFormat="1" applyFont="1" applyProtection="1"/>
    <xf numFmtId="166" fontId="8" fillId="0" borderId="23" xfId="0" applyNumberFormat="1" applyFont="1" applyBorder="1" applyProtection="1"/>
    <xf numFmtId="4" fontId="8" fillId="0" borderId="0" xfId="0" applyNumberFormat="1" applyFont="1" applyProtection="1"/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Protection="1"/>
    <xf numFmtId="4" fontId="8" fillId="0" borderId="3" xfId="0" applyNumberFormat="1" applyFont="1" applyBorder="1" applyProtection="1"/>
    <xf numFmtId="166" fontId="8" fillId="0" borderId="15" xfId="0" applyNumberFormat="1" applyFont="1" applyBorder="1" applyProtection="1"/>
    <xf numFmtId="4" fontId="8" fillId="0" borderId="0" xfId="0" applyNumberFormat="1" applyFont="1" applyAlignment="1" applyProtection="1">
      <alignment vertical="center"/>
    </xf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5" borderId="22" xfId="0" applyNumberFormat="1" applyFont="1" applyFill="1" applyBorder="1" applyAlignment="1" applyProtection="1">
      <alignment vertical="center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167" fontId="0" fillId="0" borderId="3" xfId="0" applyNumberForma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20" fillId="0" borderId="22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Fill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4" fontId="32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center" vertical="center" wrapText="1"/>
    </xf>
    <xf numFmtId="167" fontId="20" fillId="0" borderId="22" xfId="0" applyNumberFormat="1" applyFont="1" applyFill="1" applyBorder="1" applyAlignment="1" applyProtection="1">
      <alignment vertical="center"/>
    </xf>
    <xf numFmtId="0" fontId="21" fillId="0" borderId="19" xfId="0" applyFont="1" applyBorder="1" applyAlignment="1" applyProtection="1">
      <alignment horizontal="left" vertical="center"/>
    </xf>
    <xf numFmtId="0" fontId="21" fillId="0" borderId="20" xfId="0" applyFont="1" applyBorder="1" applyAlignment="1" applyProtection="1">
      <alignment horizontal="center"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 applyProtection="1">
      <alignment vertical="center"/>
    </xf>
    <xf numFmtId="0" fontId="32" fillId="0" borderId="14" xfId="0" applyFont="1" applyBorder="1" applyAlignment="1" applyProtection="1">
      <alignment horizontal="left" vertical="center"/>
    </xf>
    <xf numFmtId="4" fontId="0" fillId="0" borderId="22" xfId="0" applyNumberFormat="1" applyBorder="1" applyAlignment="1" applyProtection="1">
      <alignment vertical="center"/>
    </xf>
    <xf numFmtId="4" fontId="0" fillId="0" borderId="0" xfId="0" applyNumberFormat="1" applyProtection="1"/>
    <xf numFmtId="4" fontId="6" fillId="0" borderId="3" xfId="0" applyNumberFormat="1" applyFont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99"/>
  <sheetViews>
    <sheetView showGridLines="0" tabSelected="1" zoomScale="149" zoomScaleNormal="149" workbookViewId="0">
      <selection activeCell="E4" sqref="E4"/>
    </sheetView>
  </sheetViews>
  <sheetFormatPr baseColWidth="10" defaultColWidth="8.75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hidden="1" customWidth="1"/>
  </cols>
  <sheetData>
    <row r="1" spans="1:57">
      <c r="A1" s="1" t="s">
        <v>0</v>
      </c>
      <c r="AZ1" s="1" t="s">
        <v>1</v>
      </c>
      <c r="BA1" s="1" t="s">
        <v>2</v>
      </c>
      <c r="BB1" s="1" t="s">
        <v>1</v>
      </c>
    </row>
    <row r="2" spans="1:57" ht="37" customHeight="1">
      <c r="AR2" s="74" t="s">
        <v>4</v>
      </c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</row>
    <row r="3" spans="1:57" ht="7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4"/>
    </row>
    <row r="4" spans="1:57" ht="25" customHeight="1">
      <c r="B4" s="4"/>
      <c r="D4" s="5" t="s">
        <v>7</v>
      </c>
      <c r="AR4" s="4"/>
      <c r="AS4" s="6" t="s">
        <v>8</v>
      </c>
    </row>
    <row r="5" spans="1:57" ht="12" customHeight="1">
      <c r="B5" s="4"/>
      <c r="D5" s="7" t="s">
        <v>9</v>
      </c>
      <c r="K5" s="99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R5" s="4"/>
    </row>
    <row r="6" spans="1:57" ht="37" customHeight="1">
      <c r="B6" s="4"/>
      <c r="D6" s="9" t="s">
        <v>10</v>
      </c>
      <c r="K6" s="104" t="s">
        <v>186</v>
      </c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R6" s="4"/>
    </row>
    <row r="7" spans="1:57" ht="12" customHeight="1">
      <c r="B7" s="4"/>
      <c r="D7" s="10" t="s">
        <v>11</v>
      </c>
      <c r="K7" s="8" t="s">
        <v>1</v>
      </c>
      <c r="AK7" s="10" t="s">
        <v>12</v>
      </c>
      <c r="AN7" s="8" t="s">
        <v>1</v>
      </c>
      <c r="AR7" s="4"/>
    </row>
    <row r="8" spans="1:57" ht="12" customHeight="1">
      <c r="B8" s="4"/>
      <c r="D8" s="10" t="s">
        <v>13</v>
      </c>
      <c r="K8" s="8" t="s">
        <v>181</v>
      </c>
      <c r="AK8" s="10" t="s">
        <v>14</v>
      </c>
      <c r="AN8" s="106" t="s">
        <v>183</v>
      </c>
      <c r="AR8" s="4"/>
    </row>
    <row r="9" spans="1:57" ht="14.5" customHeight="1">
      <c r="B9" s="4"/>
      <c r="AR9" s="4"/>
    </row>
    <row r="10" spans="1:57" ht="12" customHeight="1">
      <c r="B10" s="4"/>
      <c r="D10" s="10" t="s">
        <v>15</v>
      </c>
      <c r="AK10" s="10" t="s">
        <v>16</v>
      </c>
      <c r="AN10" s="106" t="s">
        <v>184</v>
      </c>
      <c r="AR10" s="4"/>
    </row>
    <row r="11" spans="1:57" ht="18.5" customHeight="1">
      <c r="B11" s="4"/>
      <c r="E11" s="8" t="s">
        <v>182</v>
      </c>
      <c r="AK11" s="10" t="s">
        <v>17</v>
      </c>
      <c r="AN11" s="8" t="s">
        <v>1</v>
      </c>
      <c r="AR11" s="4"/>
    </row>
    <row r="12" spans="1:57" ht="7" customHeight="1">
      <c r="B12" s="4"/>
      <c r="AR12" s="4"/>
    </row>
    <row r="13" spans="1:57" ht="12" customHeight="1">
      <c r="B13" s="4"/>
      <c r="D13" s="10" t="s">
        <v>18</v>
      </c>
      <c r="AK13" s="10" t="s">
        <v>16</v>
      </c>
      <c r="AN13" s="8" t="s">
        <v>1</v>
      </c>
      <c r="AR13" s="4"/>
    </row>
    <row r="14" spans="1:57" ht="13">
      <c r="B14" s="4"/>
      <c r="E14" s="8" t="s">
        <v>19</v>
      </c>
      <c r="AK14" s="10" t="s">
        <v>17</v>
      </c>
      <c r="AN14" s="8" t="s">
        <v>1</v>
      </c>
      <c r="AR14" s="4"/>
    </row>
    <row r="15" spans="1:57" ht="7" customHeight="1">
      <c r="B15" s="4"/>
      <c r="AR15" s="4"/>
    </row>
    <row r="16" spans="1:57" ht="12" customHeight="1">
      <c r="B16" s="4"/>
      <c r="D16" s="10" t="s">
        <v>20</v>
      </c>
      <c r="AK16" s="10" t="s">
        <v>16</v>
      </c>
      <c r="AN16" s="106" t="s">
        <v>185</v>
      </c>
      <c r="AR16" s="4"/>
    </row>
    <row r="17" spans="2:44" ht="18.5" customHeight="1">
      <c r="B17" s="4"/>
      <c r="E17" s="8" t="s">
        <v>154</v>
      </c>
      <c r="AK17" s="10" t="s">
        <v>17</v>
      </c>
      <c r="AN17" s="8"/>
      <c r="AR17" s="4"/>
    </row>
    <row r="18" spans="2:44" ht="7" customHeight="1">
      <c r="B18" s="4"/>
      <c r="AR18" s="4"/>
    </row>
    <row r="19" spans="2:44" ht="12" customHeight="1">
      <c r="B19" s="4"/>
      <c r="D19" s="10" t="s">
        <v>22</v>
      </c>
      <c r="AK19" s="10" t="s">
        <v>16</v>
      </c>
      <c r="AN19" s="8"/>
      <c r="AR19" s="4"/>
    </row>
    <row r="20" spans="2:44" ht="18.5" customHeight="1">
      <c r="B20" s="4"/>
      <c r="E20" s="8"/>
      <c r="AK20" s="10" t="s">
        <v>17</v>
      </c>
      <c r="AN20" s="8" t="s">
        <v>1</v>
      </c>
      <c r="AR20" s="4"/>
    </row>
    <row r="21" spans="2:44" ht="7" customHeight="1">
      <c r="B21" s="4"/>
      <c r="AR21" s="4"/>
    </row>
    <row r="22" spans="2:44" ht="12" customHeight="1">
      <c r="B22" s="4"/>
      <c r="D22" s="10" t="s">
        <v>23</v>
      </c>
      <c r="AR22" s="4"/>
    </row>
    <row r="23" spans="2:44" ht="16.5" customHeight="1">
      <c r="B23" s="4"/>
      <c r="E23" s="100" t="s">
        <v>1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R23" s="4"/>
    </row>
    <row r="24" spans="2:44" ht="7" customHeight="1">
      <c r="B24" s="4"/>
      <c r="AR24" s="4"/>
    </row>
    <row r="25" spans="2:44" ht="7" customHeight="1">
      <c r="B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R25" s="4"/>
    </row>
    <row r="26" spans="2:44" s="13" customFormat="1" ht="26" customHeight="1">
      <c r="B26" s="12"/>
      <c r="D26" s="14" t="s">
        <v>24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01">
        <f>ROUND(AG94,2)</f>
        <v>0</v>
      </c>
      <c r="AL26" s="102"/>
      <c r="AM26" s="102"/>
      <c r="AN26" s="102"/>
      <c r="AO26" s="102"/>
      <c r="AR26" s="12"/>
    </row>
    <row r="27" spans="2:44" s="13" customFormat="1" ht="7" customHeight="1">
      <c r="B27" s="12"/>
      <c r="AR27" s="12"/>
    </row>
    <row r="28" spans="2:44" s="13" customFormat="1" ht="13">
      <c r="B28" s="12"/>
      <c r="L28" s="103" t="s">
        <v>25</v>
      </c>
      <c r="M28" s="103"/>
      <c r="N28" s="103"/>
      <c r="O28" s="103"/>
      <c r="P28" s="103"/>
      <c r="W28" s="103" t="s">
        <v>26</v>
      </c>
      <c r="X28" s="103"/>
      <c r="Y28" s="103"/>
      <c r="Z28" s="103"/>
      <c r="AA28" s="103"/>
      <c r="AB28" s="103"/>
      <c r="AC28" s="103"/>
      <c r="AD28" s="103"/>
      <c r="AE28" s="103"/>
      <c r="AK28" s="103" t="s">
        <v>27</v>
      </c>
      <c r="AL28" s="103"/>
      <c r="AM28" s="103"/>
      <c r="AN28" s="103"/>
      <c r="AO28" s="103"/>
      <c r="AR28" s="12"/>
    </row>
    <row r="29" spans="2:44" s="17" customFormat="1" ht="14.5" customHeight="1">
      <c r="B29" s="16"/>
      <c r="D29" s="10" t="s">
        <v>28</v>
      </c>
      <c r="F29" s="10" t="s">
        <v>29</v>
      </c>
      <c r="L29" s="93">
        <v>0.21</v>
      </c>
      <c r="M29" s="86"/>
      <c r="N29" s="86"/>
      <c r="O29" s="86"/>
      <c r="P29" s="86"/>
      <c r="W29" s="85">
        <f>ROUND(AZ94, 2)</f>
        <v>0</v>
      </c>
      <c r="X29" s="86"/>
      <c r="Y29" s="86"/>
      <c r="Z29" s="86"/>
      <c r="AA29" s="86"/>
      <c r="AB29" s="86"/>
      <c r="AC29" s="86"/>
      <c r="AD29" s="86"/>
      <c r="AE29" s="86"/>
      <c r="AK29" s="85">
        <f>ROUND(AV94, 2)</f>
        <v>0</v>
      </c>
      <c r="AL29" s="86"/>
      <c r="AM29" s="86"/>
      <c r="AN29" s="86"/>
      <c r="AO29" s="86"/>
      <c r="AR29" s="16"/>
    </row>
    <row r="30" spans="2:44" s="17" customFormat="1" ht="14.5" customHeight="1">
      <c r="B30" s="16"/>
      <c r="F30" s="10" t="s">
        <v>30</v>
      </c>
      <c r="L30" s="93">
        <v>0.12</v>
      </c>
      <c r="M30" s="86"/>
      <c r="N30" s="86"/>
      <c r="O30" s="86"/>
      <c r="P30" s="86"/>
      <c r="W30" s="85">
        <f>ROUND(BA94, 2)</f>
        <v>0</v>
      </c>
      <c r="X30" s="86"/>
      <c r="Y30" s="86"/>
      <c r="Z30" s="86"/>
      <c r="AA30" s="86"/>
      <c r="AB30" s="86"/>
      <c r="AC30" s="86"/>
      <c r="AD30" s="86"/>
      <c r="AE30" s="86"/>
      <c r="AK30" s="85">
        <f>ROUND(AW94, 2)</f>
        <v>0</v>
      </c>
      <c r="AL30" s="86"/>
      <c r="AM30" s="86"/>
      <c r="AN30" s="86"/>
      <c r="AO30" s="86"/>
      <c r="AR30" s="16"/>
    </row>
    <row r="31" spans="2:44" s="17" customFormat="1" ht="14.5" hidden="1" customHeight="1">
      <c r="B31" s="16"/>
      <c r="F31" s="10" t="s">
        <v>31</v>
      </c>
      <c r="L31" s="93">
        <v>0.21</v>
      </c>
      <c r="M31" s="86"/>
      <c r="N31" s="86"/>
      <c r="O31" s="86"/>
      <c r="P31" s="86"/>
      <c r="W31" s="85">
        <f>ROUND(BB94, 2)</f>
        <v>0</v>
      </c>
      <c r="X31" s="86"/>
      <c r="Y31" s="86"/>
      <c r="Z31" s="86"/>
      <c r="AA31" s="86"/>
      <c r="AB31" s="86"/>
      <c r="AC31" s="86"/>
      <c r="AD31" s="86"/>
      <c r="AE31" s="86"/>
      <c r="AK31" s="85">
        <v>0</v>
      </c>
      <c r="AL31" s="86"/>
      <c r="AM31" s="86"/>
      <c r="AN31" s="86"/>
      <c r="AO31" s="86"/>
      <c r="AR31" s="16"/>
    </row>
    <row r="32" spans="2:44" s="17" customFormat="1" ht="14.5" hidden="1" customHeight="1">
      <c r="B32" s="16"/>
      <c r="F32" s="10" t="s">
        <v>32</v>
      </c>
      <c r="L32" s="93">
        <v>0.12</v>
      </c>
      <c r="M32" s="86"/>
      <c r="N32" s="86"/>
      <c r="O32" s="86"/>
      <c r="P32" s="86"/>
      <c r="W32" s="85">
        <f>ROUND(BC94, 2)</f>
        <v>0</v>
      </c>
      <c r="X32" s="86"/>
      <c r="Y32" s="86"/>
      <c r="Z32" s="86"/>
      <c r="AA32" s="86"/>
      <c r="AB32" s="86"/>
      <c r="AC32" s="86"/>
      <c r="AD32" s="86"/>
      <c r="AE32" s="86"/>
      <c r="AK32" s="85">
        <v>0</v>
      </c>
      <c r="AL32" s="86"/>
      <c r="AM32" s="86"/>
      <c r="AN32" s="86"/>
      <c r="AO32" s="86"/>
      <c r="AR32" s="16"/>
    </row>
    <row r="33" spans="2:44" s="17" customFormat="1" ht="14.5" hidden="1" customHeight="1">
      <c r="B33" s="16"/>
      <c r="F33" s="10" t="s">
        <v>33</v>
      </c>
      <c r="L33" s="93">
        <v>0</v>
      </c>
      <c r="M33" s="86"/>
      <c r="N33" s="86"/>
      <c r="O33" s="86"/>
      <c r="P33" s="86"/>
      <c r="W33" s="85">
        <f>ROUND(BD94, 2)</f>
        <v>0</v>
      </c>
      <c r="X33" s="86"/>
      <c r="Y33" s="86"/>
      <c r="Z33" s="86"/>
      <c r="AA33" s="86"/>
      <c r="AB33" s="86"/>
      <c r="AC33" s="86"/>
      <c r="AD33" s="86"/>
      <c r="AE33" s="86"/>
      <c r="AK33" s="85">
        <v>0</v>
      </c>
      <c r="AL33" s="86"/>
      <c r="AM33" s="86"/>
      <c r="AN33" s="86"/>
      <c r="AO33" s="86"/>
      <c r="AR33" s="16"/>
    </row>
    <row r="34" spans="2:44" s="13" customFormat="1" ht="7" customHeight="1">
      <c r="B34" s="12"/>
      <c r="AR34" s="12"/>
    </row>
    <row r="35" spans="2:44" s="13" customFormat="1" ht="26" customHeight="1">
      <c r="B35" s="12"/>
      <c r="C35" s="18"/>
      <c r="D35" s="19" t="s">
        <v>34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1" t="s">
        <v>35</v>
      </c>
      <c r="U35" s="20"/>
      <c r="V35" s="20"/>
      <c r="W35" s="20"/>
      <c r="X35" s="95" t="s">
        <v>36</v>
      </c>
      <c r="Y35" s="96"/>
      <c r="Z35" s="96"/>
      <c r="AA35" s="96"/>
      <c r="AB35" s="96"/>
      <c r="AC35" s="20"/>
      <c r="AD35" s="20"/>
      <c r="AE35" s="20"/>
      <c r="AF35" s="20"/>
      <c r="AG35" s="20"/>
      <c r="AH35" s="20"/>
      <c r="AI35" s="20"/>
      <c r="AJ35" s="20"/>
      <c r="AK35" s="97">
        <f>SUM(AK26:AK33)</f>
        <v>0</v>
      </c>
      <c r="AL35" s="96"/>
      <c r="AM35" s="96"/>
      <c r="AN35" s="96"/>
      <c r="AO35" s="98"/>
      <c r="AP35" s="18"/>
      <c r="AQ35" s="18"/>
      <c r="AR35" s="12"/>
    </row>
    <row r="36" spans="2:44" s="13" customFormat="1" ht="7" customHeight="1">
      <c r="B36" s="12"/>
      <c r="AR36" s="12"/>
    </row>
    <row r="37" spans="2:44" s="13" customFormat="1" ht="14.5" customHeight="1">
      <c r="B37" s="12"/>
      <c r="AR37" s="12"/>
    </row>
    <row r="38" spans="2:44" ht="14.5" customHeight="1">
      <c r="B38" s="4"/>
      <c r="AR38" s="4"/>
    </row>
    <row r="39" spans="2:44" ht="14.5" customHeight="1">
      <c r="B39" s="4"/>
      <c r="AR39" s="4"/>
    </row>
    <row r="40" spans="2:44" ht="14.5" customHeight="1">
      <c r="B40" s="4"/>
      <c r="AR40" s="4"/>
    </row>
    <row r="41" spans="2:44" ht="14.5" customHeight="1">
      <c r="B41" s="4"/>
      <c r="AR41" s="4"/>
    </row>
    <row r="42" spans="2:44" ht="14.5" customHeight="1">
      <c r="B42" s="4"/>
      <c r="AR42" s="4"/>
    </row>
    <row r="43" spans="2:44" ht="14.5" customHeight="1">
      <c r="B43" s="4"/>
      <c r="AR43" s="4"/>
    </row>
    <row r="44" spans="2:44" ht="14.5" customHeight="1">
      <c r="B44" s="4"/>
      <c r="AR44" s="4"/>
    </row>
    <row r="45" spans="2:44" ht="14.5" customHeight="1">
      <c r="B45" s="4"/>
      <c r="AR45" s="4"/>
    </row>
    <row r="46" spans="2:44" ht="14.5" customHeight="1">
      <c r="B46" s="4"/>
      <c r="AR46" s="4"/>
    </row>
    <row r="47" spans="2:44" ht="14.5" customHeight="1">
      <c r="B47" s="4"/>
      <c r="AR47" s="4"/>
    </row>
    <row r="48" spans="2:44" ht="14.5" customHeight="1">
      <c r="B48" s="4"/>
      <c r="AR48" s="4"/>
    </row>
    <row r="49" spans="2:44" s="13" customFormat="1" ht="14.5" customHeight="1">
      <c r="B49" s="12"/>
      <c r="D49" s="22" t="s">
        <v>37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2" t="s">
        <v>38</v>
      </c>
      <c r="AI49" s="23"/>
      <c r="AJ49" s="23"/>
      <c r="AK49" s="23"/>
      <c r="AL49" s="23"/>
      <c r="AM49" s="23"/>
      <c r="AN49" s="23"/>
      <c r="AO49" s="23"/>
      <c r="AR49" s="12"/>
    </row>
    <row r="50" spans="2:44">
      <c r="B50" s="4"/>
      <c r="AR50" s="4"/>
    </row>
    <row r="51" spans="2:44">
      <c r="B51" s="4"/>
      <c r="AR51" s="4"/>
    </row>
    <row r="52" spans="2:44">
      <c r="B52" s="4"/>
      <c r="AR52" s="4"/>
    </row>
    <row r="53" spans="2:44">
      <c r="B53" s="4"/>
      <c r="AR53" s="4"/>
    </row>
    <row r="54" spans="2:44">
      <c r="B54" s="4"/>
      <c r="AR54" s="4"/>
    </row>
    <row r="55" spans="2:44">
      <c r="B55" s="4"/>
      <c r="AR55" s="4"/>
    </row>
    <row r="56" spans="2:44">
      <c r="B56" s="4"/>
      <c r="AR56" s="4"/>
    </row>
    <row r="57" spans="2:44">
      <c r="B57" s="4"/>
      <c r="AR57" s="4"/>
    </row>
    <row r="58" spans="2:44">
      <c r="B58" s="4"/>
      <c r="AR58" s="4"/>
    </row>
    <row r="59" spans="2:44">
      <c r="B59" s="4"/>
      <c r="AR59" s="4"/>
    </row>
    <row r="60" spans="2:44" s="13" customFormat="1" ht="13">
      <c r="B60" s="12"/>
      <c r="D60" s="24" t="s">
        <v>39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24" t="s">
        <v>40</v>
      </c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24" t="s">
        <v>39</v>
      </c>
      <c r="AI60" s="15"/>
      <c r="AJ60" s="15"/>
      <c r="AK60" s="15"/>
      <c r="AL60" s="15"/>
      <c r="AM60" s="24" t="s">
        <v>40</v>
      </c>
      <c r="AN60" s="15"/>
      <c r="AO60" s="15"/>
      <c r="AR60" s="12"/>
    </row>
    <row r="61" spans="2:44">
      <c r="B61" s="4"/>
      <c r="AR61" s="4"/>
    </row>
    <row r="62" spans="2:44">
      <c r="B62" s="4"/>
      <c r="AR62" s="4"/>
    </row>
    <row r="63" spans="2:44">
      <c r="B63" s="4"/>
      <c r="AR63" s="4"/>
    </row>
    <row r="64" spans="2:44" s="13" customFormat="1" ht="13">
      <c r="B64" s="12"/>
      <c r="D64" s="22" t="s">
        <v>41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2" t="s">
        <v>42</v>
      </c>
      <c r="AI64" s="23"/>
      <c r="AJ64" s="23"/>
      <c r="AK64" s="23"/>
      <c r="AL64" s="23"/>
      <c r="AM64" s="23"/>
      <c r="AN64" s="23"/>
      <c r="AO64" s="23"/>
      <c r="AR64" s="12"/>
    </row>
    <row r="65" spans="2:44">
      <c r="B65" s="4"/>
      <c r="AR65" s="4"/>
    </row>
    <row r="66" spans="2:44">
      <c r="B66" s="4"/>
      <c r="AR66" s="4"/>
    </row>
    <row r="67" spans="2:44">
      <c r="B67" s="4"/>
      <c r="AR67" s="4"/>
    </row>
    <row r="68" spans="2:44">
      <c r="B68" s="4"/>
      <c r="AR68" s="4"/>
    </row>
    <row r="69" spans="2:44">
      <c r="B69" s="4"/>
      <c r="AR69" s="4"/>
    </row>
    <row r="70" spans="2:44">
      <c r="B70" s="4"/>
      <c r="AR70" s="4"/>
    </row>
    <row r="71" spans="2:44">
      <c r="B71" s="4"/>
      <c r="AR71" s="4"/>
    </row>
    <row r="72" spans="2:44">
      <c r="B72" s="4"/>
      <c r="AR72" s="4"/>
    </row>
    <row r="73" spans="2:44">
      <c r="B73" s="4"/>
      <c r="AR73" s="4"/>
    </row>
    <row r="74" spans="2:44">
      <c r="B74" s="4"/>
      <c r="AR74" s="4"/>
    </row>
    <row r="75" spans="2:44" s="13" customFormat="1" ht="13">
      <c r="B75" s="12"/>
      <c r="D75" s="24" t="s">
        <v>39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24" t="s">
        <v>40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24" t="s">
        <v>39</v>
      </c>
      <c r="AI75" s="15"/>
      <c r="AJ75" s="15"/>
      <c r="AK75" s="15"/>
      <c r="AL75" s="15"/>
      <c r="AM75" s="24" t="s">
        <v>40</v>
      </c>
      <c r="AN75" s="15"/>
      <c r="AO75" s="15"/>
      <c r="AR75" s="12"/>
    </row>
    <row r="76" spans="2:44" s="13" customFormat="1">
      <c r="B76" s="12"/>
      <c r="AR76" s="12"/>
    </row>
    <row r="77" spans="2:44" s="13" customFormat="1" ht="7" customHeight="1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12"/>
    </row>
    <row r="81" spans="1:56" s="13" customFormat="1" ht="7" customHeight="1">
      <c r="B81" s="27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12"/>
    </row>
    <row r="82" spans="1:56" s="13" customFormat="1" ht="25" customHeight="1">
      <c r="B82" s="12"/>
      <c r="C82" s="5" t="s">
        <v>43</v>
      </c>
      <c r="AR82" s="12"/>
    </row>
    <row r="83" spans="1:56" s="13" customFormat="1" ht="7" customHeight="1">
      <c r="B83" s="12"/>
      <c r="AR83" s="12"/>
    </row>
    <row r="84" spans="1:56" s="29" customFormat="1" ht="12" customHeight="1">
      <c r="B84" s="30"/>
      <c r="C84" s="10" t="s">
        <v>9</v>
      </c>
      <c r="L84" s="29">
        <f>K5</f>
        <v>0</v>
      </c>
      <c r="AR84" s="30"/>
    </row>
    <row r="85" spans="1:56" s="31" customFormat="1" ht="37" customHeight="1">
      <c r="B85" s="32"/>
      <c r="C85" s="33" t="s">
        <v>10</v>
      </c>
      <c r="L85" s="76" t="str">
        <f>K6</f>
        <v xml:space="preserve">	Revitalizace zahrady a výstavba parkovacích míst v Památníku Josefa Lady a jeho dcery Aleny</v>
      </c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R85" s="32"/>
    </row>
    <row r="86" spans="1:56" s="13" customFormat="1" ht="7" customHeight="1">
      <c r="B86" s="12"/>
      <c r="AR86" s="12"/>
    </row>
    <row r="87" spans="1:56" s="13" customFormat="1" ht="12" customHeight="1">
      <c r="B87" s="12"/>
      <c r="C87" s="10" t="s">
        <v>13</v>
      </c>
      <c r="L87" s="34" t="str">
        <f>IF(K8="","",K8)</f>
        <v>Hrusice</v>
      </c>
      <c r="AI87" s="10" t="s">
        <v>14</v>
      </c>
      <c r="AM87" s="78" t="str">
        <f>IF(AN8= "","",AN8)</f>
        <v>09.2025</v>
      </c>
      <c r="AN87" s="78"/>
      <c r="AR87" s="12"/>
    </row>
    <row r="88" spans="1:56" s="13" customFormat="1" ht="7" customHeight="1">
      <c r="B88" s="12"/>
      <c r="AR88" s="12"/>
    </row>
    <row r="89" spans="1:56" s="13" customFormat="1" ht="25.75" customHeight="1">
      <c r="B89" s="12"/>
      <c r="C89" s="10" t="s">
        <v>15</v>
      </c>
      <c r="L89" s="29" t="str">
        <f>IF(E11= "","",E11)</f>
        <v>Oblastní muzeum Praha - východ, p. o., Masarykovo náměstí 97, 250 01 Brandýs n. L. - St. Boleslav</v>
      </c>
      <c r="AI89" s="10" t="s">
        <v>20</v>
      </c>
      <c r="AM89" s="79" t="str">
        <f>IF(E17="","",E17)</f>
        <v>Ing. arch. Jan Albrecht, Závěrka 473/8 169 00 Praha 6</v>
      </c>
      <c r="AN89" s="80"/>
      <c r="AO89" s="80"/>
      <c r="AP89" s="80"/>
      <c r="AR89" s="12"/>
      <c r="AS89" s="81" t="s">
        <v>44</v>
      </c>
      <c r="AT89" s="82"/>
      <c r="AU89" s="35"/>
      <c r="AV89" s="35"/>
      <c r="AW89" s="35"/>
      <c r="AX89" s="35"/>
      <c r="AY89" s="35"/>
      <c r="AZ89" s="35"/>
      <c r="BA89" s="35"/>
      <c r="BB89" s="35"/>
      <c r="BC89" s="35"/>
      <c r="BD89" s="36"/>
    </row>
    <row r="90" spans="1:56" s="13" customFormat="1" ht="15.25" customHeight="1">
      <c r="B90" s="12"/>
      <c r="C90" s="10" t="s">
        <v>18</v>
      </c>
      <c r="L90" s="29" t="str">
        <f>IF(E14="","",E14)</f>
        <v xml:space="preserve"> </v>
      </c>
      <c r="AI90" s="10" t="s">
        <v>22</v>
      </c>
      <c r="AM90" s="79" t="str">
        <f>IF(E20="","",E20)</f>
        <v/>
      </c>
      <c r="AN90" s="80"/>
      <c r="AO90" s="80"/>
      <c r="AP90" s="80"/>
      <c r="AR90" s="12"/>
      <c r="AS90" s="83"/>
      <c r="AT90" s="84"/>
      <c r="BD90" s="37"/>
    </row>
    <row r="91" spans="1:56" s="13" customFormat="1" ht="11" customHeight="1">
      <c r="B91" s="12"/>
      <c r="AR91" s="12"/>
      <c r="AS91" s="83"/>
      <c r="AT91" s="84"/>
      <c r="BD91" s="37"/>
    </row>
    <row r="92" spans="1:56" s="13" customFormat="1" ht="29.25" customHeight="1">
      <c r="B92" s="12"/>
      <c r="C92" s="94" t="s">
        <v>45</v>
      </c>
      <c r="D92" s="88"/>
      <c r="E92" s="88"/>
      <c r="F92" s="88"/>
      <c r="G92" s="88"/>
      <c r="H92" s="38"/>
      <c r="I92" s="87" t="s">
        <v>46</v>
      </c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91" t="s">
        <v>47</v>
      </c>
      <c r="AH92" s="88"/>
      <c r="AI92" s="88"/>
      <c r="AJ92" s="88"/>
      <c r="AK92" s="88"/>
      <c r="AL92" s="88"/>
      <c r="AM92" s="88"/>
      <c r="AN92" s="87" t="s">
        <v>48</v>
      </c>
      <c r="AO92" s="88"/>
      <c r="AP92" s="89"/>
      <c r="AQ92" s="39" t="s">
        <v>49</v>
      </c>
      <c r="AR92" s="12"/>
      <c r="AS92" s="40" t="s">
        <v>50</v>
      </c>
      <c r="AT92" s="41" t="s">
        <v>51</v>
      </c>
      <c r="AU92" s="41" t="s">
        <v>52</v>
      </c>
      <c r="AV92" s="41" t="s">
        <v>53</v>
      </c>
      <c r="AW92" s="41" t="s">
        <v>54</v>
      </c>
      <c r="AX92" s="41" t="s">
        <v>55</v>
      </c>
      <c r="AY92" s="41" t="s">
        <v>56</v>
      </c>
      <c r="AZ92" s="41" t="s">
        <v>57</v>
      </c>
      <c r="BA92" s="41" t="s">
        <v>58</v>
      </c>
      <c r="BB92" s="41" t="s">
        <v>59</v>
      </c>
      <c r="BC92" s="41" t="s">
        <v>60</v>
      </c>
      <c r="BD92" s="42" t="s">
        <v>61</v>
      </c>
    </row>
    <row r="93" spans="1:56" s="13" customFormat="1" ht="11" customHeight="1">
      <c r="B93" s="12"/>
      <c r="AR93" s="12"/>
      <c r="AS93" s="43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6"/>
    </row>
    <row r="94" spans="1:56" s="44" customFormat="1" ht="32.5" customHeight="1">
      <c r="B94" s="45"/>
      <c r="C94" s="46" t="s">
        <v>62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92">
        <f>ROUND(SUM(AG95:AG97),2)</f>
        <v>0</v>
      </c>
      <c r="AH94" s="92"/>
      <c r="AI94" s="92"/>
      <c r="AJ94" s="92"/>
      <c r="AK94" s="92"/>
      <c r="AL94" s="92"/>
      <c r="AM94" s="92"/>
      <c r="AN94" s="90">
        <f t="shared" ref="AN94:AN97" si="0">SUM(AG94,AT94)</f>
        <v>0</v>
      </c>
      <c r="AO94" s="90"/>
      <c r="AP94" s="90"/>
      <c r="AQ94" s="48" t="s">
        <v>1</v>
      </c>
      <c r="AR94" s="45"/>
      <c r="AS94" s="49">
        <f>ROUND(SUM(AS95:AS97),2)</f>
        <v>0</v>
      </c>
      <c r="AT94" s="50">
        <f t="shared" ref="AT94:AT97" si="1">ROUND(SUM(AV94:AW94),2)</f>
        <v>0</v>
      </c>
      <c r="AU94" s="51">
        <f>ROUND(SUM(AU95:AU97),5)</f>
        <v>1708.7213200000001</v>
      </c>
      <c r="AV94" s="50">
        <f>ROUND(AZ94*L29,2)</f>
        <v>0</v>
      </c>
      <c r="AW94" s="50">
        <f>ROUND(BA94*L30,2)</f>
        <v>0</v>
      </c>
      <c r="AX94" s="50">
        <f>ROUND(BB94*L29,2)</f>
        <v>0</v>
      </c>
      <c r="AY94" s="50">
        <f>ROUND(BC94*L30,2)</f>
        <v>0</v>
      </c>
      <c r="AZ94" s="50">
        <f>ROUND(SUM(AZ95:AZ97),2)</f>
        <v>0</v>
      </c>
      <c r="BA94" s="50">
        <f>ROUND(SUM(BA95:BA97),2)</f>
        <v>0</v>
      </c>
      <c r="BB94" s="50">
        <f>ROUND(SUM(BB95:BB97),2)</f>
        <v>0</v>
      </c>
      <c r="BC94" s="50">
        <f>ROUND(SUM(BC95:BC97),2)</f>
        <v>0</v>
      </c>
      <c r="BD94" s="52">
        <f>ROUND(SUM(BD95:BD97),2)</f>
        <v>0</v>
      </c>
    </row>
    <row r="95" spans="1:56" s="62" customFormat="1" ht="16.5" customHeight="1">
      <c r="A95" s="53"/>
      <c r="B95" s="54"/>
      <c r="C95" s="55"/>
      <c r="D95" s="70" t="s">
        <v>190</v>
      </c>
      <c r="E95" s="70"/>
      <c r="F95" s="70"/>
      <c r="G95" s="70"/>
      <c r="H95" s="70"/>
      <c r="I95" s="56"/>
      <c r="J95" s="71" t="s">
        <v>187</v>
      </c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2">
        <f>'011 - STAVEBNÍ PRÁCE'!J30</f>
        <v>0</v>
      </c>
      <c r="AH95" s="73"/>
      <c r="AI95" s="73"/>
      <c r="AJ95" s="73"/>
      <c r="AK95" s="73"/>
      <c r="AL95" s="73"/>
      <c r="AM95" s="73"/>
      <c r="AN95" s="72">
        <f t="shared" si="0"/>
        <v>0</v>
      </c>
      <c r="AO95" s="73"/>
      <c r="AP95" s="73"/>
      <c r="AQ95" s="57" t="s">
        <v>65</v>
      </c>
      <c r="AR95" s="54"/>
      <c r="AS95" s="58">
        <v>0</v>
      </c>
      <c r="AT95" s="59">
        <f t="shared" si="1"/>
        <v>0</v>
      </c>
      <c r="AU95" s="60">
        <f>'011 - STAVEBNÍ PRÁCE'!P134</f>
        <v>867.39289699999995</v>
      </c>
      <c r="AV95" s="59">
        <f>'011 - STAVEBNÍ PRÁCE'!J33</f>
        <v>0</v>
      </c>
      <c r="AW95" s="59">
        <f>'011 - STAVEBNÍ PRÁCE'!J34</f>
        <v>0</v>
      </c>
      <c r="AX95" s="59">
        <f>'011 - STAVEBNÍ PRÁCE'!J35</f>
        <v>0</v>
      </c>
      <c r="AY95" s="59">
        <f>'011 - STAVEBNÍ PRÁCE'!J36</f>
        <v>0</v>
      </c>
      <c r="AZ95" s="59">
        <f>'011 - STAVEBNÍ PRÁCE'!F33</f>
        <v>0</v>
      </c>
      <c r="BA95" s="59">
        <f>'011 - STAVEBNÍ PRÁCE'!F34</f>
        <v>0</v>
      </c>
      <c r="BB95" s="59">
        <f>'011 - STAVEBNÍ PRÁCE'!F35</f>
        <v>0</v>
      </c>
      <c r="BC95" s="59">
        <f>'011 - STAVEBNÍ PRÁCE'!F36</f>
        <v>0</v>
      </c>
      <c r="BD95" s="61">
        <f>'011 - STAVEBNÍ PRÁCE'!F37</f>
        <v>0</v>
      </c>
    </row>
    <row r="96" spans="1:56" s="62" customFormat="1" ht="16.5" customHeight="1">
      <c r="A96" s="53"/>
      <c r="B96" s="54"/>
      <c r="C96" s="55"/>
      <c r="D96" s="70" t="s">
        <v>191</v>
      </c>
      <c r="E96" s="70"/>
      <c r="F96" s="70"/>
      <c r="G96" s="70"/>
      <c r="H96" s="70"/>
      <c r="I96" s="56"/>
      <c r="J96" s="71" t="s">
        <v>180</v>
      </c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2">
        <f>'021 - ELEKTROINSTALACE'!J30</f>
        <v>0</v>
      </c>
      <c r="AH96" s="73"/>
      <c r="AI96" s="73"/>
      <c r="AJ96" s="73"/>
      <c r="AK96" s="73"/>
      <c r="AL96" s="73"/>
      <c r="AM96" s="73"/>
      <c r="AN96" s="72">
        <f t="shared" si="0"/>
        <v>0</v>
      </c>
      <c r="AO96" s="73"/>
      <c r="AP96" s="73"/>
      <c r="AQ96" s="57" t="s">
        <v>65</v>
      </c>
      <c r="AR96" s="54"/>
      <c r="AS96" s="58">
        <v>0</v>
      </c>
      <c r="AT96" s="59">
        <f t="shared" si="1"/>
        <v>0</v>
      </c>
      <c r="AU96" s="60">
        <f>'021 - ELEKTROINSTALACE'!P118</f>
        <v>6.2839999999999998</v>
      </c>
      <c r="AV96" s="59">
        <f>'021 - ELEKTROINSTALACE'!J33</f>
        <v>0</v>
      </c>
      <c r="AW96" s="59">
        <f>'021 - ELEKTROINSTALACE'!J34</f>
        <v>0</v>
      </c>
      <c r="AX96" s="59">
        <f>'021 - ELEKTROINSTALACE'!J35</f>
        <v>0</v>
      </c>
      <c r="AY96" s="59">
        <f>'021 - ELEKTROINSTALACE'!J36</f>
        <v>0</v>
      </c>
      <c r="AZ96" s="59">
        <f>'021 - ELEKTROINSTALACE'!F33</f>
        <v>0</v>
      </c>
      <c r="BA96" s="59">
        <f>'021 - ELEKTROINSTALACE'!F34</f>
        <v>0</v>
      </c>
      <c r="BB96" s="59">
        <f>'021 - ELEKTROINSTALACE'!F35</f>
        <v>0</v>
      </c>
      <c r="BC96" s="59">
        <f>'021 - ELEKTROINSTALACE'!F36</f>
        <v>0</v>
      </c>
      <c r="BD96" s="61">
        <f>'021 - ELEKTROINSTALACE'!F37</f>
        <v>0</v>
      </c>
    </row>
    <row r="97" spans="1:56" s="62" customFormat="1" ht="16.5" customHeight="1">
      <c r="A97" s="53"/>
      <c r="B97" s="54"/>
      <c r="C97" s="55"/>
      <c r="D97" s="70" t="s">
        <v>192</v>
      </c>
      <c r="E97" s="70"/>
      <c r="F97" s="70"/>
      <c r="G97" s="70"/>
      <c r="H97" s="70"/>
      <c r="I97" s="56"/>
      <c r="J97" s="71" t="s">
        <v>189</v>
      </c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2">
        <f>'031 - ZAHRADNÍ ÚPRAVY'!J30</f>
        <v>0</v>
      </c>
      <c r="AH97" s="73"/>
      <c r="AI97" s="73"/>
      <c r="AJ97" s="73"/>
      <c r="AK97" s="73"/>
      <c r="AL97" s="73"/>
      <c r="AM97" s="73"/>
      <c r="AN97" s="72">
        <f t="shared" si="0"/>
        <v>0</v>
      </c>
      <c r="AO97" s="73"/>
      <c r="AP97" s="73"/>
      <c r="AQ97" s="57" t="s">
        <v>65</v>
      </c>
      <c r="AR97" s="54"/>
      <c r="AS97" s="63">
        <v>0</v>
      </c>
      <c r="AT97" s="64">
        <f t="shared" si="1"/>
        <v>0</v>
      </c>
      <c r="AU97" s="65">
        <f>'031 - ZAHRADNÍ ÚPRAVY'!P125</f>
        <v>835.04441999999983</v>
      </c>
      <c r="AV97" s="64">
        <f>'031 - ZAHRADNÍ ÚPRAVY'!J33</f>
        <v>0</v>
      </c>
      <c r="AW97" s="64">
        <f>'031 - ZAHRADNÍ ÚPRAVY'!J34</f>
        <v>0</v>
      </c>
      <c r="AX97" s="64">
        <f>'031 - ZAHRADNÍ ÚPRAVY'!J35</f>
        <v>0</v>
      </c>
      <c r="AY97" s="64">
        <f>'031 - ZAHRADNÍ ÚPRAVY'!J36</f>
        <v>0</v>
      </c>
      <c r="AZ97" s="64">
        <f>'031 - ZAHRADNÍ ÚPRAVY'!F33</f>
        <v>0</v>
      </c>
      <c r="BA97" s="64">
        <f>'031 - ZAHRADNÍ ÚPRAVY'!F34</f>
        <v>0</v>
      </c>
      <c r="BB97" s="64">
        <f>'031 - ZAHRADNÍ ÚPRAVY'!F35</f>
        <v>0</v>
      </c>
      <c r="BC97" s="64">
        <f>'031 - ZAHRADNÍ ÚPRAVY'!F36</f>
        <v>0</v>
      </c>
      <c r="BD97" s="66">
        <f>'031 - ZAHRADNÍ ÚPRAVY'!F37</f>
        <v>0</v>
      </c>
    </row>
    <row r="98" spans="1:56" s="13" customFormat="1" ht="30" customHeight="1">
      <c r="B98" s="12"/>
      <c r="AR98" s="12"/>
    </row>
    <row r="99" spans="1:56" s="13" customFormat="1" ht="7" customHeight="1">
      <c r="B99" s="25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12"/>
    </row>
  </sheetData>
  <sheetProtection algorithmName="SHA-512" hashValue="p59aWZmdSRNToOSBWRkqL2fReKP0LogM4xB6EoGvfoHqrVxdLTGv6RAK6r9bbdqpAfzhX+k5V/5vx1QaeNVIMA==" saltValue="vtaJJiPviULRH74Y9QnO4g==" spinCount="100000" sheet="1" objects="1" scenarios="1"/>
  <mergeCells count="48">
    <mergeCell ref="D96:H96"/>
    <mergeCell ref="J96:AF96"/>
    <mergeCell ref="AG96:AM96"/>
    <mergeCell ref="AN96:AP96"/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D95:H95"/>
    <mergeCell ref="J95:AF95"/>
    <mergeCell ref="AG94:AM94"/>
    <mergeCell ref="L30:P30"/>
    <mergeCell ref="C92:G92"/>
    <mergeCell ref="I92:AF92"/>
    <mergeCell ref="L33:P33"/>
    <mergeCell ref="X35:AB35"/>
    <mergeCell ref="L31:P31"/>
    <mergeCell ref="L32:P32"/>
    <mergeCell ref="AK35:AO35"/>
    <mergeCell ref="W31:AE31"/>
    <mergeCell ref="AN92:AP92"/>
    <mergeCell ref="AN95:AP95"/>
    <mergeCell ref="AN94:AP94"/>
    <mergeCell ref="AK31:AO31"/>
    <mergeCell ref="W32:AE32"/>
    <mergeCell ref="AK32:AO32"/>
    <mergeCell ref="AG92:AM92"/>
    <mergeCell ref="AG95:AM95"/>
    <mergeCell ref="D97:H97"/>
    <mergeCell ref="J97:AF97"/>
    <mergeCell ref="AG97:AM97"/>
    <mergeCell ref="AN97:AP97"/>
    <mergeCell ref="AR2:BE2"/>
    <mergeCell ref="L85:AJ85"/>
    <mergeCell ref="AM87:AN87"/>
    <mergeCell ref="AM89:AP89"/>
    <mergeCell ref="AS89:AT91"/>
    <mergeCell ref="AM90:AP90"/>
    <mergeCell ref="W33:AE33"/>
    <mergeCell ref="AK33:AO33"/>
  </mergeCells>
  <phoneticPr fontId="0" type="noConversion"/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67"/>
  <sheetViews>
    <sheetView showGridLines="0" zoomScale="110" zoomScaleNormal="110" workbookViewId="0">
      <selection activeCell="V541" sqref="V541"/>
    </sheetView>
  </sheetViews>
  <sheetFormatPr baseColWidth="10" defaultColWidth="8.75" defaultRowHeight="11"/>
  <cols>
    <col min="1" max="1" width="8.25" style="107" customWidth="1"/>
    <col min="2" max="2" width="1.25" style="107" customWidth="1"/>
    <col min="3" max="3" width="5.5" style="107" customWidth="1"/>
    <col min="4" max="4" width="4.25" style="107" customWidth="1"/>
    <col min="5" max="5" width="17.75" style="107" customWidth="1"/>
    <col min="6" max="6" width="50.75" style="107" customWidth="1"/>
    <col min="7" max="7" width="7.5" style="107" customWidth="1"/>
    <col min="8" max="8" width="14" style="107" customWidth="1"/>
    <col min="9" max="9" width="15.75" style="107" customWidth="1"/>
    <col min="10" max="10" width="22.25" style="107" customWidth="1"/>
    <col min="11" max="11" width="22.25" style="107" hidden="1" customWidth="1"/>
    <col min="12" max="12" width="17.75" style="107" bestFit="1" customWidth="1"/>
    <col min="13" max="13" width="10.75" style="107" hidden="1" customWidth="1"/>
    <col min="14" max="14" width="9.25" style="107" hidden="1" customWidth="1"/>
    <col min="15" max="20" width="14.25" style="107" hidden="1" customWidth="1"/>
    <col min="21" max="21" width="16.25" style="107" hidden="1" customWidth="1"/>
    <col min="22" max="22" width="12.25" style="107" customWidth="1"/>
    <col min="23" max="23" width="16.25" style="107" customWidth="1"/>
    <col min="24" max="24" width="12.25" style="107" customWidth="1"/>
    <col min="25" max="25" width="15" style="107" customWidth="1"/>
    <col min="26" max="26" width="11" style="107" customWidth="1"/>
    <col min="27" max="27" width="15" style="107" customWidth="1"/>
    <col min="28" max="28" width="16.25" style="107" customWidth="1"/>
    <col min="29" max="29" width="11" style="107" customWidth="1"/>
    <col min="30" max="30" width="15" style="107" customWidth="1"/>
    <col min="31" max="31" width="16.25" style="107" customWidth="1"/>
    <col min="32" max="43" width="8.75" style="107" customWidth="1"/>
    <col min="44" max="55" width="9.25" style="107" hidden="1" customWidth="1"/>
    <col min="56" max="56" width="11.5" style="107" hidden="1" customWidth="1"/>
    <col min="57" max="61" width="9.25" style="107" hidden="1" customWidth="1"/>
    <col min="62" max="62" width="17.25" style="107" hidden="1" customWidth="1"/>
    <col min="63" max="63" width="9.25" style="107" hidden="1" customWidth="1"/>
    <col min="64" max="65" width="8.75" style="107" customWidth="1"/>
    <col min="66" max="16384" width="8.75" style="107"/>
  </cols>
  <sheetData>
    <row r="2" spans="2:45">
      <c r="L2" s="108" t="s">
        <v>4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AS2" s="110"/>
    </row>
    <row r="3" spans="2:45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3"/>
      <c r="AS3" s="110"/>
    </row>
    <row r="4" spans="2:45" ht="18">
      <c r="B4" s="113"/>
      <c r="D4" s="114" t="s">
        <v>69</v>
      </c>
      <c r="L4" s="113"/>
      <c r="M4" s="115" t="s">
        <v>8</v>
      </c>
      <c r="AS4" s="110"/>
    </row>
    <row r="5" spans="2:45">
      <c r="B5" s="113"/>
      <c r="L5" s="113"/>
    </row>
    <row r="6" spans="2:45" ht="13">
      <c r="B6" s="113"/>
      <c r="D6" s="116" t="s">
        <v>10</v>
      </c>
      <c r="L6" s="113"/>
    </row>
    <row r="7" spans="2:45" ht="13">
      <c r="B7" s="113"/>
      <c r="E7" s="117" t="str">
        <f>'Rekapitulace stavby'!K6</f>
        <v xml:space="preserve">	Revitalizace zahrady a výstavba parkovacích míst v Památníku Josefa Lady a jeho dcery Aleny</v>
      </c>
      <c r="F7" s="118"/>
      <c r="G7" s="118"/>
      <c r="H7" s="118"/>
      <c r="L7" s="113"/>
    </row>
    <row r="8" spans="2:45" s="120" customFormat="1" ht="13">
      <c r="B8" s="119"/>
      <c r="D8" s="116" t="s">
        <v>70</v>
      </c>
      <c r="L8" s="119"/>
    </row>
    <row r="9" spans="2:45" s="120" customFormat="1">
      <c r="B9" s="119"/>
      <c r="E9" s="121" t="s">
        <v>155</v>
      </c>
      <c r="F9" s="122"/>
      <c r="G9" s="122"/>
      <c r="H9" s="122"/>
      <c r="L9" s="119"/>
    </row>
    <row r="10" spans="2:45" s="120" customFormat="1">
      <c r="B10" s="119"/>
      <c r="L10" s="119"/>
    </row>
    <row r="11" spans="2:45" s="120" customFormat="1" ht="13">
      <c r="B11" s="119"/>
      <c r="D11" s="116" t="s">
        <v>11</v>
      </c>
      <c r="F11" s="123" t="s">
        <v>1</v>
      </c>
      <c r="I11" s="116" t="s">
        <v>12</v>
      </c>
      <c r="J11" s="123" t="s">
        <v>1</v>
      </c>
      <c r="L11" s="119"/>
    </row>
    <row r="12" spans="2:45" s="120" customFormat="1" ht="13">
      <c r="B12" s="119"/>
      <c r="D12" s="116" t="s">
        <v>13</v>
      </c>
      <c r="F12" s="123" t="s">
        <v>181</v>
      </c>
      <c r="I12" s="116" t="s">
        <v>14</v>
      </c>
      <c r="J12" s="124" t="str">
        <f>'Rekapitulace stavby'!AN8</f>
        <v>09.2025</v>
      </c>
      <c r="L12" s="119"/>
    </row>
    <row r="13" spans="2:45" s="120" customFormat="1">
      <c r="B13" s="119"/>
      <c r="L13" s="119"/>
    </row>
    <row r="14" spans="2:45" s="120" customFormat="1" ht="13">
      <c r="B14" s="119"/>
      <c r="D14" s="116" t="s">
        <v>15</v>
      </c>
      <c r="I14" s="116" t="s">
        <v>16</v>
      </c>
      <c r="J14" s="125" t="s">
        <v>184</v>
      </c>
      <c r="L14" s="119"/>
    </row>
    <row r="15" spans="2:45" s="120" customFormat="1" ht="13">
      <c r="B15" s="119"/>
      <c r="E15" s="123" t="s">
        <v>188</v>
      </c>
      <c r="I15" s="116" t="s">
        <v>17</v>
      </c>
      <c r="J15" s="123" t="s">
        <v>1</v>
      </c>
      <c r="L15" s="119"/>
    </row>
    <row r="16" spans="2:45" s="120" customFormat="1">
      <c r="B16" s="119"/>
      <c r="L16" s="119"/>
    </row>
    <row r="17" spans="2:12" s="120" customFormat="1" ht="13">
      <c r="B17" s="119"/>
      <c r="D17" s="116" t="s">
        <v>18</v>
      </c>
      <c r="I17" s="116" t="s">
        <v>16</v>
      </c>
      <c r="J17" s="123" t="s">
        <v>1</v>
      </c>
      <c r="L17" s="119"/>
    </row>
    <row r="18" spans="2:12" s="120" customFormat="1" ht="13">
      <c r="B18" s="119"/>
      <c r="E18" s="123" t="s">
        <v>19</v>
      </c>
      <c r="I18" s="116" t="s">
        <v>17</v>
      </c>
      <c r="J18" s="123" t="s">
        <v>1</v>
      </c>
      <c r="L18" s="119"/>
    </row>
    <row r="19" spans="2:12" s="120" customFormat="1">
      <c r="B19" s="119"/>
      <c r="L19" s="119"/>
    </row>
    <row r="20" spans="2:12" s="120" customFormat="1" ht="13">
      <c r="B20" s="119"/>
      <c r="D20" s="116" t="s">
        <v>20</v>
      </c>
      <c r="I20" s="116" t="s">
        <v>16</v>
      </c>
      <c r="J20" s="125" t="s">
        <v>185</v>
      </c>
      <c r="L20" s="119"/>
    </row>
    <row r="21" spans="2:12" s="120" customFormat="1" ht="13">
      <c r="B21" s="119"/>
      <c r="E21" s="123" t="s">
        <v>154</v>
      </c>
      <c r="I21" s="116" t="s">
        <v>17</v>
      </c>
      <c r="J21" s="123"/>
      <c r="L21" s="119"/>
    </row>
    <row r="22" spans="2:12" s="120" customFormat="1">
      <c r="B22" s="119"/>
      <c r="L22" s="119"/>
    </row>
    <row r="23" spans="2:12" s="120" customFormat="1" ht="13">
      <c r="B23" s="119"/>
      <c r="D23" s="116" t="s">
        <v>22</v>
      </c>
      <c r="I23" s="116" t="s">
        <v>16</v>
      </c>
      <c r="J23" s="123"/>
      <c r="L23" s="119"/>
    </row>
    <row r="24" spans="2:12" s="120" customFormat="1" ht="13">
      <c r="B24" s="119"/>
      <c r="E24" s="123"/>
      <c r="I24" s="116" t="s">
        <v>17</v>
      </c>
      <c r="J24" s="123" t="s">
        <v>1</v>
      </c>
      <c r="L24" s="119"/>
    </row>
    <row r="25" spans="2:12" s="120" customFormat="1">
      <c r="B25" s="119"/>
      <c r="L25" s="119"/>
    </row>
    <row r="26" spans="2:12" s="120" customFormat="1" ht="13">
      <c r="B26" s="119"/>
      <c r="D26" s="116" t="s">
        <v>23</v>
      </c>
      <c r="L26" s="119"/>
    </row>
    <row r="27" spans="2:12" s="127" customFormat="1" ht="13">
      <c r="B27" s="126"/>
      <c r="E27" s="128" t="s">
        <v>1</v>
      </c>
      <c r="F27" s="128"/>
      <c r="G27" s="128"/>
      <c r="H27" s="128"/>
      <c r="L27" s="126"/>
    </row>
    <row r="28" spans="2:12" s="120" customFormat="1">
      <c r="B28" s="119"/>
      <c r="L28" s="119"/>
    </row>
    <row r="29" spans="2:12" s="120" customFormat="1">
      <c r="B29" s="119"/>
      <c r="D29" s="129"/>
      <c r="E29" s="129"/>
      <c r="F29" s="129"/>
      <c r="G29" s="129"/>
      <c r="H29" s="129"/>
      <c r="I29" s="129"/>
      <c r="J29" s="129"/>
      <c r="K29" s="129"/>
      <c r="L29" s="119"/>
    </row>
    <row r="30" spans="2:12" s="120" customFormat="1" ht="16">
      <c r="B30" s="119"/>
      <c r="D30" s="130" t="s">
        <v>24</v>
      </c>
      <c r="J30" s="131">
        <f>ROUND(J134, 2)</f>
        <v>0</v>
      </c>
      <c r="L30" s="119"/>
    </row>
    <row r="31" spans="2:12" s="120" customFormat="1">
      <c r="B31" s="119"/>
      <c r="D31" s="129"/>
      <c r="E31" s="129"/>
      <c r="F31" s="129"/>
      <c r="G31" s="129"/>
      <c r="H31" s="129"/>
      <c r="I31" s="129"/>
      <c r="J31" s="129"/>
      <c r="K31" s="129"/>
      <c r="L31" s="119"/>
    </row>
    <row r="32" spans="2:12" s="120" customFormat="1" ht="13">
      <c r="B32" s="119"/>
      <c r="F32" s="132" t="s">
        <v>26</v>
      </c>
      <c r="I32" s="132" t="s">
        <v>25</v>
      </c>
      <c r="J32" s="132" t="s">
        <v>27</v>
      </c>
      <c r="L32" s="119"/>
    </row>
    <row r="33" spans="2:12" s="120" customFormat="1" ht="13">
      <c r="B33" s="119"/>
      <c r="D33" s="133" t="s">
        <v>28</v>
      </c>
      <c r="E33" s="116" t="s">
        <v>29</v>
      </c>
      <c r="F33" s="134">
        <f>ROUND((SUM(BD134:BD566)),  2)</f>
        <v>0</v>
      </c>
      <c r="I33" s="135">
        <v>0.21</v>
      </c>
      <c r="J33" s="134">
        <f>ROUND(((SUM(BD134:BD566))*I33),  2)</f>
        <v>0</v>
      </c>
      <c r="L33" s="119"/>
    </row>
    <row r="34" spans="2:12" s="120" customFormat="1" ht="13">
      <c r="B34" s="119"/>
      <c r="E34" s="116" t="s">
        <v>30</v>
      </c>
      <c r="F34" s="134">
        <f>ROUND((SUM(BE134:BE566)),  2)</f>
        <v>0</v>
      </c>
      <c r="I34" s="135">
        <v>0.12</v>
      </c>
      <c r="J34" s="134">
        <f>ROUND(((SUM(BE134:BE566))*I34),  2)</f>
        <v>0</v>
      </c>
      <c r="L34" s="119"/>
    </row>
    <row r="35" spans="2:12" s="120" customFormat="1" ht="13">
      <c r="B35" s="119"/>
      <c r="E35" s="116" t="s">
        <v>31</v>
      </c>
      <c r="F35" s="134">
        <f>ROUND((SUM(BF134:BF566)),  2)</f>
        <v>0</v>
      </c>
      <c r="I35" s="135">
        <v>0.21</v>
      </c>
      <c r="J35" s="134">
        <f>0</f>
        <v>0</v>
      </c>
      <c r="L35" s="119"/>
    </row>
    <row r="36" spans="2:12" s="120" customFormat="1" ht="13">
      <c r="B36" s="119"/>
      <c r="E36" s="116" t="s">
        <v>32</v>
      </c>
      <c r="F36" s="134">
        <f>ROUND((SUM(BG134:BG566)),  2)</f>
        <v>0</v>
      </c>
      <c r="I36" s="135">
        <v>0.12</v>
      </c>
      <c r="J36" s="134">
        <f>0</f>
        <v>0</v>
      </c>
      <c r="L36" s="119"/>
    </row>
    <row r="37" spans="2:12" s="120" customFormat="1" ht="13">
      <c r="B37" s="119"/>
      <c r="E37" s="116" t="s">
        <v>33</v>
      </c>
      <c r="F37" s="134">
        <f>ROUND((SUM(BH134:BH566)),  2)</f>
        <v>0</v>
      </c>
      <c r="I37" s="135">
        <v>0</v>
      </c>
      <c r="J37" s="134">
        <f>0</f>
        <v>0</v>
      </c>
      <c r="L37" s="119"/>
    </row>
    <row r="38" spans="2:12" s="120" customFormat="1">
      <c r="B38" s="119"/>
      <c r="L38" s="119"/>
    </row>
    <row r="39" spans="2:12" s="120" customFormat="1" ht="16">
      <c r="B39" s="119"/>
      <c r="C39" s="136"/>
      <c r="D39" s="137" t="s">
        <v>34</v>
      </c>
      <c r="E39" s="138"/>
      <c r="F39" s="138"/>
      <c r="G39" s="139" t="s">
        <v>35</v>
      </c>
      <c r="H39" s="140" t="s">
        <v>36</v>
      </c>
      <c r="I39" s="138"/>
      <c r="J39" s="141">
        <f>SUM(J30:J37)</f>
        <v>0</v>
      </c>
      <c r="K39" s="142"/>
      <c r="L39" s="119"/>
    </row>
    <row r="40" spans="2:12" s="120" customFormat="1">
      <c r="B40" s="119"/>
      <c r="L40" s="119"/>
    </row>
    <row r="41" spans="2:12">
      <c r="B41" s="113"/>
      <c r="L41" s="113"/>
    </row>
    <row r="42" spans="2:12">
      <c r="B42" s="113"/>
      <c r="L42" s="113"/>
    </row>
    <row r="43" spans="2:12">
      <c r="B43" s="113"/>
      <c r="L43" s="113"/>
    </row>
    <row r="44" spans="2:12">
      <c r="B44" s="113"/>
      <c r="L44" s="113"/>
    </row>
    <row r="45" spans="2:12">
      <c r="B45" s="113"/>
      <c r="L45" s="113"/>
    </row>
    <row r="46" spans="2:12">
      <c r="B46" s="113"/>
      <c r="L46" s="113"/>
    </row>
    <row r="47" spans="2:12">
      <c r="B47" s="113"/>
      <c r="L47" s="113"/>
    </row>
    <row r="48" spans="2:12">
      <c r="B48" s="113"/>
      <c r="L48" s="113"/>
    </row>
    <row r="49" spans="2:12">
      <c r="B49" s="113"/>
      <c r="L49" s="113"/>
    </row>
    <row r="50" spans="2:12" s="120" customFormat="1" ht="13">
      <c r="B50" s="119"/>
      <c r="D50" s="143" t="s">
        <v>37</v>
      </c>
      <c r="E50" s="144"/>
      <c r="F50" s="144"/>
      <c r="G50" s="143" t="s">
        <v>38</v>
      </c>
      <c r="H50" s="144"/>
      <c r="I50" s="144"/>
      <c r="J50" s="144"/>
      <c r="K50" s="144"/>
      <c r="L50" s="119"/>
    </row>
    <row r="51" spans="2:12">
      <c r="B51" s="113"/>
      <c r="L51" s="113"/>
    </row>
    <row r="52" spans="2:12">
      <c r="B52" s="113"/>
      <c r="L52" s="113"/>
    </row>
    <row r="53" spans="2:12">
      <c r="B53" s="113"/>
      <c r="L53" s="113"/>
    </row>
    <row r="54" spans="2:12">
      <c r="B54" s="113"/>
      <c r="L54" s="113"/>
    </row>
    <row r="55" spans="2:12">
      <c r="B55" s="113"/>
      <c r="L55" s="113"/>
    </row>
    <row r="56" spans="2:12">
      <c r="B56" s="113"/>
      <c r="L56" s="113"/>
    </row>
    <row r="57" spans="2:12">
      <c r="B57" s="113"/>
      <c r="L57" s="113"/>
    </row>
    <row r="58" spans="2:12">
      <c r="B58" s="113"/>
      <c r="L58" s="113"/>
    </row>
    <row r="59" spans="2:12">
      <c r="B59" s="113"/>
      <c r="L59" s="113"/>
    </row>
    <row r="60" spans="2:12">
      <c r="B60" s="113"/>
      <c r="L60" s="113"/>
    </row>
    <row r="61" spans="2:12" s="120" customFormat="1" ht="13">
      <c r="B61" s="119"/>
      <c r="D61" s="145" t="s">
        <v>39</v>
      </c>
      <c r="E61" s="146"/>
      <c r="F61" s="147" t="s">
        <v>40</v>
      </c>
      <c r="G61" s="145" t="s">
        <v>39</v>
      </c>
      <c r="H61" s="146"/>
      <c r="I61" s="146"/>
      <c r="J61" s="148" t="s">
        <v>40</v>
      </c>
      <c r="K61" s="146"/>
      <c r="L61" s="119"/>
    </row>
    <row r="62" spans="2:12">
      <c r="B62" s="113"/>
      <c r="L62" s="113"/>
    </row>
    <row r="63" spans="2:12">
      <c r="B63" s="113"/>
      <c r="L63" s="113"/>
    </row>
    <row r="64" spans="2:12">
      <c r="B64" s="113"/>
      <c r="L64" s="113"/>
    </row>
    <row r="65" spans="2:12" s="120" customFormat="1" ht="13">
      <c r="B65" s="119"/>
      <c r="D65" s="143" t="s">
        <v>41</v>
      </c>
      <c r="E65" s="144"/>
      <c r="F65" s="144"/>
      <c r="G65" s="143" t="s">
        <v>42</v>
      </c>
      <c r="H65" s="144"/>
      <c r="I65" s="144"/>
      <c r="J65" s="144"/>
      <c r="K65" s="144"/>
      <c r="L65" s="119"/>
    </row>
    <row r="66" spans="2:12">
      <c r="B66" s="113"/>
      <c r="L66" s="113"/>
    </row>
    <row r="67" spans="2:12">
      <c r="B67" s="113"/>
      <c r="L67" s="113"/>
    </row>
    <row r="68" spans="2:12">
      <c r="B68" s="113"/>
      <c r="L68" s="113"/>
    </row>
    <row r="69" spans="2:12">
      <c r="B69" s="113"/>
      <c r="L69" s="113"/>
    </row>
    <row r="70" spans="2:12">
      <c r="B70" s="113"/>
      <c r="L70" s="113"/>
    </row>
    <row r="71" spans="2:12">
      <c r="B71" s="113"/>
      <c r="L71" s="113"/>
    </row>
    <row r="72" spans="2:12">
      <c r="B72" s="113"/>
      <c r="L72" s="113"/>
    </row>
    <row r="73" spans="2:12">
      <c r="B73" s="113"/>
      <c r="L73" s="113"/>
    </row>
    <row r="74" spans="2:12">
      <c r="B74" s="113"/>
      <c r="L74" s="113"/>
    </row>
    <row r="75" spans="2:12">
      <c r="B75" s="113"/>
      <c r="L75" s="113"/>
    </row>
    <row r="76" spans="2:12" s="120" customFormat="1" ht="13">
      <c r="B76" s="119"/>
      <c r="D76" s="145" t="s">
        <v>39</v>
      </c>
      <c r="E76" s="146"/>
      <c r="F76" s="147" t="s">
        <v>40</v>
      </c>
      <c r="G76" s="145" t="s">
        <v>39</v>
      </c>
      <c r="H76" s="146"/>
      <c r="I76" s="146"/>
      <c r="J76" s="148" t="s">
        <v>40</v>
      </c>
      <c r="K76" s="146"/>
      <c r="L76" s="119"/>
    </row>
    <row r="77" spans="2:12" s="120" customFormat="1">
      <c r="B77" s="149"/>
      <c r="C77" s="150"/>
      <c r="D77" s="150"/>
      <c r="E77" s="150"/>
      <c r="F77" s="150"/>
      <c r="G77" s="150"/>
      <c r="H77" s="150"/>
      <c r="I77" s="150"/>
      <c r="J77" s="150"/>
      <c r="K77" s="150"/>
      <c r="L77" s="119"/>
    </row>
    <row r="81" spans="2:46" s="120" customFormat="1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19"/>
    </row>
    <row r="82" spans="2:46" s="120" customFormat="1" ht="18">
      <c r="B82" s="119"/>
      <c r="C82" s="114" t="s">
        <v>71</v>
      </c>
      <c r="L82" s="119"/>
    </row>
    <row r="83" spans="2:46" s="120" customFormat="1">
      <c r="B83" s="119"/>
      <c r="L83" s="119"/>
    </row>
    <row r="84" spans="2:46" s="120" customFormat="1" ht="13">
      <c r="B84" s="119"/>
      <c r="C84" s="116" t="s">
        <v>10</v>
      </c>
      <c r="L84" s="119"/>
    </row>
    <row r="85" spans="2:46" s="120" customFormat="1" ht="13">
      <c r="B85" s="119"/>
      <c r="E85" s="117" t="str">
        <f>E7</f>
        <v xml:space="preserve">	Revitalizace zahrady a výstavba parkovacích míst v Památníku Josefa Lady a jeho dcery Aleny</v>
      </c>
      <c r="F85" s="118"/>
      <c r="G85" s="118"/>
      <c r="H85" s="118"/>
      <c r="L85" s="119"/>
    </row>
    <row r="86" spans="2:46" s="120" customFormat="1" ht="13">
      <c r="B86" s="119"/>
      <c r="C86" s="116" t="s">
        <v>70</v>
      </c>
      <c r="L86" s="119"/>
    </row>
    <row r="87" spans="2:46" s="120" customFormat="1">
      <c r="B87" s="119"/>
      <c r="E87" s="121" t="str">
        <f>E9</f>
        <v>011 - STAVEBNÍ ÚPRAVY</v>
      </c>
      <c r="F87" s="122"/>
      <c r="G87" s="122"/>
      <c r="H87" s="122"/>
      <c r="L87" s="119"/>
    </row>
    <row r="88" spans="2:46" s="120" customFormat="1">
      <c r="B88" s="119"/>
      <c r="L88" s="119"/>
    </row>
    <row r="89" spans="2:46" s="120" customFormat="1" ht="13">
      <c r="B89" s="119"/>
      <c r="C89" s="116" t="s">
        <v>13</v>
      </c>
      <c r="F89" s="123" t="str">
        <f>F12</f>
        <v>Hrusice</v>
      </c>
      <c r="I89" s="116" t="s">
        <v>14</v>
      </c>
      <c r="J89" s="124" t="str">
        <f>IF(J12="","",J12)</f>
        <v>09.2025</v>
      </c>
      <c r="L89" s="119"/>
    </row>
    <row r="90" spans="2:46" s="120" customFormat="1">
      <c r="B90" s="119"/>
      <c r="L90" s="119"/>
    </row>
    <row r="91" spans="2:46" s="120" customFormat="1" ht="56">
      <c r="B91" s="119"/>
      <c r="C91" s="116" t="s">
        <v>15</v>
      </c>
      <c r="F91" s="123" t="str">
        <f>E15</f>
        <v>Oblastní muzeum Praha - východ, p. o.</v>
      </c>
      <c r="I91" s="116" t="s">
        <v>20</v>
      </c>
      <c r="J91" s="153" t="str">
        <f>E21</f>
        <v>Ing. arch. Jan Albrecht, Závěrka 473/8 169 00 Praha 6</v>
      </c>
      <c r="L91" s="119"/>
    </row>
    <row r="92" spans="2:46" s="120" customFormat="1" ht="13">
      <c r="B92" s="119"/>
      <c r="C92" s="116" t="s">
        <v>18</v>
      </c>
      <c r="F92" s="123" t="str">
        <f>IF(E18="","",E18)</f>
        <v xml:space="preserve"> </v>
      </c>
      <c r="I92" s="116" t="s">
        <v>22</v>
      </c>
      <c r="J92" s="153">
        <f>E24</f>
        <v>0</v>
      </c>
      <c r="L92" s="119"/>
    </row>
    <row r="93" spans="2:46" s="120" customFormat="1">
      <c r="B93" s="119"/>
      <c r="L93" s="119"/>
    </row>
    <row r="94" spans="2:46" s="120" customFormat="1" ht="12">
      <c r="B94" s="119"/>
      <c r="C94" s="154" t="s">
        <v>72</v>
      </c>
      <c r="D94" s="136"/>
      <c r="E94" s="136"/>
      <c r="F94" s="136"/>
      <c r="G94" s="136"/>
      <c r="H94" s="136"/>
      <c r="I94" s="136"/>
      <c r="J94" s="155" t="s">
        <v>73</v>
      </c>
      <c r="K94" s="136"/>
      <c r="L94" s="119"/>
    </row>
    <row r="95" spans="2:46" s="120" customFormat="1">
      <c r="B95" s="119"/>
      <c r="L95" s="119"/>
    </row>
    <row r="96" spans="2:46" s="120" customFormat="1" ht="16">
      <c r="B96" s="119"/>
      <c r="C96" s="156" t="s">
        <v>74</v>
      </c>
      <c r="J96" s="131">
        <f>J134</f>
        <v>0</v>
      </c>
      <c r="L96" s="119"/>
      <c r="AT96" s="110" t="s">
        <v>75</v>
      </c>
    </row>
    <row r="97" spans="2:23" s="158" customFormat="1" ht="16">
      <c r="B97" s="157"/>
      <c r="D97" s="159" t="s">
        <v>76</v>
      </c>
      <c r="E97" s="160"/>
      <c r="F97" s="160"/>
      <c r="G97" s="160"/>
      <c r="H97" s="160"/>
      <c r="I97" s="160"/>
      <c r="J97" s="161">
        <f>J135</f>
        <v>0</v>
      </c>
      <c r="L97" s="157"/>
    </row>
    <row r="98" spans="2:23" s="163" customFormat="1" ht="13">
      <c r="B98" s="162"/>
      <c r="D98" s="164" t="s">
        <v>205</v>
      </c>
      <c r="E98" s="165"/>
      <c r="F98" s="165"/>
      <c r="G98" s="165"/>
      <c r="H98" s="165"/>
      <c r="I98" s="165"/>
      <c r="J98" s="166">
        <f>J136</f>
        <v>0</v>
      </c>
      <c r="L98" s="167"/>
      <c r="M98" s="168"/>
    </row>
    <row r="99" spans="2:23" s="163" customFormat="1" ht="13">
      <c r="B99" s="162"/>
      <c r="D99" s="164" t="s">
        <v>819</v>
      </c>
      <c r="E99" s="165"/>
      <c r="F99" s="165"/>
      <c r="G99" s="165"/>
      <c r="H99" s="165"/>
      <c r="I99" s="165"/>
      <c r="J99" s="166">
        <f>J163</f>
        <v>0</v>
      </c>
      <c r="L99" s="162"/>
    </row>
    <row r="100" spans="2:23" s="163" customFormat="1" ht="13">
      <c r="B100" s="162"/>
      <c r="D100" s="164" t="s">
        <v>824</v>
      </c>
      <c r="E100" s="165"/>
      <c r="F100" s="165"/>
      <c r="G100" s="165"/>
      <c r="H100" s="165"/>
      <c r="I100" s="165"/>
      <c r="J100" s="166">
        <f>J180</f>
        <v>0</v>
      </c>
      <c r="L100" s="162"/>
    </row>
    <row r="101" spans="2:23" s="163" customFormat="1" ht="13">
      <c r="B101" s="162"/>
      <c r="D101" s="164" t="s">
        <v>825</v>
      </c>
      <c r="E101" s="165"/>
      <c r="F101" s="165"/>
      <c r="G101" s="165"/>
      <c r="H101" s="165"/>
      <c r="I101" s="165"/>
      <c r="J101" s="166">
        <f>J232</f>
        <v>0</v>
      </c>
      <c r="L101" s="162"/>
      <c r="W101" s="168"/>
    </row>
    <row r="102" spans="2:23" s="163" customFormat="1" ht="13">
      <c r="B102" s="162"/>
      <c r="D102" s="164" t="s">
        <v>826</v>
      </c>
      <c r="E102" s="165"/>
      <c r="F102" s="165"/>
      <c r="G102" s="165"/>
      <c r="H102" s="165"/>
      <c r="I102" s="165"/>
      <c r="J102" s="166">
        <f>J235</f>
        <v>0</v>
      </c>
      <c r="L102" s="162"/>
    </row>
    <row r="103" spans="2:23" s="163" customFormat="1" ht="13">
      <c r="B103" s="162"/>
      <c r="D103" s="164" t="s">
        <v>835</v>
      </c>
      <c r="E103" s="165"/>
      <c r="F103" s="165"/>
      <c r="G103" s="165"/>
      <c r="H103" s="165"/>
      <c r="I103" s="165"/>
      <c r="J103" s="166">
        <f>J298</f>
        <v>0</v>
      </c>
      <c r="L103" s="162"/>
    </row>
    <row r="104" spans="2:23" s="163" customFormat="1" ht="13">
      <c r="B104" s="162"/>
      <c r="D104" s="164" t="s">
        <v>179</v>
      </c>
      <c r="E104" s="165"/>
      <c r="F104" s="165"/>
      <c r="G104" s="165"/>
      <c r="H104" s="165"/>
      <c r="I104" s="165"/>
      <c r="J104" s="166">
        <f>J310</f>
        <v>0</v>
      </c>
      <c r="L104" s="162"/>
    </row>
    <row r="105" spans="2:23" s="163" customFormat="1" ht="13">
      <c r="B105" s="162"/>
      <c r="D105" s="164" t="s">
        <v>827</v>
      </c>
      <c r="E105" s="165"/>
      <c r="F105" s="165"/>
      <c r="G105" s="165"/>
      <c r="H105" s="165"/>
      <c r="I105" s="165"/>
      <c r="J105" s="166">
        <f>J377</f>
        <v>0</v>
      </c>
      <c r="L105" s="162"/>
    </row>
    <row r="106" spans="2:23" s="163" customFormat="1" ht="13">
      <c r="B106" s="162"/>
      <c r="D106" s="164" t="s">
        <v>820</v>
      </c>
      <c r="E106" s="165"/>
      <c r="F106" s="165"/>
      <c r="G106" s="165"/>
      <c r="H106" s="165"/>
      <c r="I106" s="165"/>
      <c r="J106" s="166">
        <f>J511</f>
        <v>0</v>
      </c>
      <c r="L106" s="162"/>
    </row>
    <row r="107" spans="2:23" s="163" customFormat="1" ht="13">
      <c r="B107" s="162"/>
      <c r="D107" s="164" t="s">
        <v>77</v>
      </c>
      <c r="E107" s="165"/>
      <c r="F107" s="165"/>
      <c r="G107" s="165"/>
      <c r="H107" s="165"/>
      <c r="I107" s="165"/>
      <c r="J107" s="166">
        <f>J543</f>
        <v>0</v>
      </c>
      <c r="L107" s="162"/>
    </row>
    <row r="108" spans="2:23" s="163" customFormat="1" ht="13">
      <c r="B108" s="162"/>
      <c r="D108" s="164" t="s">
        <v>78</v>
      </c>
      <c r="E108" s="165"/>
      <c r="F108" s="165"/>
      <c r="G108" s="165"/>
      <c r="H108" s="165"/>
      <c r="I108" s="165"/>
      <c r="J108" s="166">
        <f>J548</f>
        <v>0</v>
      </c>
      <c r="L108" s="162"/>
    </row>
    <row r="109" spans="2:23" s="158" customFormat="1" ht="16">
      <c r="B109" s="157"/>
      <c r="D109" s="159" t="s">
        <v>80</v>
      </c>
      <c r="E109" s="160"/>
      <c r="F109" s="160"/>
      <c r="G109" s="160"/>
      <c r="H109" s="160"/>
      <c r="I109" s="160"/>
      <c r="J109" s="161">
        <f>J556</f>
        <v>0</v>
      </c>
      <c r="L109" s="157"/>
    </row>
    <row r="110" spans="2:23" s="163" customFormat="1" ht="13">
      <c r="B110" s="162"/>
      <c r="D110" s="164" t="s">
        <v>81</v>
      </c>
      <c r="E110" s="165"/>
      <c r="F110" s="165"/>
      <c r="G110" s="165"/>
      <c r="H110" s="165"/>
      <c r="I110" s="165"/>
      <c r="J110" s="166">
        <f>J557</f>
        <v>0</v>
      </c>
      <c r="L110" s="162"/>
    </row>
    <row r="111" spans="2:23" s="163" customFormat="1" ht="13">
      <c r="B111" s="162"/>
      <c r="D111" s="164" t="s">
        <v>82</v>
      </c>
      <c r="E111" s="165"/>
      <c r="F111" s="165"/>
      <c r="G111" s="165"/>
      <c r="H111" s="165"/>
      <c r="I111" s="165"/>
      <c r="J111" s="166">
        <f>J559</f>
        <v>0</v>
      </c>
      <c r="L111" s="162"/>
    </row>
    <row r="112" spans="2:23" s="163" customFormat="1" ht="13">
      <c r="B112" s="162"/>
      <c r="D112" s="164" t="s">
        <v>83</v>
      </c>
      <c r="E112" s="165"/>
      <c r="F112" s="165"/>
      <c r="G112" s="165"/>
      <c r="H112" s="165"/>
      <c r="I112" s="165"/>
      <c r="J112" s="166">
        <f>J561</f>
        <v>0</v>
      </c>
      <c r="L112" s="162"/>
    </row>
    <row r="113" spans="2:12" s="163" customFormat="1" ht="13">
      <c r="B113" s="162"/>
      <c r="D113" s="164" t="s">
        <v>84</v>
      </c>
      <c r="E113" s="165"/>
      <c r="F113" s="165"/>
      <c r="G113" s="165"/>
      <c r="H113" s="165"/>
      <c r="I113" s="165"/>
      <c r="J113" s="166">
        <f>J563</f>
        <v>0</v>
      </c>
      <c r="L113" s="162"/>
    </row>
    <row r="114" spans="2:12" s="163" customFormat="1" ht="13">
      <c r="B114" s="162"/>
      <c r="D114" s="164" t="s">
        <v>85</v>
      </c>
      <c r="E114" s="165"/>
      <c r="F114" s="165"/>
      <c r="G114" s="165"/>
      <c r="H114" s="165"/>
      <c r="I114" s="165"/>
      <c r="J114" s="166">
        <f>J565</f>
        <v>0</v>
      </c>
      <c r="L114" s="162"/>
    </row>
    <row r="115" spans="2:12" s="120" customFormat="1">
      <c r="B115" s="119"/>
      <c r="L115" s="119"/>
    </row>
    <row r="116" spans="2:12" s="120" customFormat="1">
      <c r="B116" s="149"/>
      <c r="C116" s="150"/>
      <c r="D116" s="150"/>
      <c r="E116" s="150"/>
      <c r="F116" s="150"/>
      <c r="G116" s="150"/>
      <c r="H116" s="150"/>
      <c r="I116" s="150"/>
      <c r="J116" s="150"/>
      <c r="K116" s="150"/>
      <c r="L116" s="119"/>
    </row>
    <row r="120" spans="2:12" s="120" customFormat="1">
      <c r="B120" s="151"/>
      <c r="C120" s="152"/>
      <c r="D120" s="152"/>
      <c r="E120" s="152"/>
      <c r="F120" s="152"/>
      <c r="G120" s="152"/>
      <c r="H120" s="152"/>
      <c r="I120" s="152"/>
      <c r="J120" s="152"/>
      <c r="K120" s="152"/>
      <c r="L120" s="119"/>
    </row>
    <row r="121" spans="2:12" s="120" customFormat="1" ht="18">
      <c r="B121" s="119"/>
      <c r="C121" s="114" t="s">
        <v>86</v>
      </c>
      <c r="L121" s="119"/>
    </row>
    <row r="122" spans="2:12" s="120" customFormat="1">
      <c r="B122" s="119"/>
      <c r="L122" s="119"/>
    </row>
    <row r="123" spans="2:12" s="120" customFormat="1" ht="13">
      <c r="B123" s="119"/>
      <c r="C123" s="116" t="s">
        <v>10</v>
      </c>
      <c r="L123" s="119"/>
    </row>
    <row r="124" spans="2:12" s="120" customFormat="1" ht="13">
      <c r="B124" s="119"/>
      <c r="E124" s="117" t="str">
        <f>E7</f>
        <v xml:space="preserve">	Revitalizace zahrady a výstavba parkovacích míst v Památníku Josefa Lady a jeho dcery Aleny</v>
      </c>
      <c r="F124" s="118"/>
      <c r="G124" s="118"/>
      <c r="H124" s="118"/>
      <c r="L124" s="119"/>
    </row>
    <row r="125" spans="2:12" s="120" customFormat="1" ht="13">
      <c r="B125" s="119"/>
      <c r="C125" s="116" t="s">
        <v>70</v>
      </c>
      <c r="L125" s="119"/>
    </row>
    <row r="126" spans="2:12" s="120" customFormat="1">
      <c r="B126" s="119"/>
      <c r="E126" s="121" t="str">
        <f>E9</f>
        <v>011 - STAVEBNÍ ÚPRAVY</v>
      </c>
      <c r="F126" s="122"/>
      <c r="G126" s="122"/>
      <c r="H126" s="122"/>
      <c r="L126" s="119"/>
    </row>
    <row r="127" spans="2:12" s="120" customFormat="1">
      <c r="B127" s="119"/>
      <c r="L127" s="119"/>
    </row>
    <row r="128" spans="2:12" s="120" customFormat="1" ht="13">
      <c r="B128" s="119"/>
      <c r="C128" s="116" t="s">
        <v>13</v>
      </c>
      <c r="F128" s="123" t="str">
        <f>F12</f>
        <v>Hrusice</v>
      </c>
      <c r="I128" s="116" t="s">
        <v>14</v>
      </c>
      <c r="J128" s="124" t="str">
        <f>IF(J12="","",J12)</f>
        <v>09.2025</v>
      </c>
      <c r="L128" s="119"/>
    </row>
    <row r="129" spans="2:63" s="120" customFormat="1">
      <c r="B129" s="119"/>
      <c r="L129" s="119"/>
    </row>
    <row r="130" spans="2:63" s="120" customFormat="1" ht="56">
      <c r="B130" s="119"/>
      <c r="C130" s="116" t="s">
        <v>15</v>
      </c>
      <c r="F130" s="123" t="str">
        <f>E15</f>
        <v>Oblastní muzeum Praha - východ, p. o.</v>
      </c>
      <c r="I130" s="116" t="s">
        <v>20</v>
      </c>
      <c r="J130" s="153" t="str">
        <f>E21</f>
        <v>Ing. arch. Jan Albrecht, Závěrka 473/8 169 00 Praha 6</v>
      </c>
      <c r="L130" s="119"/>
    </row>
    <row r="131" spans="2:63" s="120" customFormat="1" ht="13">
      <c r="B131" s="119"/>
      <c r="C131" s="116" t="s">
        <v>18</v>
      </c>
      <c r="F131" s="123" t="str">
        <f>IF(E18="","",E18)</f>
        <v xml:space="preserve"> </v>
      </c>
      <c r="I131" s="116" t="s">
        <v>22</v>
      </c>
      <c r="J131" s="153">
        <f>E24</f>
        <v>0</v>
      </c>
      <c r="L131" s="119"/>
    </row>
    <row r="132" spans="2:63" s="120" customFormat="1">
      <c r="B132" s="119"/>
      <c r="L132" s="119"/>
    </row>
    <row r="133" spans="2:63" s="177" customFormat="1" ht="26">
      <c r="B133" s="169"/>
      <c r="C133" s="170" t="s">
        <v>87</v>
      </c>
      <c r="D133" s="171" t="s">
        <v>49</v>
      </c>
      <c r="E133" s="171" t="s">
        <v>45</v>
      </c>
      <c r="F133" s="171" t="s">
        <v>46</v>
      </c>
      <c r="G133" s="171" t="s">
        <v>88</v>
      </c>
      <c r="H133" s="171" t="s">
        <v>89</v>
      </c>
      <c r="I133" s="171" t="s">
        <v>90</v>
      </c>
      <c r="J133" s="172" t="s">
        <v>73</v>
      </c>
      <c r="K133" s="173" t="s">
        <v>91</v>
      </c>
      <c r="L133" s="169"/>
      <c r="M133" s="174" t="s">
        <v>1</v>
      </c>
      <c r="N133" s="175" t="s">
        <v>28</v>
      </c>
      <c r="O133" s="175" t="s">
        <v>92</v>
      </c>
      <c r="P133" s="175" t="s">
        <v>93</v>
      </c>
      <c r="Q133" s="175" t="s">
        <v>94</v>
      </c>
      <c r="R133" s="175" t="s">
        <v>95</v>
      </c>
      <c r="S133" s="175" t="s">
        <v>96</v>
      </c>
      <c r="T133" s="176" t="s">
        <v>97</v>
      </c>
    </row>
    <row r="134" spans="2:63" s="120" customFormat="1" ht="16">
      <c r="B134" s="119"/>
      <c r="C134" s="178" t="s">
        <v>98</v>
      </c>
      <c r="J134" s="179">
        <f>BJ134</f>
        <v>0</v>
      </c>
      <c r="L134" s="119"/>
      <c r="M134" s="180"/>
      <c r="N134" s="129"/>
      <c r="O134" s="129"/>
      <c r="P134" s="181">
        <f>P135+P556</f>
        <v>867.39289699999995</v>
      </c>
      <c r="Q134" s="129"/>
      <c r="R134" s="181">
        <f>R135+R556</f>
        <v>525.90216553000027</v>
      </c>
      <c r="S134" s="129"/>
      <c r="T134" s="182">
        <f>T135+T556</f>
        <v>50.375149999999998</v>
      </c>
      <c r="AS134" s="110" t="s">
        <v>63</v>
      </c>
      <c r="AT134" s="110" t="s">
        <v>75</v>
      </c>
      <c r="BJ134" s="183">
        <f>BJ135+BJ556</f>
        <v>0</v>
      </c>
    </row>
    <row r="135" spans="2:63" s="185" customFormat="1" ht="16">
      <c r="B135" s="184"/>
      <c r="D135" s="186" t="s">
        <v>63</v>
      </c>
      <c r="E135" s="187" t="s">
        <v>99</v>
      </c>
      <c r="F135" s="187" t="s">
        <v>100</v>
      </c>
      <c r="J135" s="188">
        <f>BJ135</f>
        <v>0</v>
      </c>
      <c r="L135" s="184"/>
      <c r="M135" s="189"/>
      <c r="P135" s="190">
        <f>P136+P163+P180+P232+P235+P298+P310+P377+P511+P543+P548</f>
        <v>867.39289699999995</v>
      </c>
      <c r="R135" s="190">
        <f>R136+R163+R180+R232+R235+R298+R310+R377+R511+R543+R548</f>
        <v>525.90216553000027</v>
      </c>
      <c r="T135" s="191">
        <f>T136+T163+T180+T232+T235+T298+T310+T377+T511+T543+T548</f>
        <v>50.375149999999998</v>
      </c>
      <c r="W135" s="192"/>
      <c r="AS135" s="193" t="s">
        <v>63</v>
      </c>
      <c r="AT135" s="193" t="s">
        <v>64</v>
      </c>
      <c r="AX135" s="186" t="s">
        <v>101</v>
      </c>
      <c r="BJ135" s="190">
        <f>BJ136+BJ163+BJ180+BJ232+BJ235+BJ298+BJ310+BJ377+BJ511+BJ543+BJ548</f>
        <v>0</v>
      </c>
    </row>
    <row r="136" spans="2:63" s="185" customFormat="1" ht="13">
      <c r="B136" s="184"/>
      <c r="D136" s="186" t="s">
        <v>63</v>
      </c>
      <c r="E136" s="194">
        <v>1</v>
      </c>
      <c r="F136" s="194" t="s">
        <v>195</v>
      </c>
      <c r="J136" s="195">
        <f>BJ136</f>
        <v>0</v>
      </c>
      <c r="L136" s="196"/>
      <c r="M136" s="189"/>
      <c r="P136" s="190">
        <f>SUM(P137:P162)</f>
        <v>81.570829999999987</v>
      </c>
      <c r="R136" s="190">
        <f>SUM(R137:R162)</f>
        <v>157.44120000000001</v>
      </c>
      <c r="T136" s="197">
        <f>SUM(T137:T162)</f>
        <v>0</v>
      </c>
      <c r="AS136" s="193" t="s">
        <v>63</v>
      </c>
      <c r="AT136" s="193" t="s">
        <v>66</v>
      </c>
      <c r="AX136" s="186" t="s">
        <v>101</v>
      </c>
      <c r="BJ136" s="198">
        <f>SUM(BJ137:BJ162)</f>
        <v>0</v>
      </c>
    </row>
    <row r="137" spans="2:63" s="120" customFormat="1" ht="26">
      <c r="B137" s="119"/>
      <c r="C137" s="199">
        <v>1</v>
      </c>
      <c r="D137" s="199" t="s">
        <v>102</v>
      </c>
      <c r="E137" s="200" t="s">
        <v>199</v>
      </c>
      <c r="F137" s="201" t="s">
        <v>378</v>
      </c>
      <c r="G137" s="202" t="s">
        <v>106</v>
      </c>
      <c r="H137" s="203">
        <v>29.16</v>
      </c>
      <c r="I137" s="67">
        <v>0</v>
      </c>
      <c r="J137" s="205">
        <f>ROUND(I137*H137,2)</f>
        <v>0</v>
      </c>
      <c r="K137" s="206" t="s">
        <v>196</v>
      </c>
      <c r="L137" s="119"/>
      <c r="M137" s="207" t="s">
        <v>1</v>
      </c>
      <c r="N137" s="208" t="s">
        <v>29</v>
      </c>
      <c r="O137" s="209">
        <v>0.79300000000000004</v>
      </c>
      <c r="P137" s="209">
        <f>O137*H137</f>
        <v>23.12388</v>
      </c>
      <c r="Q137" s="209">
        <v>0.42</v>
      </c>
      <c r="R137" s="209">
        <f t="shared" ref="R137:R140" si="0">Q137*H137</f>
        <v>12.247199999999999</v>
      </c>
      <c r="S137" s="209">
        <v>0</v>
      </c>
      <c r="T137" s="210">
        <f>S137*H137</f>
        <v>0</v>
      </c>
      <c r="AS137" s="211" t="s">
        <v>102</v>
      </c>
      <c r="AT137" s="211" t="s">
        <v>67</v>
      </c>
      <c r="AX137" s="110" t="s">
        <v>101</v>
      </c>
      <c r="BD137" s="212">
        <f>IF(N137="základní",J137,0)</f>
        <v>0</v>
      </c>
      <c r="BE137" s="212">
        <f>IF(N137="snížená",J137,0)</f>
        <v>0</v>
      </c>
      <c r="BF137" s="212">
        <f>IF(N137="zákl. přenesená",J137,0)</f>
        <v>0</v>
      </c>
      <c r="BG137" s="212">
        <f>IF(N137="sníž. přenesená",J137,0)</f>
        <v>0</v>
      </c>
      <c r="BH137" s="212">
        <f>IF(N137="nulová",J137,0)</f>
        <v>0</v>
      </c>
      <c r="BI137" s="110" t="s">
        <v>66</v>
      </c>
      <c r="BJ137" s="212">
        <f>ROUND(I137*H137,2)</f>
        <v>0</v>
      </c>
      <c r="BK137" s="110" t="s">
        <v>104</v>
      </c>
    </row>
    <row r="138" spans="2:63" s="214" customFormat="1" ht="12">
      <c r="B138" s="213"/>
      <c r="D138" s="215" t="s">
        <v>105</v>
      </c>
      <c r="E138" s="216" t="s">
        <v>1</v>
      </c>
      <c r="F138" s="217" t="s">
        <v>381</v>
      </c>
      <c r="H138" s="216" t="s">
        <v>1</v>
      </c>
      <c r="L138" s="213"/>
      <c r="M138" s="218"/>
      <c r="T138" s="219"/>
      <c r="AS138" s="216" t="s">
        <v>105</v>
      </c>
      <c r="AT138" s="216" t="s">
        <v>67</v>
      </c>
      <c r="AU138" s="214" t="s">
        <v>66</v>
      </c>
      <c r="AV138" s="214" t="s">
        <v>21</v>
      </c>
      <c r="AW138" s="214" t="s">
        <v>64</v>
      </c>
      <c r="AX138" s="216" t="s">
        <v>101</v>
      </c>
    </row>
    <row r="139" spans="2:63" s="221" customFormat="1" ht="12">
      <c r="B139" s="220"/>
      <c r="D139" s="215" t="s">
        <v>105</v>
      </c>
      <c r="E139" s="222" t="s">
        <v>1</v>
      </c>
      <c r="F139" s="223" t="s">
        <v>379</v>
      </c>
      <c r="H139" s="224">
        <v>29.16</v>
      </c>
      <c r="L139" s="220"/>
      <c r="M139" s="225"/>
      <c r="R139" s="209"/>
      <c r="T139" s="226"/>
      <c r="AS139" s="222" t="s">
        <v>105</v>
      </c>
      <c r="AT139" s="222" t="s">
        <v>67</v>
      </c>
      <c r="AU139" s="221" t="s">
        <v>67</v>
      </c>
      <c r="AV139" s="221" t="s">
        <v>21</v>
      </c>
      <c r="AW139" s="221" t="s">
        <v>66</v>
      </c>
      <c r="AX139" s="222" t="s">
        <v>101</v>
      </c>
    </row>
    <row r="140" spans="2:63" s="120" customFormat="1" ht="26">
      <c r="B140" s="119"/>
      <c r="C140" s="199">
        <v>2</v>
      </c>
      <c r="D140" s="199" t="s">
        <v>102</v>
      </c>
      <c r="E140" s="200" t="s">
        <v>198</v>
      </c>
      <c r="F140" s="201" t="s">
        <v>197</v>
      </c>
      <c r="G140" s="202" t="s">
        <v>106</v>
      </c>
      <c r="H140" s="203">
        <v>194.4</v>
      </c>
      <c r="I140" s="67">
        <v>0</v>
      </c>
      <c r="J140" s="205">
        <f>ROUND(I140*H140,2)</f>
        <v>0</v>
      </c>
      <c r="K140" s="206" t="s">
        <v>196</v>
      </c>
      <c r="L140" s="119"/>
      <c r="M140" s="207" t="s">
        <v>1</v>
      </c>
      <c r="N140" s="208" t="s">
        <v>29</v>
      </c>
      <c r="O140" s="209">
        <v>3.4000000000000002E-2</v>
      </c>
      <c r="P140" s="209">
        <f>O140*H140</f>
        <v>6.6096000000000004</v>
      </c>
      <c r="Q140" s="209">
        <v>0.42</v>
      </c>
      <c r="R140" s="209">
        <f t="shared" si="0"/>
        <v>81.647999999999996</v>
      </c>
      <c r="S140" s="209">
        <v>0</v>
      </c>
      <c r="T140" s="210">
        <f>S140*H140</f>
        <v>0</v>
      </c>
      <c r="AS140" s="211" t="s">
        <v>102</v>
      </c>
      <c r="AT140" s="211" t="s">
        <v>67</v>
      </c>
      <c r="AX140" s="110" t="s">
        <v>101</v>
      </c>
      <c r="BD140" s="212">
        <f>IF(N140="základní",J140,0)</f>
        <v>0</v>
      </c>
      <c r="BE140" s="212">
        <f>IF(N140="snížená",J140,0)</f>
        <v>0</v>
      </c>
      <c r="BF140" s="212">
        <f>IF(N140="zákl. přenesená",J140,0)</f>
        <v>0</v>
      </c>
      <c r="BG140" s="212">
        <f>IF(N140="sníž. přenesená",J140,0)</f>
        <v>0</v>
      </c>
      <c r="BH140" s="212">
        <f>IF(N140="nulová",J140,0)</f>
        <v>0</v>
      </c>
      <c r="BI140" s="110" t="s">
        <v>66</v>
      </c>
      <c r="BJ140" s="212">
        <f>ROUND(I140*H140,2)</f>
        <v>0</v>
      </c>
      <c r="BK140" s="110" t="s">
        <v>104</v>
      </c>
    </row>
    <row r="141" spans="2:63" s="221" customFormat="1" ht="12">
      <c r="B141" s="220"/>
      <c r="D141" s="215" t="s">
        <v>105</v>
      </c>
      <c r="E141" s="222" t="s">
        <v>1</v>
      </c>
      <c r="F141" s="223">
        <v>194.4</v>
      </c>
      <c r="H141" s="224">
        <v>194</v>
      </c>
      <c r="L141" s="220"/>
      <c r="M141" s="225"/>
      <c r="R141" s="209"/>
      <c r="T141" s="226"/>
      <c r="AS141" s="222" t="s">
        <v>105</v>
      </c>
      <c r="AT141" s="222" t="s">
        <v>67</v>
      </c>
      <c r="AU141" s="221" t="s">
        <v>67</v>
      </c>
      <c r="AV141" s="221" t="s">
        <v>21</v>
      </c>
      <c r="AW141" s="221" t="s">
        <v>66</v>
      </c>
      <c r="AX141" s="222" t="s">
        <v>101</v>
      </c>
    </row>
    <row r="142" spans="2:63" s="120" customFormat="1" ht="26">
      <c r="B142" s="119"/>
      <c r="C142" s="199">
        <v>3</v>
      </c>
      <c r="D142" s="199" t="s">
        <v>102</v>
      </c>
      <c r="E142" s="200" t="s">
        <v>203</v>
      </c>
      <c r="F142" s="201" t="s">
        <v>204</v>
      </c>
      <c r="G142" s="202" t="s">
        <v>103</v>
      </c>
      <c r="H142" s="203">
        <v>3.98</v>
      </c>
      <c r="I142" s="67">
        <v>0</v>
      </c>
      <c r="J142" s="205">
        <f>ROUND(I142*H142,2)</f>
        <v>0</v>
      </c>
      <c r="K142" s="206" t="s">
        <v>196</v>
      </c>
      <c r="L142" s="119"/>
      <c r="M142" s="207" t="s">
        <v>1</v>
      </c>
      <c r="N142" s="208" t="s">
        <v>29</v>
      </c>
      <c r="O142" s="209">
        <v>2.222</v>
      </c>
      <c r="P142" s="209">
        <f>O142*H142</f>
        <v>8.8435600000000001</v>
      </c>
      <c r="Q142" s="209">
        <v>1.4</v>
      </c>
      <c r="R142" s="209">
        <f>Q142*H142</f>
        <v>5.5720000000000001</v>
      </c>
      <c r="S142" s="209">
        <v>0</v>
      </c>
      <c r="T142" s="210">
        <f>S142*H142</f>
        <v>0</v>
      </c>
      <c r="AS142" s="211" t="s">
        <v>102</v>
      </c>
      <c r="AT142" s="211" t="s">
        <v>67</v>
      </c>
      <c r="AX142" s="110" t="s">
        <v>101</v>
      </c>
      <c r="BD142" s="212">
        <f>IF(N142="základní",J142,0)</f>
        <v>0</v>
      </c>
      <c r="BE142" s="212">
        <f>IF(N142="snížená",J142,0)</f>
        <v>0</v>
      </c>
      <c r="BF142" s="212">
        <f>IF(N142="zákl. přenesená",J142,0)</f>
        <v>0</v>
      </c>
      <c r="BG142" s="212">
        <f>IF(N142="sníž. přenesená",J142,0)</f>
        <v>0</v>
      </c>
      <c r="BH142" s="212">
        <f>IF(N142="nulová",J142,0)</f>
        <v>0</v>
      </c>
      <c r="BI142" s="110" t="s">
        <v>66</v>
      </c>
      <c r="BJ142" s="212">
        <f>ROUND(I142*H142,2)</f>
        <v>0</v>
      </c>
      <c r="BK142" s="110" t="s">
        <v>104</v>
      </c>
    </row>
    <row r="143" spans="2:63" s="214" customFormat="1" ht="12">
      <c r="B143" s="213"/>
      <c r="D143" s="215" t="s">
        <v>105</v>
      </c>
      <c r="E143" s="216" t="s">
        <v>1</v>
      </c>
      <c r="F143" s="217" t="s">
        <v>381</v>
      </c>
      <c r="H143" s="216" t="s">
        <v>1</v>
      </c>
      <c r="L143" s="213"/>
      <c r="M143" s="218"/>
      <c r="T143" s="219"/>
      <c r="AS143" s="216" t="s">
        <v>105</v>
      </c>
      <c r="AT143" s="216" t="s">
        <v>67</v>
      </c>
      <c r="AU143" s="214" t="s">
        <v>66</v>
      </c>
      <c r="AV143" s="214" t="s">
        <v>21</v>
      </c>
      <c r="AW143" s="214" t="s">
        <v>64</v>
      </c>
      <c r="AX143" s="216" t="s">
        <v>101</v>
      </c>
    </row>
    <row r="144" spans="2:63" s="221" customFormat="1" ht="12">
      <c r="B144" s="220"/>
      <c r="D144" s="215" t="s">
        <v>105</v>
      </c>
      <c r="E144" s="222" t="s">
        <v>1</v>
      </c>
      <c r="F144" s="223" t="s">
        <v>380</v>
      </c>
      <c r="H144" s="224">
        <v>3.98</v>
      </c>
      <c r="L144" s="220"/>
      <c r="M144" s="225"/>
      <c r="T144" s="226"/>
      <c r="AS144" s="222"/>
      <c r="AT144" s="222"/>
      <c r="AX144" s="222"/>
    </row>
    <row r="145" spans="2:63" s="120" customFormat="1" ht="39">
      <c r="B145" s="119"/>
      <c r="C145" s="199">
        <v>4</v>
      </c>
      <c r="D145" s="199" t="s">
        <v>102</v>
      </c>
      <c r="E145" s="200" t="s">
        <v>201</v>
      </c>
      <c r="F145" s="201" t="s">
        <v>202</v>
      </c>
      <c r="G145" s="202" t="s">
        <v>103</v>
      </c>
      <c r="H145" s="203">
        <v>26.5</v>
      </c>
      <c r="I145" s="67">
        <v>0</v>
      </c>
      <c r="J145" s="205">
        <f>ROUND(I145*H145,2)</f>
        <v>0</v>
      </c>
      <c r="K145" s="206" t="s">
        <v>196</v>
      </c>
      <c r="L145" s="119"/>
      <c r="M145" s="207" t="s">
        <v>1</v>
      </c>
      <c r="N145" s="208" t="s">
        <v>29</v>
      </c>
      <c r="O145" s="209">
        <v>0.188</v>
      </c>
      <c r="P145" s="209">
        <f>O145*H145</f>
        <v>4.9820000000000002</v>
      </c>
      <c r="Q145" s="209">
        <v>1.4</v>
      </c>
      <c r="R145" s="209">
        <f>Q145*H145</f>
        <v>37.099999999999994</v>
      </c>
      <c r="S145" s="209">
        <v>0</v>
      </c>
      <c r="T145" s="210">
        <f>S145*H145</f>
        <v>0</v>
      </c>
      <c r="V145" s="212"/>
      <c r="AS145" s="211" t="s">
        <v>102</v>
      </c>
      <c r="AT145" s="211" t="s">
        <v>67</v>
      </c>
      <c r="AX145" s="110" t="s">
        <v>101</v>
      </c>
      <c r="BD145" s="212">
        <f>IF(N145="základní",J145,0)</f>
        <v>0</v>
      </c>
      <c r="BE145" s="212">
        <f>IF(N145="snížená",J145,0)</f>
        <v>0</v>
      </c>
      <c r="BF145" s="212">
        <f>IF(N145="zákl. přenesená",J145,0)</f>
        <v>0</v>
      </c>
      <c r="BG145" s="212">
        <f>IF(N145="sníž. přenesená",J145,0)</f>
        <v>0</v>
      </c>
      <c r="BH145" s="212">
        <f>IF(N145="nulová",J145,0)</f>
        <v>0</v>
      </c>
      <c r="BI145" s="110" t="s">
        <v>66</v>
      </c>
      <c r="BJ145" s="212">
        <f>ROUND(I145*H145,2)</f>
        <v>0</v>
      </c>
      <c r="BK145" s="110" t="s">
        <v>104</v>
      </c>
    </row>
    <row r="146" spans="2:63" s="221" customFormat="1" ht="12">
      <c r="B146" s="220"/>
      <c r="D146" s="215" t="s">
        <v>105</v>
      </c>
      <c r="E146" s="222" t="s">
        <v>1</v>
      </c>
      <c r="F146" s="223" t="s">
        <v>200</v>
      </c>
      <c r="H146" s="224">
        <v>26.5</v>
      </c>
      <c r="L146" s="220"/>
      <c r="M146" s="225"/>
      <c r="T146" s="226"/>
      <c r="AS146" s="222"/>
      <c r="AT146" s="222"/>
      <c r="AX146" s="222"/>
    </row>
    <row r="147" spans="2:63" s="120" customFormat="1" ht="39">
      <c r="B147" s="119"/>
      <c r="C147" s="199">
        <v>5</v>
      </c>
      <c r="D147" s="199" t="s">
        <v>102</v>
      </c>
      <c r="E147" s="200" t="s">
        <v>387</v>
      </c>
      <c r="F147" s="201" t="s">
        <v>388</v>
      </c>
      <c r="G147" s="202" t="s">
        <v>103</v>
      </c>
      <c r="H147" s="203">
        <v>0.38</v>
      </c>
      <c r="I147" s="67">
        <v>0</v>
      </c>
      <c r="J147" s="205">
        <f>ROUND(I147*H147,2)</f>
        <v>0</v>
      </c>
      <c r="K147" s="206" t="s">
        <v>196</v>
      </c>
      <c r="L147" s="227"/>
      <c r="M147" s="207"/>
      <c r="N147" s="208" t="s">
        <v>29</v>
      </c>
      <c r="O147" s="209">
        <v>2.2320000000000002</v>
      </c>
      <c r="P147" s="209">
        <f t="shared" ref="P147" si="1">O147*H147</f>
        <v>0.84816000000000014</v>
      </c>
      <c r="Q147" s="209">
        <v>1.4</v>
      </c>
      <c r="R147" s="209">
        <f t="shared" ref="R147" si="2">Q147*H147</f>
        <v>0.53199999999999992</v>
      </c>
      <c r="S147" s="209">
        <v>0</v>
      </c>
      <c r="T147" s="210">
        <f t="shared" ref="T147" si="3">S147*H147</f>
        <v>0</v>
      </c>
      <c r="AS147" s="211" t="s">
        <v>102</v>
      </c>
      <c r="AT147" s="211">
        <v>2</v>
      </c>
      <c r="AX147" s="110" t="s">
        <v>101</v>
      </c>
      <c r="BD147" s="212">
        <f t="shared" ref="BD147" si="4">IF(N147="základní",J147,0)</f>
        <v>0</v>
      </c>
      <c r="BE147" s="212">
        <f t="shared" ref="BE147" si="5">IF(N147="snížená",J147,0)</f>
        <v>0</v>
      </c>
      <c r="BF147" s="212">
        <f t="shared" ref="BF147" si="6">IF(N147="zákl. přenesená",J147,0)</f>
        <v>0</v>
      </c>
      <c r="BG147" s="212">
        <f t="shared" ref="BG147" si="7">IF(N147="sníž. přenesená",J147,0)</f>
        <v>0</v>
      </c>
      <c r="BH147" s="212">
        <f t="shared" ref="BH147" si="8">IF(N147="nulová",J147,0)</f>
        <v>0</v>
      </c>
      <c r="BI147" s="110">
        <v>1</v>
      </c>
      <c r="BJ147" s="212">
        <f t="shared" ref="BJ147" si="9">ROUND(I147*H147,2)</f>
        <v>0</v>
      </c>
      <c r="BK147" s="110">
        <v>4</v>
      </c>
    </row>
    <row r="148" spans="2:63" s="214" customFormat="1" ht="12">
      <c r="B148" s="213"/>
      <c r="D148" s="215" t="s">
        <v>105</v>
      </c>
      <c r="E148" s="216" t="s">
        <v>1</v>
      </c>
      <c r="F148" s="217" t="s">
        <v>384</v>
      </c>
      <c r="H148" s="216" t="s">
        <v>1</v>
      </c>
      <c r="L148" s="213"/>
      <c r="M148" s="218"/>
      <c r="T148" s="219"/>
      <c r="AS148" s="216" t="s">
        <v>105</v>
      </c>
      <c r="AT148" s="216" t="s">
        <v>67</v>
      </c>
      <c r="AU148" s="214" t="s">
        <v>66</v>
      </c>
      <c r="AV148" s="214" t="s">
        <v>21</v>
      </c>
      <c r="AW148" s="214" t="s">
        <v>64</v>
      </c>
      <c r="AX148" s="216" t="s">
        <v>101</v>
      </c>
    </row>
    <row r="149" spans="2:63" s="221" customFormat="1" ht="12">
      <c r="B149" s="220"/>
      <c r="D149" s="215" t="s">
        <v>105</v>
      </c>
      <c r="E149" s="222" t="s">
        <v>1</v>
      </c>
      <c r="F149" s="223" t="s">
        <v>389</v>
      </c>
      <c r="H149" s="224">
        <v>0.38</v>
      </c>
      <c r="L149" s="220"/>
      <c r="M149" s="225"/>
      <c r="T149" s="226"/>
      <c r="AS149" s="222"/>
      <c r="AT149" s="222"/>
      <c r="AX149" s="222"/>
    </row>
    <row r="150" spans="2:63" s="120" customFormat="1" ht="39">
      <c r="B150" s="119"/>
      <c r="C150" s="199">
        <v>6</v>
      </c>
      <c r="D150" s="199" t="s">
        <v>102</v>
      </c>
      <c r="E150" s="200" t="s">
        <v>382</v>
      </c>
      <c r="F150" s="201" t="s">
        <v>383</v>
      </c>
      <c r="G150" s="202" t="s">
        <v>103</v>
      </c>
      <c r="H150" s="203">
        <v>11.57</v>
      </c>
      <c r="I150" s="67">
        <v>0</v>
      </c>
      <c r="J150" s="205">
        <f>ROUND(I150*H150,2)</f>
        <v>0</v>
      </c>
      <c r="K150" s="206" t="s">
        <v>196</v>
      </c>
      <c r="L150" s="119"/>
      <c r="M150" s="207"/>
      <c r="N150" s="208" t="s">
        <v>29</v>
      </c>
      <c r="O150" s="209">
        <v>2.702</v>
      </c>
      <c r="P150" s="209">
        <f t="shared" ref="P150" si="10">O150*H150</f>
        <v>31.262139999999999</v>
      </c>
      <c r="Q150" s="209">
        <v>1.4</v>
      </c>
      <c r="R150" s="209">
        <f t="shared" ref="R150" si="11">Q150*H150</f>
        <v>16.198</v>
      </c>
      <c r="S150" s="209">
        <v>0</v>
      </c>
      <c r="T150" s="210">
        <f t="shared" ref="T150" si="12">S150*H150</f>
        <v>0</v>
      </c>
      <c r="AS150" s="211" t="s">
        <v>102</v>
      </c>
      <c r="AT150" s="211">
        <v>2</v>
      </c>
      <c r="AX150" s="110" t="s">
        <v>101</v>
      </c>
      <c r="BD150" s="212">
        <f t="shared" ref="BD150" si="13">IF(N150="základní",J150,0)</f>
        <v>0</v>
      </c>
      <c r="BE150" s="212">
        <f t="shared" ref="BE150" si="14">IF(N150="snížená",J150,0)</f>
        <v>0</v>
      </c>
      <c r="BF150" s="212">
        <f t="shared" ref="BF150" si="15">IF(N150="zákl. přenesená",J150,0)</f>
        <v>0</v>
      </c>
      <c r="BG150" s="212">
        <f t="shared" ref="BG150" si="16">IF(N150="sníž. přenesená",J150,0)</f>
        <v>0</v>
      </c>
      <c r="BH150" s="212">
        <f t="shared" ref="BH150" si="17">IF(N150="nulová",J150,0)</f>
        <v>0</v>
      </c>
      <c r="BI150" s="110">
        <v>1</v>
      </c>
      <c r="BJ150" s="212">
        <f t="shared" ref="BJ150" si="18">ROUND(I150*H150,2)</f>
        <v>0</v>
      </c>
      <c r="BK150" s="110">
        <v>4</v>
      </c>
    </row>
    <row r="151" spans="2:63" s="214" customFormat="1" ht="12">
      <c r="B151" s="213"/>
      <c r="D151" s="215" t="s">
        <v>105</v>
      </c>
      <c r="E151" s="216" t="s">
        <v>1</v>
      </c>
      <c r="F151" s="217" t="s">
        <v>503</v>
      </c>
      <c r="H151" s="216" t="s">
        <v>1</v>
      </c>
      <c r="L151" s="213"/>
      <c r="M151" s="218"/>
      <c r="T151" s="219"/>
      <c r="AS151" s="216" t="s">
        <v>105</v>
      </c>
      <c r="AT151" s="216" t="s">
        <v>67</v>
      </c>
      <c r="AU151" s="214" t="s">
        <v>66</v>
      </c>
      <c r="AV151" s="214" t="s">
        <v>21</v>
      </c>
      <c r="AW151" s="214" t="s">
        <v>64</v>
      </c>
      <c r="AX151" s="216" t="s">
        <v>101</v>
      </c>
    </row>
    <row r="152" spans="2:63" s="221" customFormat="1" ht="12">
      <c r="B152" s="220"/>
      <c r="D152" s="215" t="s">
        <v>105</v>
      </c>
      <c r="E152" s="222" t="s">
        <v>1</v>
      </c>
      <c r="F152" s="223" t="s">
        <v>504</v>
      </c>
      <c r="H152" s="224">
        <v>5.41</v>
      </c>
      <c r="L152" s="220"/>
      <c r="M152" s="225"/>
      <c r="T152" s="226"/>
      <c r="AS152" s="222"/>
      <c r="AT152" s="222"/>
      <c r="AX152" s="222"/>
    </row>
    <row r="153" spans="2:63" s="214" customFormat="1" ht="12">
      <c r="B153" s="213"/>
      <c r="D153" s="215" t="s">
        <v>105</v>
      </c>
      <c r="E153" s="216" t="s">
        <v>1</v>
      </c>
      <c r="F153" s="217" t="s">
        <v>506</v>
      </c>
      <c r="H153" s="216" t="s">
        <v>1</v>
      </c>
      <c r="L153" s="213"/>
      <c r="M153" s="218"/>
      <c r="T153" s="219"/>
      <c r="AS153" s="216" t="s">
        <v>105</v>
      </c>
      <c r="AT153" s="216" t="s">
        <v>67</v>
      </c>
      <c r="AU153" s="214" t="s">
        <v>66</v>
      </c>
      <c r="AV153" s="214" t="s">
        <v>21</v>
      </c>
      <c r="AW153" s="214" t="s">
        <v>64</v>
      </c>
      <c r="AX153" s="216" t="s">
        <v>101</v>
      </c>
    </row>
    <row r="154" spans="2:63" s="221" customFormat="1" ht="12">
      <c r="B154" s="220"/>
      <c r="D154" s="215" t="s">
        <v>105</v>
      </c>
      <c r="E154" s="222" t="s">
        <v>1</v>
      </c>
      <c r="F154" s="223" t="s">
        <v>505</v>
      </c>
      <c r="H154" s="224">
        <v>0.24</v>
      </c>
      <c r="L154" s="220"/>
      <c r="M154" s="225"/>
      <c r="T154" s="226"/>
      <c r="AS154" s="222"/>
      <c r="AT154" s="222"/>
      <c r="AX154" s="222"/>
    </row>
    <row r="155" spans="2:63" s="214" customFormat="1" ht="12">
      <c r="B155" s="213"/>
      <c r="D155" s="215" t="s">
        <v>105</v>
      </c>
      <c r="E155" s="216" t="s">
        <v>1</v>
      </c>
      <c r="F155" s="217" t="s">
        <v>385</v>
      </c>
      <c r="H155" s="216" t="s">
        <v>1</v>
      </c>
      <c r="L155" s="213"/>
      <c r="M155" s="218"/>
      <c r="T155" s="219"/>
      <c r="AS155" s="216" t="s">
        <v>105</v>
      </c>
      <c r="AT155" s="216" t="s">
        <v>67</v>
      </c>
      <c r="AU155" s="214" t="s">
        <v>66</v>
      </c>
      <c r="AV155" s="214" t="s">
        <v>21</v>
      </c>
      <c r="AW155" s="214" t="s">
        <v>64</v>
      </c>
      <c r="AX155" s="216" t="s">
        <v>101</v>
      </c>
    </row>
    <row r="156" spans="2:63" s="221" customFormat="1" ht="12">
      <c r="B156" s="220"/>
      <c r="D156" s="215" t="s">
        <v>105</v>
      </c>
      <c r="E156" s="222" t="s">
        <v>1</v>
      </c>
      <c r="F156" s="223" t="s">
        <v>386</v>
      </c>
      <c r="H156" s="224">
        <v>5.92</v>
      </c>
      <c r="L156" s="220"/>
      <c r="M156" s="225"/>
      <c r="T156" s="226"/>
      <c r="AS156" s="222"/>
      <c r="AT156" s="222"/>
      <c r="AX156" s="222"/>
    </row>
    <row r="157" spans="2:63" s="229" customFormat="1" ht="12">
      <c r="B157" s="228"/>
      <c r="D157" s="215" t="s">
        <v>105</v>
      </c>
      <c r="E157" s="230" t="s">
        <v>1</v>
      </c>
      <c r="F157" s="231" t="s">
        <v>109</v>
      </c>
      <c r="H157" s="232">
        <v>11.57</v>
      </c>
      <c r="L157" s="228"/>
      <c r="M157" s="233"/>
      <c r="T157" s="234"/>
      <c r="AS157" s="230" t="s">
        <v>105</v>
      </c>
      <c r="AT157" s="230" t="s">
        <v>67</v>
      </c>
      <c r="AU157" s="229" t="s">
        <v>104</v>
      </c>
      <c r="AV157" s="229" t="s">
        <v>21</v>
      </c>
      <c r="AW157" s="229" t="s">
        <v>66</v>
      </c>
      <c r="AX157" s="230" t="s">
        <v>101</v>
      </c>
    </row>
    <row r="158" spans="2:63" s="120" customFormat="1" ht="26">
      <c r="B158" s="119"/>
      <c r="C158" s="199">
        <v>7</v>
      </c>
      <c r="D158" s="199" t="s">
        <v>102</v>
      </c>
      <c r="E158" s="200" t="s">
        <v>718</v>
      </c>
      <c r="F158" s="201" t="s">
        <v>719</v>
      </c>
      <c r="G158" s="202" t="s">
        <v>103</v>
      </c>
      <c r="H158" s="203">
        <v>2.96</v>
      </c>
      <c r="I158" s="67">
        <v>0</v>
      </c>
      <c r="J158" s="205">
        <f>ROUND(I158*H158,2)</f>
        <v>0</v>
      </c>
      <c r="K158" s="206" t="s">
        <v>196</v>
      </c>
      <c r="L158" s="119"/>
      <c r="M158" s="207"/>
      <c r="N158" s="208" t="s">
        <v>29</v>
      </c>
      <c r="O158" s="209">
        <v>0.44400000000000001</v>
      </c>
      <c r="P158" s="209">
        <f t="shared" ref="P158" si="19">O158*H158</f>
        <v>1.3142400000000001</v>
      </c>
      <c r="Q158" s="209">
        <v>1.4</v>
      </c>
      <c r="R158" s="209">
        <f t="shared" ref="R158" si="20">Q158*H158</f>
        <v>4.1440000000000001</v>
      </c>
      <c r="S158" s="209">
        <v>0</v>
      </c>
      <c r="T158" s="210">
        <f t="shared" ref="T158" si="21">S158*H158</f>
        <v>0</v>
      </c>
      <c r="AS158" s="211" t="s">
        <v>102</v>
      </c>
      <c r="AT158" s="211">
        <v>2</v>
      </c>
      <c r="AX158" s="110" t="s">
        <v>101</v>
      </c>
      <c r="BD158" s="212">
        <f t="shared" ref="BD158" si="22">IF(N158="základní",J158,0)</f>
        <v>0</v>
      </c>
      <c r="BE158" s="212">
        <f t="shared" ref="BE158" si="23">IF(N158="snížená",J158,0)</f>
        <v>0</v>
      </c>
      <c r="BF158" s="212">
        <f t="shared" ref="BF158" si="24">IF(N158="zákl. přenesená",J158,0)</f>
        <v>0</v>
      </c>
      <c r="BG158" s="212">
        <f t="shared" ref="BG158" si="25">IF(N158="sníž. přenesená",J158,0)</f>
        <v>0</v>
      </c>
      <c r="BH158" s="212">
        <f t="shared" ref="BH158" si="26">IF(N158="nulová",J158,0)</f>
        <v>0</v>
      </c>
      <c r="BI158" s="110">
        <v>1</v>
      </c>
      <c r="BJ158" s="212">
        <f t="shared" ref="BJ158" si="27">ROUND(I158*H158,2)</f>
        <v>0</v>
      </c>
      <c r="BK158" s="110">
        <v>4</v>
      </c>
    </row>
    <row r="159" spans="2:63" s="214" customFormat="1" ht="12">
      <c r="B159" s="213"/>
      <c r="D159" s="215" t="s">
        <v>105</v>
      </c>
      <c r="E159" s="216" t="s">
        <v>1</v>
      </c>
      <c r="F159" s="217" t="s">
        <v>385</v>
      </c>
      <c r="H159" s="216" t="s">
        <v>1</v>
      </c>
      <c r="L159" s="213"/>
      <c r="M159" s="218"/>
      <c r="T159" s="219"/>
      <c r="AS159" s="216" t="s">
        <v>105</v>
      </c>
      <c r="AT159" s="216" t="s">
        <v>67</v>
      </c>
      <c r="AU159" s="214" t="s">
        <v>66</v>
      </c>
      <c r="AV159" s="214" t="s">
        <v>21</v>
      </c>
      <c r="AW159" s="214" t="s">
        <v>64</v>
      </c>
      <c r="AX159" s="216" t="s">
        <v>101</v>
      </c>
    </row>
    <row r="160" spans="2:63" s="221" customFormat="1" ht="12">
      <c r="B160" s="220"/>
      <c r="D160" s="215" t="s">
        <v>105</v>
      </c>
      <c r="E160" s="222" t="s">
        <v>1</v>
      </c>
      <c r="F160" s="223" t="s">
        <v>720</v>
      </c>
      <c r="H160" s="224">
        <v>2.96</v>
      </c>
      <c r="L160" s="220"/>
      <c r="M160" s="225"/>
      <c r="T160" s="226"/>
      <c r="AS160" s="222"/>
      <c r="AT160" s="222"/>
      <c r="AX160" s="222"/>
    </row>
    <row r="161" spans="2:63" s="120" customFormat="1" ht="26">
      <c r="B161" s="119"/>
      <c r="C161" s="199">
        <v>8</v>
      </c>
      <c r="D161" s="199" t="s">
        <v>102</v>
      </c>
      <c r="E161" s="200" t="s">
        <v>838</v>
      </c>
      <c r="F161" s="235" t="s">
        <v>839</v>
      </c>
      <c r="G161" s="202" t="s">
        <v>106</v>
      </c>
      <c r="H161" s="203">
        <v>183.49</v>
      </c>
      <c r="I161" s="67">
        <v>0</v>
      </c>
      <c r="J161" s="205">
        <f>ROUND(I161*H161,2)</f>
        <v>0</v>
      </c>
      <c r="K161" s="206" t="s">
        <v>196</v>
      </c>
      <c r="L161" s="119"/>
      <c r="M161" s="207"/>
      <c r="N161" s="208" t="s">
        <v>29</v>
      </c>
      <c r="O161" s="209">
        <v>2.5000000000000001E-2</v>
      </c>
      <c r="P161" s="209">
        <f t="shared" ref="P161" si="28">O161*H161</f>
        <v>4.58725</v>
      </c>
      <c r="Q161" s="209">
        <v>0</v>
      </c>
      <c r="R161" s="209">
        <f t="shared" ref="R161" si="29">Q161*H161</f>
        <v>0</v>
      </c>
      <c r="S161" s="209">
        <v>0</v>
      </c>
      <c r="T161" s="210">
        <f t="shared" ref="T161" si="30">S161*H161</f>
        <v>0</v>
      </c>
      <c r="AS161" s="211" t="s">
        <v>102</v>
      </c>
      <c r="AT161" s="211">
        <v>2</v>
      </c>
      <c r="AX161" s="110" t="s">
        <v>101</v>
      </c>
      <c r="BD161" s="212">
        <f t="shared" ref="BD161" si="31">IF(N161="základní",J161,0)</f>
        <v>0</v>
      </c>
      <c r="BE161" s="212">
        <f t="shared" ref="BE161" si="32">IF(N161="snížená",J161,0)</f>
        <v>0</v>
      </c>
      <c r="BF161" s="212">
        <f t="shared" ref="BF161" si="33">IF(N161="zákl. přenesená",J161,0)</f>
        <v>0</v>
      </c>
      <c r="BG161" s="212">
        <f t="shared" ref="BG161" si="34">IF(N161="sníž. přenesená",J161,0)</f>
        <v>0</v>
      </c>
      <c r="BH161" s="212">
        <f t="shared" ref="BH161" si="35">IF(N161="nulová",J161,0)</f>
        <v>0</v>
      </c>
      <c r="BI161" s="110">
        <v>1</v>
      </c>
      <c r="BJ161" s="212">
        <f t="shared" ref="BJ161" si="36">ROUND(I161*H161,2)</f>
        <v>0</v>
      </c>
      <c r="BK161" s="110">
        <v>4</v>
      </c>
    </row>
    <row r="162" spans="2:63" s="221" customFormat="1" ht="12">
      <c r="B162" s="220"/>
      <c r="D162" s="215" t="s">
        <v>105</v>
      </c>
      <c r="E162" s="222" t="s">
        <v>1</v>
      </c>
      <c r="F162" s="223" t="s">
        <v>392</v>
      </c>
      <c r="H162" s="224">
        <v>476.56</v>
      </c>
      <c r="L162" s="220"/>
      <c r="M162" s="225"/>
      <c r="T162" s="226"/>
      <c r="AS162" s="222"/>
      <c r="AT162" s="222"/>
      <c r="AX162" s="222"/>
    </row>
    <row r="163" spans="2:63" s="185" customFormat="1" ht="13">
      <c r="B163" s="184"/>
      <c r="D163" s="186" t="s">
        <v>63</v>
      </c>
      <c r="E163" s="194">
        <v>2</v>
      </c>
      <c r="F163" s="194" t="s">
        <v>394</v>
      </c>
      <c r="J163" s="195">
        <f>BJ163</f>
        <v>0</v>
      </c>
      <c r="L163" s="196"/>
      <c r="M163" s="189"/>
      <c r="P163" s="190">
        <f>SUM(P164:P179)</f>
        <v>24.810689</v>
      </c>
      <c r="R163" s="190">
        <f>SUM(R164:R179)</f>
        <v>11.608863450000001</v>
      </c>
      <c r="T163" s="197">
        <f>SUM(T164:T179)</f>
        <v>0</v>
      </c>
      <c r="AS163" s="193" t="s">
        <v>63</v>
      </c>
      <c r="AT163" s="193" t="s">
        <v>66</v>
      </c>
      <c r="AX163" s="186" t="s">
        <v>101</v>
      </c>
      <c r="BJ163" s="198">
        <f>SUM(BJ164:BJ179)</f>
        <v>0</v>
      </c>
    </row>
    <row r="164" spans="2:63" s="120" customFormat="1" ht="39">
      <c r="B164" s="119"/>
      <c r="C164" s="199">
        <v>9</v>
      </c>
      <c r="D164" s="199" t="s">
        <v>102</v>
      </c>
      <c r="E164" s="200" t="s">
        <v>395</v>
      </c>
      <c r="F164" s="201" t="s">
        <v>396</v>
      </c>
      <c r="G164" s="202" t="s">
        <v>103</v>
      </c>
      <c r="H164" s="203">
        <v>0.33900000000000002</v>
      </c>
      <c r="I164" s="67">
        <v>0</v>
      </c>
      <c r="J164" s="205">
        <f>ROUND(I164*H164,2)</f>
        <v>0</v>
      </c>
      <c r="K164" s="206" t="s">
        <v>196</v>
      </c>
      <c r="L164" s="119"/>
      <c r="M164" s="207" t="s">
        <v>1</v>
      </c>
      <c r="N164" s="208" t="s">
        <v>29</v>
      </c>
      <c r="O164" s="209">
        <v>1.39</v>
      </c>
      <c r="P164" s="209">
        <f>O164*H164</f>
        <v>0.47121000000000002</v>
      </c>
      <c r="Q164" s="209">
        <v>2.30267</v>
      </c>
      <c r="R164" s="209">
        <f>Q164*H164</f>
        <v>0.78060513000000009</v>
      </c>
      <c r="S164" s="209">
        <v>0</v>
      </c>
      <c r="T164" s="210">
        <f>S164*H164</f>
        <v>0</v>
      </c>
      <c r="AS164" s="211" t="s">
        <v>102</v>
      </c>
      <c r="AT164" s="211" t="s">
        <v>67</v>
      </c>
      <c r="AX164" s="110" t="s">
        <v>101</v>
      </c>
      <c r="BD164" s="212">
        <f>IF(N164="základní",J164,0)</f>
        <v>0</v>
      </c>
      <c r="BE164" s="212">
        <f>IF(N164="snížená",J164,0)</f>
        <v>0</v>
      </c>
      <c r="BF164" s="212">
        <f>IF(N164="zákl. přenesená",J164,0)</f>
        <v>0</v>
      </c>
      <c r="BG164" s="212">
        <f>IF(N164="sníž. přenesená",J164,0)</f>
        <v>0</v>
      </c>
      <c r="BH164" s="212">
        <f>IF(N164="nulová",J164,0)</f>
        <v>0</v>
      </c>
      <c r="BI164" s="110" t="s">
        <v>66</v>
      </c>
      <c r="BJ164" s="212">
        <f>ROUND(I164*H164,2)</f>
        <v>0</v>
      </c>
      <c r="BK164" s="110" t="s">
        <v>104</v>
      </c>
    </row>
    <row r="165" spans="2:63" s="221" customFormat="1" ht="24">
      <c r="B165" s="220"/>
      <c r="D165" s="215" t="s">
        <v>105</v>
      </c>
      <c r="E165" s="222" t="s">
        <v>1</v>
      </c>
      <c r="F165" s="223" t="s">
        <v>507</v>
      </c>
      <c r="H165" s="224">
        <v>0.33900000000000002</v>
      </c>
      <c r="L165" s="220"/>
      <c r="M165" s="225"/>
      <c r="T165" s="226"/>
      <c r="AS165" s="222" t="s">
        <v>105</v>
      </c>
      <c r="AT165" s="222" t="s">
        <v>67</v>
      </c>
      <c r="AU165" s="221" t="s">
        <v>67</v>
      </c>
      <c r="AV165" s="221" t="s">
        <v>21</v>
      </c>
      <c r="AW165" s="221" t="s">
        <v>64</v>
      </c>
      <c r="AX165" s="222" t="s">
        <v>101</v>
      </c>
    </row>
    <row r="166" spans="2:63" s="120" customFormat="1" ht="39">
      <c r="B166" s="119"/>
      <c r="C166" s="199">
        <v>10</v>
      </c>
      <c r="D166" s="199" t="s">
        <v>102</v>
      </c>
      <c r="E166" s="200" t="s">
        <v>412</v>
      </c>
      <c r="F166" s="201" t="s">
        <v>413</v>
      </c>
      <c r="G166" s="202" t="s">
        <v>106</v>
      </c>
      <c r="H166" s="203">
        <v>14.75</v>
      </c>
      <c r="I166" s="67">
        <v>0</v>
      </c>
      <c r="J166" s="205">
        <f>ROUND(I166*H166,2)</f>
        <v>0</v>
      </c>
      <c r="K166" s="206" t="s">
        <v>196</v>
      </c>
      <c r="L166" s="119"/>
      <c r="M166" s="207" t="s">
        <v>1</v>
      </c>
      <c r="N166" s="208" t="s">
        <v>29</v>
      </c>
      <c r="O166" s="209">
        <v>0.82099999999999995</v>
      </c>
      <c r="P166" s="209">
        <f>O166*H166</f>
        <v>12.10975</v>
      </c>
      <c r="Q166" s="209">
        <v>0.58057000000000003</v>
      </c>
      <c r="R166" s="209">
        <f>Q166*H166</f>
        <v>8.5634075000000003</v>
      </c>
      <c r="S166" s="209">
        <v>0</v>
      </c>
      <c r="T166" s="210">
        <f>S166*H166</f>
        <v>0</v>
      </c>
      <c r="AS166" s="211" t="s">
        <v>102</v>
      </c>
      <c r="AT166" s="211" t="s">
        <v>67</v>
      </c>
      <c r="AX166" s="110" t="s">
        <v>101</v>
      </c>
      <c r="BD166" s="212">
        <f>IF(N166="základní",J166,0)</f>
        <v>0</v>
      </c>
      <c r="BE166" s="212">
        <f>IF(N166="snížená",J166,0)</f>
        <v>0</v>
      </c>
      <c r="BF166" s="212">
        <f>IF(N166="zákl. přenesená",J166,0)</f>
        <v>0</v>
      </c>
      <c r="BG166" s="212">
        <f>IF(N166="sníž. přenesená",J166,0)</f>
        <v>0</v>
      </c>
      <c r="BH166" s="212">
        <f>IF(N166="nulová",J166,0)</f>
        <v>0</v>
      </c>
      <c r="BI166" s="110" t="s">
        <v>66</v>
      </c>
      <c r="BJ166" s="212">
        <f>ROUND(I166*H166,2)</f>
        <v>0</v>
      </c>
      <c r="BK166" s="110" t="s">
        <v>104</v>
      </c>
    </row>
    <row r="167" spans="2:63" s="214" customFormat="1" ht="12">
      <c r="B167" s="213"/>
      <c r="D167" s="215" t="s">
        <v>105</v>
      </c>
      <c r="E167" s="216" t="s">
        <v>1</v>
      </c>
      <c r="F167" s="217" t="s">
        <v>397</v>
      </c>
      <c r="H167" s="216" t="s">
        <v>1</v>
      </c>
      <c r="L167" s="213"/>
      <c r="M167" s="218"/>
      <c r="T167" s="219"/>
      <c r="AS167" s="216" t="s">
        <v>105</v>
      </c>
      <c r="AT167" s="216" t="s">
        <v>67</v>
      </c>
      <c r="AU167" s="214" t="s">
        <v>66</v>
      </c>
      <c r="AV167" s="214" t="s">
        <v>21</v>
      </c>
      <c r="AW167" s="214" t="s">
        <v>64</v>
      </c>
      <c r="AX167" s="216" t="s">
        <v>101</v>
      </c>
    </row>
    <row r="168" spans="2:63" s="221" customFormat="1" ht="12">
      <c r="B168" s="220"/>
      <c r="D168" s="215" t="s">
        <v>105</v>
      </c>
      <c r="E168" s="222" t="s">
        <v>1</v>
      </c>
      <c r="F168" s="223" t="s">
        <v>508</v>
      </c>
      <c r="H168" s="224">
        <v>14.75</v>
      </c>
      <c r="L168" s="220"/>
      <c r="M168" s="225"/>
      <c r="T168" s="226"/>
      <c r="AS168" s="222" t="s">
        <v>105</v>
      </c>
      <c r="AT168" s="222" t="s">
        <v>67</v>
      </c>
      <c r="AU168" s="221" t="s">
        <v>67</v>
      </c>
      <c r="AV168" s="221" t="s">
        <v>21</v>
      </c>
      <c r="AW168" s="221" t="s">
        <v>64</v>
      </c>
      <c r="AX168" s="222" t="s">
        <v>101</v>
      </c>
    </row>
    <row r="169" spans="2:63" s="120" customFormat="1" ht="39">
      <c r="B169" s="119"/>
      <c r="C169" s="199">
        <v>11</v>
      </c>
      <c r="D169" s="199" t="s">
        <v>102</v>
      </c>
      <c r="E169" s="200" t="s">
        <v>414</v>
      </c>
      <c r="F169" s="201" t="s">
        <v>415</v>
      </c>
      <c r="G169" s="202" t="s">
        <v>106</v>
      </c>
      <c r="H169" s="203">
        <v>1.58</v>
      </c>
      <c r="I169" s="67">
        <v>0</v>
      </c>
      <c r="J169" s="205">
        <f>ROUND(I169*H169,2)</f>
        <v>0</v>
      </c>
      <c r="K169" s="206" t="s">
        <v>196</v>
      </c>
      <c r="L169" s="119"/>
      <c r="M169" s="207" t="s">
        <v>1</v>
      </c>
      <c r="N169" s="208" t="s">
        <v>29</v>
      </c>
      <c r="O169" s="209">
        <v>0.98699999999999999</v>
      </c>
      <c r="P169" s="209">
        <f>O169*H169</f>
        <v>1.5594600000000001</v>
      </c>
      <c r="Q169" s="209">
        <v>0.69501000000000002</v>
      </c>
      <c r="R169" s="209">
        <f>Q169*H169</f>
        <v>1.0981158</v>
      </c>
      <c r="S169" s="209">
        <v>0</v>
      </c>
      <c r="T169" s="210">
        <f>S169*H169</f>
        <v>0</v>
      </c>
      <c r="AS169" s="211" t="s">
        <v>102</v>
      </c>
      <c r="AT169" s="211" t="s">
        <v>67</v>
      </c>
      <c r="AX169" s="110" t="s">
        <v>101</v>
      </c>
      <c r="BD169" s="212">
        <f>IF(N169="základní",J169,0)</f>
        <v>0</v>
      </c>
      <c r="BE169" s="212">
        <f>IF(N169="snížená",J169,0)</f>
        <v>0</v>
      </c>
      <c r="BF169" s="212">
        <f>IF(N169="zákl. přenesená",J169,0)</f>
        <v>0</v>
      </c>
      <c r="BG169" s="212">
        <f>IF(N169="sníž. přenesená",J169,0)</f>
        <v>0</v>
      </c>
      <c r="BH169" s="212">
        <f>IF(N169="nulová",J169,0)</f>
        <v>0</v>
      </c>
      <c r="BI169" s="110" t="s">
        <v>66</v>
      </c>
      <c r="BJ169" s="212">
        <f>ROUND(I169*H169,2)</f>
        <v>0</v>
      </c>
      <c r="BK169" s="110" t="s">
        <v>104</v>
      </c>
    </row>
    <row r="170" spans="2:63" s="214" customFormat="1" ht="12">
      <c r="B170" s="213"/>
      <c r="D170" s="215" t="s">
        <v>105</v>
      </c>
      <c r="E170" s="216" t="s">
        <v>1</v>
      </c>
      <c r="F170" s="217" t="s">
        <v>398</v>
      </c>
      <c r="H170" s="216" t="s">
        <v>1</v>
      </c>
      <c r="L170" s="213"/>
      <c r="M170" s="218"/>
      <c r="T170" s="219"/>
      <c r="AS170" s="216" t="s">
        <v>105</v>
      </c>
      <c r="AT170" s="216" t="s">
        <v>67</v>
      </c>
      <c r="AU170" s="214" t="s">
        <v>66</v>
      </c>
      <c r="AV170" s="214" t="s">
        <v>21</v>
      </c>
      <c r="AW170" s="214" t="s">
        <v>64</v>
      </c>
      <c r="AX170" s="216" t="s">
        <v>101</v>
      </c>
    </row>
    <row r="171" spans="2:63" s="221" customFormat="1" ht="12">
      <c r="B171" s="220"/>
      <c r="D171" s="215" t="s">
        <v>105</v>
      </c>
      <c r="E171" s="222" t="s">
        <v>1</v>
      </c>
      <c r="F171" s="223" t="s">
        <v>399</v>
      </c>
      <c r="H171" s="224">
        <v>1.58</v>
      </c>
      <c r="L171" s="220"/>
      <c r="M171" s="225"/>
      <c r="T171" s="226"/>
      <c r="AS171" s="222" t="s">
        <v>105</v>
      </c>
      <c r="AT171" s="222" t="s">
        <v>67</v>
      </c>
      <c r="AU171" s="221" t="s">
        <v>67</v>
      </c>
      <c r="AV171" s="221" t="s">
        <v>21</v>
      </c>
      <c r="AW171" s="221" t="s">
        <v>64</v>
      </c>
      <c r="AX171" s="222" t="s">
        <v>101</v>
      </c>
    </row>
    <row r="172" spans="2:63" s="120" customFormat="1" ht="39">
      <c r="B172" s="119"/>
      <c r="C172" s="199">
        <v>12</v>
      </c>
      <c r="D172" s="199" t="s">
        <v>102</v>
      </c>
      <c r="E172" s="200" t="s">
        <v>416</v>
      </c>
      <c r="F172" s="201" t="s">
        <v>417</v>
      </c>
      <c r="G172" s="202" t="s">
        <v>106</v>
      </c>
      <c r="H172" s="203">
        <v>1.1299999999999999</v>
      </c>
      <c r="I172" s="67">
        <v>0</v>
      </c>
      <c r="J172" s="205">
        <f>ROUND(I172*H172,2)</f>
        <v>0</v>
      </c>
      <c r="K172" s="206" t="s">
        <v>196</v>
      </c>
      <c r="L172" s="119"/>
      <c r="M172" s="207" t="s">
        <v>1</v>
      </c>
      <c r="N172" s="208" t="s">
        <v>29</v>
      </c>
      <c r="O172" s="209">
        <v>1.23</v>
      </c>
      <c r="P172" s="209">
        <f>O172*H172</f>
        <v>1.3898999999999999</v>
      </c>
      <c r="Q172" s="209">
        <v>0.93198000000000003</v>
      </c>
      <c r="R172" s="209">
        <f>Q172*H172</f>
        <v>1.0531374</v>
      </c>
      <c r="S172" s="209">
        <v>0</v>
      </c>
      <c r="T172" s="210">
        <f>S172*H172</f>
        <v>0</v>
      </c>
      <c r="AS172" s="211" t="s">
        <v>102</v>
      </c>
      <c r="AT172" s="211" t="s">
        <v>67</v>
      </c>
      <c r="AX172" s="110" t="s">
        <v>101</v>
      </c>
      <c r="BD172" s="212">
        <f>IF(N172="základní",J172,0)</f>
        <v>0</v>
      </c>
      <c r="BE172" s="212">
        <f>IF(N172="snížená",J172,0)</f>
        <v>0</v>
      </c>
      <c r="BF172" s="212">
        <f>IF(N172="zákl. přenesená",J172,0)</f>
        <v>0</v>
      </c>
      <c r="BG172" s="212">
        <f>IF(N172="sníž. přenesená",J172,0)</f>
        <v>0</v>
      </c>
      <c r="BH172" s="212">
        <f>IF(N172="nulová",J172,0)</f>
        <v>0</v>
      </c>
      <c r="BI172" s="110" t="s">
        <v>66</v>
      </c>
      <c r="BJ172" s="212">
        <f>ROUND(I172*H172,2)</f>
        <v>0</v>
      </c>
      <c r="BK172" s="110" t="s">
        <v>104</v>
      </c>
    </row>
    <row r="173" spans="2:63" s="214" customFormat="1" ht="12">
      <c r="B173" s="213"/>
      <c r="D173" s="215" t="s">
        <v>105</v>
      </c>
      <c r="E173" s="216" t="s">
        <v>1</v>
      </c>
      <c r="F173" s="217" t="s">
        <v>400</v>
      </c>
      <c r="H173" s="216" t="s">
        <v>1</v>
      </c>
      <c r="L173" s="213"/>
      <c r="M173" s="218"/>
      <c r="T173" s="219"/>
      <c r="AS173" s="216" t="s">
        <v>105</v>
      </c>
      <c r="AT173" s="216" t="s">
        <v>67</v>
      </c>
      <c r="AU173" s="214" t="s">
        <v>66</v>
      </c>
      <c r="AV173" s="214" t="s">
        <v>21</v>
      </c>
      <c r="AW173" s="214" t="s">
        <v>64</v>
      </c>
      <c r="AX173" s="216" t="s">
        <v>101</v>
      </c>
    </row>
    <row r="174" spans="2:63" s="221" customFormat="1" ht="12">
      <c r="B174" s="220"/>
      <c r="D174" s="215" t="s">
        <v>105</v>
      </c>
      <c r="E174" s="222" t="s">
        <v>1</v>
      </c>
      <c r="F174" s="223" t="s">
        <v>404</v>
      </c>
      <c r="H174" s="224">
        <v>1.1299999999999999</v>
      </c>
      <c r="L174" s="220"/>
      <c r="M174" s="225"/>
      <c r="T174" s="226"/>
      <c r="AS174" s="222" t="s">
        <v>105</v>
      </c>
      <c r="AT174" s="222" t="s">
        <v>67</v>
      </c>
      <c r="AU174" s="221" t="s">
        <v>67</v>
      </c>
      <c r="AV174" s="221" t="s">
        <v>21</v>
      </c>
      <c r="AW174" s="221" t="s">
        <v>64</v>
      </c>
      <c r="AX174" s="222" t="s">
        <v>101</v>
      </c>
    </row>
    <row r="175" spans="2:63" s="120" customFormat="1" ht="26">
      <c r="B175" s="119"/>
      <c r="C175" s="199">
        <v>13</v>
      </c>
      <c r="D175" s="199" t="s">
        <v>102</v>
      </c>
      <c r="E175" s="200" t="s">
        <v>401</v>
      </c>
      <c r="F175" s="201" t="s">
        <v>402</v>
      </c>
      <c r="G175" s="202" t="s">
        <v>107</v>
      </c>
      <c r="H175" s="203">
        <v>0.109</v>
      </c>
      <c r="I175" s="67">
        <v>0</v>
      </c>
      <c r="J175" s="205">
        <f>ROUND(I175*H175,2)</f>
        <v>0</v>
      </c>
      <c r="K175" s="206" t="s">
        <v>196</v>
      </c>
      <c r="L175" s="119"/>
      <c r="M175" s="207" t="s">
        <v>1</v>
      </c>
      <c r="N175" s="208" t="s">
        <v>29</v>
      </c>
      <c r="O175" s="209">
        <v>85.141000000000005</v>
      </c>
      <c r="P175" s="209">
        <f>O175*H175</f>
        <v>9.2803690000000003</v>
      </c>
      <c r="Q175" s="209">
        <v>1.0421800000000001</v>
      </c>
      <c r="R175" s="209">
        <f>Q175*H175</f>
        <v>0.11359762000000001</v>
      </c>
      <c r="S175" s="209">
        <v>0</v>
      </c>
      <c r="T175" s="210">
        <f>S175*H175</f>
        <v>0</v>
      </c>
      <c r="AS175" s="211" t="s">
        <v>102</v>
      </c>
      <c r="AT175" s="211" t="s">
        <v>67</v>
      </c>
      <c r="AX175" s="110" t="s">
        <v>101</v>
      </c>
      <c r="BD175" s="212">
        <f>IF(N175="základní",J175,0)</f>
        <v>0</v>
      </c>
      <c r="BE175" s="212">
        <f>IF(N175="snížená",J175,0)</f>
        <v>0</v>
      </c>
      <c r="BF175" s="212">
        <f>IF(N175="zákl. přenesená",J175,0)</f>
        <v>0</v>
      </c>
      <c r="BG175" s="212">
        <f>IF(N175="sníž. přenesená",J175,0)</f>
        <v>0</v>
      </c>
      <c r="BH175" s="212">
        <f>IF(N175="nulová",J175,0)</f>
        <v>0</v>
      </c>
      <c r="BI175" s="110" t="s">
        <v>66</v>
      </c>
      <c r="BJ175" s="212">
        <f>ROUND(I175*H175,2)</f>
        <v>0</v>
      </c>
      <c r="BK175" s="110" t="s">
        <v>104</v>
      </c>
    </row>
    <row r="176" spans="2:63" s="221" customFormat="1" ht="12">
      <c r="B176" s="220"/>
      <c r="D176" s="215" t="s">
        <v>105</v>
      </c>
      <c r="E176" s="222" t="s">
        <v>1</v>
      </c>
      <c r="F176" s="223" t="s">
        <v>403</v>
      </c>
      <c r="H176" s="224">
        <v>5.8999999999999997E-2</v>
      </c>
      <c r="L176" s="220"/>
      <c r="M176" s="225"/>
      <c r="T176" s="226"/>
      <c r="AS176" s="222" t="s">
        <v>105</v>
      </c>
      <c r="AT176" s="222" t="s">
        <v>67</v>
      </c>
      <c r="AU176" s="221" t="s">
        <v>67</v>
      </c>
      <c r="AV176" s="221" t="s">
        <v>21</v>
      </c>
      <c r="AW176" s="221" t="s">
        <v>64</v>
      </c>
      <c r="AX176" s="222" t="s">
        <v>101</v>
      </c>
    </row>
    <row r="177" spans="2:63" s="221" customFormat="1" ht="12">
      <c r="B177" s="220"/>
      <c r="D177" s="215" t="s">
        <v>105</v>
      </c>
      <c r="E177" s="222" t="s">
        <v>1</v>
      </c>
      <c r="F177" s="223" t="s">
        <v>509</v>
      </c>
      <c r="H177" s="224">
        <v>4.0000000000000001E-3</v>
      </c>
      <c r="L177" s="220"/>
      <c r="M177" s="225"/>
      <c r="T177" s="226"/>
      <c r="AS177" s="222" t="s">
        <v>105</v>
      </c>
      <c r="AT177" s="222" t="s">
        <v>67</v>
      </c>
      <c r="AU177" s="221" t="s">
        <v>67</v>
      </c>
      <c r="AV177" s="221" t="s">
        <v>21</v>
      </c>
      <c r="AW177" s="221" t="s">
        <v>64</v>
      </c>
      <c r="AX177" s="222" t="s">
        <v>101</v>
      </c>
    </row>
    <row r="178" spans="2:63" s="221" customFormat="1" ht="12">
      <c r="B178" s="220"/>
      <c r="D178" s="215" t="s">
        <v>105</v>
      </c>
      <c r="E178" s="222" t="s">
        <v>1</v>
      </c>
      <c r="F178" s="223" t="s">
        <v>405</v>
      </c>
      <c r="H178" s="224">
        <v>4.5999999999999999E-2</v>
      </c>
      <c r="L178" s="220"/>
      <c r="M178" s="225"/>
      <c r="T178" s="226"/>
      <c r="AS178" s="222" t="s">
        <v>105</v>
      </c>
      <c r="AT178" s="222" t="s">
        <v>67</v>
      </c>
      <c r="AU178" s="221" t="s">
        <v>67</v>
      </c>
      <c r="AV178" s="221" t="s">
        <v>21</v>
      </c>
      <c r="AW178" s="221" t="s">
        <v>64</v>
      </c>
      <c r="AX178" s="222" t="s">
        <v>101</v>
      </c>
    </row>
    <row r="179" spans="2:63" s="229" customFormat="1" ht="12">
      <c r="B179" s="228"/>
      <c r="D179" s="215" t="s">
        <v>105</v>
      </c>
      <c r="E179" s="230" t="s">
        <v>1</v>
      </c>
      <c r="F179" s="231" t="s">
        <v>109</v>
      </c>
      <c r="H179" s="232">
        <v>0.109</v>
      </c>
      <c r="L179" s="228"/>
      <c r="M179" s="233"/>
      <c r="T179" s="234"/>
      <c r="AS179" s="230" t="s">
        <v>105</v>
      </c>
      <c r="AT179" s="230" t="s">
        <v>67</v>
      </c>
      <c r="AU179" s="229" t="s">
        <v>104</v>
      </c>
      <c r="AV179" s="229" t="s">
        <v>21</v>
      </c>
      <c r="AW179" s="229" t="s">
        <v>66</v>
      </c>
      <c r="AX179" s="230" t="s">
        <v>101</v>
      </c>
    </row>
    <row r="180" spans="2:63" s="185" customFormat="1" ht="13">
      <c r="B180" s="184"/>
      <c r="D180" s="186" t="s">
        <v>63</v>
      </c>
      <c r="E180" s="194">
        <v>221</v>
      </c>
      <c r="F180" s="236" t="s">
        <v>556</v>
      </c>
      <c r="J180" s="195">
        <f>BJ180</f>
        <v>0</v>
      </c>
      <c r="L180" s="196"/>
      <c r="M180" s="189"/>
      <c r="P180" s="190">
        <f>SUM(P181:P231)</f>
        <v>308.15250000000003</v>
      </c>
      <c r="R180" s="190">
        <f>SUM(R181:R231)</f>
        <v>333.45388660000015</v>
      </c>
      <c r="T180" s="197">
        <f>SUM(T181:T231)</f>
        <v>0</v>
      </c>
      <c r="AS180" s="193" t="s">
        <v>63</v>
      </c>
      <c r="AT180" s="193" t="s">
        <v>66</v>
      </c>
      <c r="AX180" s="186" t="s">
        <v>101</v>
      </c>
      <c r="BJ180" s="198">
        <f>SUM(BJ181:BJ231)</f>
        <v>0</v>
      </c>
    </row>
    <row r="181" spans="2:63" s="120" customFormat="1" ht="26">
      <c r="B181" s="119"/>
      <c r="C181" s="199">
        <v>14</v>
      </c>
      <c r="D181" s="199" t="s">
        <v>102</v>
      </c>
      <c r="E181" s="200" t="s">
        <v>566</v>
      </c>
      <c r="F181" s="201" t="s">
        <v>567</v>
      </c>
      <c r="G181" s="202" t="s">
        <v>106</v>
      </c>
      <c r="H181" s="203">
        <v>167.8</v>
      </c>
      <c r="I181" s="67">
        <v>0</v>
      </c>
      <c r="J181" s="205">
        <f>ROUND(I181*H181,2)</f>
        <v>0</v>
      </c>
      <c r="K181" s="206" t="s">
        <v>196</v>
      </c>
      <c r="L181" s="119"/>
      <c r="M181" s="207" t="s">
        <v>1</v>
      </c>
      <c r="N181" s="208" t="s">
        <v>29</v>
      </c>
      <c r="O181" s="209">
        <v>3.1E-2</v>
      </c>
      <c r="P181" s="209">
        <f>O181*H181</f>
        <v>5.2018000000000004</v>
      </c>
      <c r="Q181" s="209">
        <v>0.23</v>
      </c>
      <c r="R181" s="209">
        <f>Q181*H181</f>
        <v>38.594000000000001</v>
      </c>
      <c r="S181" s="209">
        <v>0</v>
      </c>
      <c r="T181" s="210">
        <f>S181*H181</f>
        <v>0</v>
      </c>
      <c r="AS181" s="211" t="s">
        <v>102</v>
      </c>
      <c r="AT181" s="211" t="s">
        <v>67</v>
      </c>
      <c r="AX181" s="110" t="s">
        <v>101</v>
      </c>
      <c r="BD181" s="212">
        <f>IF(N181="základní",J181,0)</f>
        <v>0</v>
      </c>
      <c r="BE181" s="212">
        <f>IF(N181="snížená",J181,0)</f>
        <v>0</v>
      </c>
      <c r="BF181" s="212">
        <f>IF(N181="zákl. přenesená",J181,0)</f>
        <v>0</v>
      </c>
      <c r="BG181" s="212">
        <f>IF(N181="sníž. přenesená",J181,0)</f>
        <v>0</v>
      </c>
      <c r="BH181" s="212">
        <f>IF(N181="nulová",J181,0)</f>
        <v>0</v>
      </c>
      <c r="BI181" s="110" t="s">
        <v>66</v>
      </c>
      <c r="BJ181" s="212">
        <f>ROUND(I181*H181,2)</f>
        <v>0</v>
      </c>
      <c r="BK181" s="110" t="s">
        <v>119</v>
      </c>
    </row>
    <row r="182" spans="2:63" s="221" customFormat="1" ht="12">
      <c r="B182" s="220"/>
      <c r="D182" s="215" t="s">
        <v>105</v>
      </c>
      <c r="E182" s="222" t="s">
        <v>1</v>
      </c>
      <c r="F182" s="223" t="s">
        <v>557</v>
      </c>
      <c r="H182" s="224">
        <v>121.4</v>
      </c>
      <c r="L182" s="220"/>
      <c r="M182" s="225"/>
      <c r="T182" s="226"/>
      <c r="AS182" s="222" t="s">
        <v>105</v>
      </c>
      <c r="AT182" s="222" t="s">
        <v>67</v>
      </c>
      <c r="AU182" s="221" t="s">
        <v>67</v>
      </c>
      <c r="AV182" s="221" t="s">
        <v>21</v>
      </c>
      <c r="AW182" s="221" t="s">
        <v>66</v>
      </c>
      <c r="AX182" s="222" t="s">
        <v>101</v>
      </c>
    </row>
    <row r="183" spans="2:63" s="221" customFormat="1" ht="12">
      <c r="B183" s="220"/>
      <c r="D183" s="215" t="s">
        <v>105</v>
      </c>
      <c r="E183" s="222" t="s">
        <v>1</v>
      </c>
      <c r="F183" s="223" t="s">
        <v>558</v>
      </c>
      <c r="H183" s="224">
        <v>46.4</v>
      </c>
      <c r="L183" s="220"/>
      <c r="M183" s="225"/>
      <c r="T183" s="226"/>
      <c r="AS183" s="222" t="s">
        <v>105</v>
      </c>
      <c r="AT183" s="222" t="s">
        <v>67</v>
      </c>
      <c r="AU183" s="221" t="s">
        <v>67</v>
      </c>
      <c r="AV183" s="221" t="s">
        <v>21</v>
      </c>
      <c r="AW183" s="221" t="s">
        <v>66</v>
      </c>
      <c r="AX183" s="222" t="s">
        <v>101</v>
      </c>
    </row>
    <row r="184" spans="2:63" s="229" customFormat="1" ht="12">
      <c r="B184" s="228"/>
      <c r="D184" s="215" t="s">
        <v>105</v>
      </c>
      <c r="E184" s="230" t="s">
        <v>1</v>
      </c>
      <c r="F184" s="231" t="s">
        <v>109</v>
      </c>
      <c r="H184" s="232">
        <v>167.8</v>
      </c>
      <c r="L184" s="228"/>
      <c r="M184" s="233"/>
      <c r="T184" s="234"/>
      <c r="AS184" s="230" t="s">
        <v>105</v>
      </c>
      <c r="AT184" s="230" t="s">
        <v>67</v>
      </c>
      <c r="AU184" s="229" t="s">
        <v>104</v>
      </c>
      <c r="AV184" s="229" t="s">
        <v>21</v>
      </c>
      <c r="AW184" s="229" t="s">
        <v>66</v>
      </c>
      <c r="AX184" s="230" t="s">
        <v>101</v>
      </c>
    </row>
    <row r="185" spans="2:63" s="120" customFormat="1" ht="39">
      <c r="B185" s="119"/>
      <c r="C185" s="199">
        <v>15</v>
      </c>
      <c r="D185" s="199" t="s">
        <v>102</v>
      </c>
      <c r="E185" s="200" t="s">
        <v>564</v>
      </c>
      <c r="F185" s="201" t="s">
        <v>565</v>
      </c>
      <c r="G185" s="202" t="s">
        <v>106</v>
      </c>
      <c r="H185" s="203">
        <v>285.39999999999998</v>
      </c>
      <c r="I185" s="67">
        <v>0</v>
      </c>
      <c r="J185" s="205">
        <f>ROUND(I185*H185,2)</f>
        <v>0</v>
      </c>
      <c r="K185" s="206" t="s">
        <v>196</v>
      </c>
      <c r="L185" s="119"/>
      <c r="M185" s="207" t="s">
        <v>1</v>
      </c>
      <c r="N185" s="208" t="s">
        <v>29</v>
      </c>
      <c r="O185" s="209">
        <v>2.4E-2</v>
      </c>
      <c r="P185" s="209">
        <f>O185*H185</f>
        <v>6.8495999999999997</v>
      </c>
      <c r="Q185" s="209">
        <v>0.106</v>
      </c>
      <c r="R185" s="209">
        <f>Q185*H185</f>
        <v>30.252399999999998</v>
      </c>
      <c r="S185" s="209">
        <v>0</v>
      </c>
      <c r="T185" s="210">
        <f>S185*H185</f>
        <v>0</v>
      </c>
      <c r="AS185" s="211" t="s">
        <v>102</v>
      </c>
      <c r="AT185" s="211" t="s">
        <v>67</v>
      </c>
      <c r="AX185" s="110" t="s">
        <v>101</v>
      </c>
      <c r="BD185" s="212">
        <f>IF(N185="základní",J185,0)</f>
        <v>0</v>
      </c>
      <c r="BE185" s="212">
        <f>IF(N185="snížená",J185,0)</f>
        <v>0</v>
      </c>
      <c r="BF185" s="212">
        <f>IF(N185="zákl. přenesená",J185,0)</f>
        <v>0</v>
      </c>
      <c r="BG185" s="212">
        <f>IF(N185="sníž. přenesená",J185,0)</f>
        <v>0</v>
      </c>
      <c r="BH185" s="212">
        <f>IF(N185="nulová",J185,0)</f>
        <v>0</v>
      </c>
      <c r="BI185" s="110" t="s">
        <v>66</v>
      </c>
      <c r="BJ185" s="212">
        <f>ROUND(I185*H185,2)</f>
        <v>0</v>
      </c>
      <c r="BK185" s="110" t="s">
        <v>119</v>
      </c>
    </row>
    <row r="186" spans="2:63" s="221" customFormat="1" ht="12">
      <c r="B186" s="220"/>
      <c r="D186" s="215" t="s">
        <v>105</v>
      </c>
      <c r="E186" s="222" t="s">
        <v>1</v>
      </c>
      <c r="F186" s="223" t="s">
        <v>559</v>
      </c>
      <c r="H186" s="224">
        <v>285.39999999999998</v>
      </c>
      <c r="L186" s="220"/>
      <c r="M186" s="225"/>
      <c r="T186" s="226"/>
      <c r="AS186" s="222" t="s">
        <v>105</v>
      </c>
      <c r="AT186" s="222" t="s">
        <v>67</v>
      </c>
      <c r="AU186" s="221" t="s">
        <v>67</v>
      </c>
      <c r="AV186" s="221" t="s">
        <v>21</v>
      </c>
      <c r="AW186" s="221" t="s">
        <v>66</v>
      </c>
      <c r="AX186" s="222" t="s">
        <v>101</v>
      </c>
    </row>
    <row r="187" spans="2:63" s="120" customFormat="1" ht="39">
      <c r="B187" s="119"/>
      <c r="C187" s="199">
        <v>16</v>
      </c>
      <c r="D187" s="199" t="s">
        <v>102</v>
      </c>
      <c r="E187" s="200" t="s">
        <v>568</v>
      </c>
      <c r="F187" s="201" t="s">
        <v>569</v>
      </c>
      <c r="G187" s="202" t="s">
        <v>106</v>
      </c>
      <c r="H187" s="203">
        <v>167.8</v>
      </c>
      <c r="I187" s="67">
        <v>0</v>
      </c>
      <c r="J187" s="205">
        <f>ROUND(I187*H187,2)</f>
        <v>0</v>
      </c>
      <c r="K187" s="206" t="s">
        <v>196</v>
      </c>
      <c r="L187" s="119"/>
      <c r="M187" s="207" t="s">
        <v>1</v>
      </c>
      <c r="N187" s="208" t="s">
        <v>29</v>
      </c>
      <c r="O187" s="209">
        <v>2.5000000000000001E-2</v>
      </c>
      <c r="P187" s="209">
        <f>O187*H187</f>
        <v>4.1950000000000003</v>
      </c>
      <c r="Q187" s="209">
        <v>0.19900000000000001</v>
      </c>
      <c r="R187" s="209">
        <f>Q187*H187</f>
        <v>33.392200000000003</v>
      </c>
      <c r="S187" s="209">
        <v>0</v>
      </c>
      <c r="T187" s="210">
        <f>S187*H187</f>
        <v>0</v>
      </c>
      <c r="AS187" s="211" t="s">
        <v>102</v>
      </c>
      <c r="AT187" s="211" t="s">
        <v>67</v>
      </c>
      <c r="AX187" s="110" t="s">
        <v>101</v>
      </c>
      <c r="BD187" s="212">
        <f>IF(N187="základní",J187,0)</f>
        <v>0</v>
      </c>
      <c r="BE187" s="212">
        <f>IF(N187="snížená",J187,0)</f>
        <v>0</v>
      </c>
      <c r="BF187" s="212">
        <f>IF(N187="zákl. přenesená",J187,0)</f>
        <v>0</v>
      </c>
      <c r="BG187" s="212">
        <f>IF(N187="sníž. přenesená",J187,0)</f>
        <v>0</v>
      </c>
      <c r="BH187" s="212">
        <f>IF(N187="nulová",J187,0)</f>
        <v>0</v>
      </c>
      <c r="BI187" s="110" t="s">
        <v>66</v>
      </c>
      <c r="BJ187" s="212">
        <f>ROUND(I187*H187,2)</f>
        <v>0</v>
      </c>
      <c r="BK187" s="110" t="s">
        <v>119</v>
      </c>
    </row>
    <row r="188" spans="2:63" s="221" customFormat="1" ht="12">
      <c r="B188" s="220"/>
      <c r="D188" s="215" t="s">
        <v>105</v>
      </c>
      <c r="E188" s="222" t="s">
        <v>1</v>
      </c>
      <c r="F188" s="223" t="s">
        <v>557</v>
      </c>
      <c r="H188" s="224">
        <v>121.4</v>
      </c>
      <c r="L188" s="220"/>
      <c r="M188" s="225"/>
      <c r="T188" s="226"/>
      <c r="AS188" s="222" t="s">
        <v>105</v>
      </c>
      <c r="AT188" s="222" t="s">
        <v>67</v>
      </c>
      <c r="AU188" s="221" t="s">
        <v>67</v>
      </c>
      <c r="AV188" s="221" t="s">
        <v>21</v>
      </c>
      <c r="AW188" s="221" t="s">
        <v>66</v>
      </c>
      <c r="AX188" s="222" t="s">
        <v>101</v>
      </c>
    </row>
    <row r="189" spans="2:63" s="221" customFormat="1" ht="12">
      <c r="B189" s="220"/>
      <c r="D189" s="215" t="s">
        <v>105</v>
      </c>
      <c r="E189" s="222" t="s">
        <v>1</v>
      </c>
      <c r="F189" s="223" t="s">
        <v>558</v>
      </c>
      <c r="H189" s="224">
        <v>46.4</v>
      </c>
      <c r="L189" s="220"/>
      <c r="M189" s="225"/>
      <c r="T189" s="226"/>
      <c r="AS189" s="222" t="s">
        <v>105</v>
      </c>
      <c r="AT189" s="222" t="s">
        <v>67</v>
      </c>
      <c r="AU189" s="221" t="s">
        <v>67</v>
      </c>
      <c r="AV189" s="221" t="s">
        <v>21</v>
      </c>
      <c r="AW189" s="221" t="s">
        <v>66</v>
      </c>
      <c r="AX189" s="222" t="s">
        <v>101</v>
      </c>
    </row>
    <row r="190" spans="2:63" s="229" customFormat="1" ht="12">
      <c r="B190" s="228"/>
      <c r="D190" s="215" t="s">
        <v>105</v>
      </c>
      <c r="E190" s="230" t="s">
        <v>1</v>
      </c>
      <c r="F190" s="231" t="s">
        <v>109</v>
      </c>
      <c r="H190" s="232">
        <v>167.8</v>
      </c>
      <c r="L190" s="228"/>
      <c r="M190" s="233"/>
      <c r="T190" s="234"/>
      <c r="AS190" s="230" t="s">
        <v>105</v>
      </c>
      <c r="AT190" s="230" t="s">
        <v>67</v>
      </c>
      <c r="AU190" s="229" t="s">
        <v>104</v>
      </c>
      <c r="AV190" s="229" t="s">
        <v>21</v>
      </c>
      <c r="AW190" s="229" t="s">
        <v>66</v>
      </c>
      <c r="AX190" s="230" t="s">
        <v>101</v>
      </c>
    </row>
    <row r="191" spans="2:63" s="120" customFormat="1" ht="39">
      <c r="B191" s="119"/>
      <c r="C191" s="199">
        <v>17</v>
      </c>
      <c r="D191" s="199" t="s">
        <v>102</v>
      </c>
      <c r="E191" s="200" t="s">
        <v>571</v>
      </c>
      <c r="F191" s="201" t="s">
        <v>570</v>
      </c>
      <c r="G191" s="202" t="s">
        <v>106</v>
      </c>
      <c r="H191" s="203">
        <v>167.8</v>
      </c>
      <c r="I191" s="67">
        <v>0</v>
      </c>
      <c r="J191" s="205">
        <f>ROUND(I191*H191,2)</f>
        <v>0</v>
      </c>
      <c r="K191" s="206" t="s">
        <v>196</v>
      </c>
      <c r="L191" s="119"/>
      <c r="M191" s="207" t="s">
        <v>1</v>
      </c>
      <c r="N191" s="208" t="s">
        <v>29</v>
      </c>
      <c r="O191" s="209">
        <v>2.5000000000000001E-2</v>
      </c>
      <c r="P191" s="209">
        <f>O191*H191</f>
        <v>4.1950000000000003</v>
      </c>
      <c r="Q191" s="209">
        <v>0.19800000000000001</v>
      </c>
      <c r="R191" s="209">
        <f>Q191*H191</f>
        <v>33.224400000000003</v>
      </c>
      <c r="S191" s="209">
        <v>0</v>
      </c>
      <c r="T191" s="210">
        <f>S191*H191</f>
        <v>0</v>
      </c>
      <c r="AS191" s="211" t="s">
        <v>102</v>
      </c>
      <c r="AT191" s="211" t="s">
        <v>67</v>
      </c>
      <c r="AX191" s="110" t="s">
        <v>101</v>
      </c>
      <c r="BD191" s="212">
        <f>IF(N191="základní",J191,0)</f>
        <v>0</v>
      </c>
      <c r="BE191" s="212">
        <f>IF(N191="snížená",J191,0)</f>
        <v>0</v>
      </c>
      <c r="BF191" s="212">
        <f>IF(N191="zákl. přenesená",J191,0)</f>
        <v>0</v>
      </c>
      <c r="BG191" s="212">
        <f>IF(N191="sníž. přenesená",J191,0)</f>
        <v>0</v>
      </c>
      <c r="BH191" s="212">
        <f>IF(N191="nulová",J191,0)</f>
        <v>0</v>
      </c>
      <c r="BI191" s="110" t="s">
        <v>66</v>
      </c>
      <c r="BJ191" s="212">
        <f>ROUND(I191*H191,2)</f>
        <v>0</v>
      </c>
      <c r="BK191" s="110" t="s">
        <v>119</v>
      </c>
    </row>
    <row r="192" spans="2:63" s="221" customFormat="1" ht="12">
      <c r="B192" s="220"/>
      <c r="D192" s="215" t="s">
        <v>105</v>
      </c>
      <c r="E192" s="222" t="s">
        <v>1</v>
      </c>
      <c r="F192" s="223" t="s">
        <v>557</v>
      </c>
      <c r="H192" s="224">
        <v>121.4</v>
      </c>
      <c r="L192" s="220"/>
      <c r="M192" s="225"/>
      <c r="T192" s="226"/>
      <c r="AS192" s="222" t="s">
        <v>105</v>
      </c>
      <c r="AT192" s="222" t="s">
        <v>67</v>
      </c>
      <c r="AU192" s="221" t="s">
        <v>67</v>
      </c>
      <c r="AV192" s="221" t="s">
        <v>21</v>
      </c>
      <c r="AW192" s="221" t="s">
        <v>66</v>
      </c>
      <c r="AX192" s="222" t="s">
        <v>101</v>
      </c>
    </row>
    <row r="193" spans="2:63" s="221" customFormat="1" ht="12">
      <c r="B193" s="220"/>
      <c r="D193" s="215" t="s">
        <v>105</v>
      </c>
      <c r="E193" s="222" t="s">
        <v>1</v>
      </c>
      <c r="F193" s="223" t="s">
        <v>558</v>
      </c>
      <c r="H193" s="224">
        <v>46.4</v>
      </c>
      <c r="L193" s="220"/>
      <c r="M193" s="225"/>
      <c r="T193" s="226"/>
      <c r="AS193" s="222" t="s">
        <v>105</v>
      </c>
      <c r="AT193" s="222" t="s">
        <v>67</v>
      </c>
      <c r="AU193" s="221" t="s">
        <v>67</v>
      </c>
      <c r="AV193" s="221" t="s">
        <v>21</v>
      </c>
      <c r="AW193" s="221" t="s">
        <v>66</v>
      </c>
      <c r="AX193" s="222" t="s">
        <v>101</v>
      </c>
    </row>
    <row r="194" spans="2:63" s="229" customFormat="1" ht="12">
      <c r="B194" s="228"/>
      <c r="D194" s="215" t="s">
        <v>105</v>
      </c>
      <c r="E194" s="230" t="s">
        <v>1</v>
      </c>
      <c r="F194" s="231" t="s">
        <v>109</v>
      </c>
      <c r="H194" s="232">
        <v>167.8</v>
      </c>
      <c r="L194" s="228"/>
      <c r="M194" s="233"/>
      <c r="T194" s="234"/>
      <c r="AS194" s="230" t="s">
        <v>105</v>
      </c>
      <c r="AT194" s="230" t="s">
        <v>67</v>
      </c>
      <c r="AU194" s="229" t="s">
        <v>104</v>
      </c>
      <c r="AV194" s="229" t="s">
        <v>21</v>
      </c>
      <c r="AW194" s="229" t="s">
        <v>66</v>
      </c>
      <c r="AX194" s="230" t="s">
        <v>101</v>
      </c>
    </row>
    <row r="195" spans="2:63" s="120" customFormat="1" ht="39">
      <c r="B195" s="119"/>
      <c r="C195" s="199">
        <v>18</v>
      </c>
      <c r="D195" s="199" t="s">
        <v>102</v>
      </c>
      <c r="E195" s="200" t="s">
        <v>846</v>
      </c>
      <c r="F195" s="201" t="s">
        <v>847</v>
      </c>
      <c r="G195" s="202" t="s">
        <v>106</v>
      </c>
      <c r="H195" s="203">
        <v>24</v>
      </c>
      <c r="I195" s="67">
        <v>0</v>
      </c>
      <c r="J195" s="205">
        <f>ROUND(I195*H195,2)</f>
        <v>0</v>
      </c>
      <c r="K195" s="206" t="s">
        <v>196</v>
      </c>
      <c r="L195" s="119"/>
      <c r="M195" s="207" t="s">
        <v>1</v>
      </c>
      <c r="N195" s="208" t="s">
        <v>29</v>
      </c>
      <c r="O195" s="209">
        <v>0.107</v>
      </c>
      <c r="P195" s="209">
        <f>O195*H195</f>
        <v>2.5680000000000001</v>
      </c>
      <c r="Q195" s="209">
        <v>0.39600000000000002</v>
      </c>
      <c r="R195" s="209">
        <f>Q195*H195</f>
        <v>9.5040000000000013</v>
      </c>
      <c r="S195" s="209">
        <v>0</v>
      </c>
      <c r="T195" s="210">
        <f>S195*H195</f>
        <v>0</v>
      </c>
      <c r="AS195" s="211" t="s">
        <v>102</v>
      </c>
      <c r="AT195" s="211" t="s">
        <v>67</v>
      </c>
      <c r="AX195" s="110" t="s">
        <v>101</v>
      </c>
      <c r="BD195" s="212">
        <f>IF(N195="základní",J195,0)</f>
        <v>0</v>
      </c>
      <c r="BE195" s="212">
        <f>IF(N195="snížená",J195,0)</f>
        <v>0</v>
      </c>
      <c r="BF195" s="212">
        <f>IF(N195="zákl. přenesená",J195,0)</f>
        <v>0</v>
      </c>
      <c r="BG195" s="212">
        <f>IF(N195="sníž. přenesená",J195,0)</f>
        <v>0</v>
      </c>
      <c r="BH195" s="212">
        <f>IF(N195="nulová",J195,0)</f>
        <v>0</v>
      </c>
      <c r="BI195" s="110" t="s">
        <v>66</v>
      </c>
      <c r="BJ195" s="212">
        <f>ROUND(I195*H195,2)</f>
        <v>0</v>
      </c>
      <c r="BK195" s="110" t="s">
        <v>119</v>
      </c>
    </row>
    <row r="196" spans="2:63" s="221" customFormat="1" ht="12">
      <c r="B196" s="220"/>
      <c r="D196" s="215" t="s">
        <v>105</v>
      </c>
      <c r="E196" s="222" t="s">
        <v>1</v>
      </c>
      <c r="F196" s="223" t="s">
        <v>844</v>
      </c>
      <c r="H196" s="224">
        <v>285.39999999999998</v>
      </c>
      <c r="L196" s="220"/>
      <c r="M196" s="225"/>
      <c r="T196" s="226"/>
      <c r="AS196" s="222" t="s">
        <v>105</v>
      </c>
      <c r="AT196" s="222" t="s">
        <v>67</v>
      </c>
      <c r="AU196" s="221" t="s">
        <v>67</v>
      </c>
      <c r="AV196" s="221" t="s">
        <v>21</v>
      </c>
      <c r="AW196" s="221" t="s">
        <v>66</v>
      </c>
      <c r="AX196" s="222" t="s">
        <v>101</v>
      </c>
    </row>
    <row r="197" spans="2:63" s="120" customFormat="1" ht="39">
      <c r="B197" s="119"/>
      <c r="C197" s="199">
        <v>19</v>
      </c>
      <c r="D197" s="199" t="s">
        <v>102</v>
      </c>
      <c r="E197" s="200" t="s">
        <v>848</v>
      </c>
      <c r="F197" s="201" t="s">
        <v>572</v>
      </c>
      <c r="G197" s="202" t="s">
        <v>106</v>
      </c>
      <c r="H197" s="203">
        <v>167.8</v>
      </c>
      <c r="I197" s="67">
        <v>0</v>
      </c>
      <c r="J197" s="205">
        <f>ROUND(I197*H197,2)</f>
        <v>0</v>
      </c>
      <c r="K197" s="206" t="s">
        <v>196</v>
      </c>
      <c r="L197" s="119"/>
      <c r="M197" s="207" t="s">
        <v>1</v>
      </c>
      <c r="N197" s="208" t="s">
        <v>29</v>
      </c>
      <c r="O197" s="209">
        <v>2.8000000000000001E-2</v>
      </c>
      <c r="P197" s="209">
        <f>O197*H197</f>
        <v>4.6984000000000004</v>
      </c>
      <c r="Q197" s="209">
        <v>0.38700000000000001</v>
      </c>
      <c r="R197" s="209">
        <f>Q197*H197</f>
        <v>64.938600000000008</v>
      </c>
      <c r="S197" s="209">
        <v>0</v>
      </c>
      <c r="T197" s="210">
        <f>S197*H197</f>
        <v>0</v>
      </c>
      <c r="AS197" s="211" t="s">
        <v>102</v>
      </c>
      <c r="AT197" s="211" t="s">
        <v>67</v>
      </c>
      <c r="AX197" s="110" t="s">
        <v>101</v>
      </c>
      <c r="BD197" s="212">
        <f>IF(N197="základní",J197,0)</f>
        <v>0</v>
      </c>
      <c r="BE197" s="212">
        <f>IF(N197="snížená",J197,0)</f>
        <v>0</v>
      </c>
      <c r="BF197" s="212">
        <f>IF(N197="zákl. přenesená",J197,0)</f>
        <v>0</v>
      </c>
      <c r="BG197" s="212">
        <f>IF(N197="sníž. přenesená",J197,0)</f>
        <v>0</v>
      </c>
      <c r="BH197" s="212">
        <f>IF(N197="nulová",J197,0)</f>
        <v>0</v>
      </c>
      <c r="BI197" s="110" t="s">
        <v>66</v>
      </c>
      <c r="BJ197" s="212">
        <f>ROUND(I197*H197,2)</f>
        <v>0</v>
      </c>
      <c r="BK197" s="110" t="s">
        <v>119</v>
      </c>
    </row>
    <row r="198" spans="2:63" s="221" customFormat="1" ht="12">
      <c r="B198" s="220"/>
      <c r="D198" s="215" t="s">
        <v>105</v>
      </c>
      <c r="E198" s="222" t="s">
        <v>1</v>
      </c>
      <c r="F198" s="223" t="s">
        <v>557</v>
      </c>
      <c r="H198" s="224">
        <v>121.4</v>
      </c>
      <c r="L198" s="220"/>
      <c r="M198" s="225"/>
      <c r="T198" s="226"/>
      <c r="AS198" s="222" t="s">
        <v>105</v>
      </c>
      <c r="AT198" s="222" t="s">
        <v>67</v>
      </c>
      <c r="AU198" s="221" t="s">
        <v>67</v>
      </c>
      <c r="AV198" s="221" t="s">
        <v>21</v>
      </c>
      <c r="AW198" s="221" t="s">
        <v>66</v>
      </c>
      <c r="AX198" s="222" t="s">
        <v>101</v>
      </c>
    </row>
    <row r="199" spans="2:63" s="221" customFormat="1" ht="12">
      <c r="B199" s="220"/>
      <c r="D199" s="215" t="s">
        <v>105</v>
      </c>
      <c r="E199" s="222" t="s">
        <v>1</v>
      </c>
      <c r="F199" s="223" t="s">
        <v>558</v>
      </c>
      <c r="H199" s="224">
        <v>46.4</v>
      </c>
      <c r="L199" s="220"/>
      <c r="M199" s="225"/>
      <c r="T199" s="226"/>
      <c r="AS199" s="222" t="s">
        <v>105</v>
      </c>
      <c r="AT199" s="222" t="s">
        <v>67</v>
      </c>
      <c r="AU199" s="221" t="s">
        <v>67</v>
      </c>
      <c r="AV199" s="221" t="s">
        <v>21</v>
      </c>
      <c r="AW199" s="221" t="s">
        <v>66</v>
      </c>
      <c r="AX199" s="222" t="s">
        <v>101</v>
      </c>
    </row>
    <row r="200" spans="2:63" s="229" customFormat="1" ht="12">
      <c r="B200" s="228"/>
      <c r="D200" s="215" t="s">
        <v>105</v>
      </c>
      <c r="E200" s="230" t="s">
        <v>1</v>
      </c>
      <c r="F200" s="231" t="s">
        <v>109</v>
      </c>
      <c r="H200" s="232">
        <v>167.8</v>
      </c>
      <c r="L200" s="228"/>
      <c r="M200" s="233"/>
      <c r="T200" s="234"/>
      <c r="AS200" s="230" t="s">
        <v>105</v>
      </c>
      <c r="AT200" s="230" t="s">
        <v>67</v>
      </c>
      <c r="AU200" s="229" t="s">
        <v>104</v>
      </c>
      <c r="AV200" s="229" t="s">
        <v>21</v>
      </c>
      <c r="AW200" s="229" t="s">
        <v>66</v>
      </c>
      <c r="AX200" s="230" t="s">
        <v>101</v>
      </c>
    </row>
    <row r="201" spans="2:63" s="120" customFormat="1" ht="26">
      <c r="B201" s="119"/>
      <c r="C201" s="199">
        <v>20</v>
      </c>
      <c r="D201" s="199" t="s">
        <v>102</v>
      </c>
      <c r="E201" s="200" t="s">
        <v>849</v>
      </c>
      <c r="F201" s="201" t="s">
        <v>573</v>
      </c>
      <c r="G201" s="202" t="s">
        <v>106</v>
      </c>
      <c r="H201" s="203">
        <v>453</v>
      </c>
      <c r="I201" s="67">
        <v>0</v>
      </c>
      <c r="J201" s="205">
        <f>ROUND(I201*H201,2)</f>
        <v>0</v>
      </c>
      <c r="K201" s="206" t="s">
        <v>196</v>
      </c>
      <c r="L201" s="119"/>
      <c r="M201" s="207" t="s">
        <v>1</v>
      </c>
      <c r="N201" s="208" t="s">
        <v>29</v>
      </c>
      <c r="O201" s="209">
        <v>0.5</v>
      </c>
      <c r="P201" s="209">
        <f>O201*H201</f>
        <v>226.5</v>
      </c>
      <c r="Q201" s="209">
        <v>8.9219999999999994E-2</v>
      </c>
      <c r="R201" s="209">
        <f>Q201*H201</f>
        <v>40.41666</v>
      </c>
      <c r="S201" s="209">
        <v>0</v>
      </c>
      <c r="T201" s="210">
        <f>S201*H201</f>
        <v>0</v>
      </c>
      <c r="AS201" s="211" t="s">
        <v>102</v>
      </c>
      <c r="AT201" s="211" t="s">
        <v>67</v>
      </c>
      <c r="AX201" s="110" t="s">
        <v>101</v>
      </c>
      <c r="BD201" s="212">
        <f>IF(N201="základní",J201,0)</f>
        <v>0</v>
      </c>
      <c r="BE201" s="212">
        <f>IF(N201="snížená",J201,0)</f>
        <v>0</v>
      </c>
      <c r="BF201" s="212">
        <f>IF(N201="zákl. přenesená",J201,0)</f>
        <v>0</v>
      </c>
      <c r="BG201" s="212">
        <f>IF(N201="sníž. přenesená",J201,0)</f>
        <v>0</v>
      </c>
      <c r="BH201" s="212">
        <f>IF(N201="nulová",J201,0)</f>
        <v>0</v>
      </c>
      <c r="BI201" s="110" t="s">
        <v>66</v>
      </c>
      <c r="BJ201" s="212">
        <f>ROUND(I201*H201,2)</f>
        <v>0</v>
      </c>
      <c r="BK201" s="110" t="s">
        <v>119</v>
      </c>
    </row>
    <row r="202" spans="2:63" s="221" customFormat="1" ht="12">
      <c r="B202" s="220"/>
      <c r="D202" s="215" t="s">
        <v>105</v>
      </c>
      <c r="E202" s="222" t="s">
        <v>1</v>
      </c>
      <c r="F202" s="223" t="s">
        <v>557</v>
      </c>
      <c r="H202" s="224">
        <v>121.4</v>
      </c>
      <c r="L202" s="220"/>
      <c r="M202" s="225"/>
      <c r="T202" s="226"/>
      <c r="AS202" s="222" t="s">
        <v>105</v>
      </c>
      <c r="AT202" s="222" t="s">
        <v>67</v>
      </c>
      <c r="AU202" s="221" t="s">
        <v>67</v>
      </c>
      <c r="AV202" s="221" t="s">
        <v>21</v>
      </c>
      <c r="AW202" s="221" t="s">
        <v>66</v>
      </c>
      <c r="AX202" s="222" t="s">
        <v>101</v>
      </c>
    </row>
    <row r="203" spans="2:63" s="221" customFormat="1" ht="12">
      <c r="B203" s="220"/>
      <c r="D203" s="215" t="s">
        <v>105</v>
      </c>
      <c r="E203" s="222" t="s">
        <v>1</v>
      </c>
      <c r="F203" s="223" t="s">
        <v>558</v>
      </c>
      <c r="H203" s="224">
        <v>46.4</v>
      </c>
      <c r="L203" s="220"/>
      <c r="M203" s="225"/>
      <c r="T203" s="226"/>
      <c r="AS203" s="222" t="s">
        <v>105</v>
      </c>
      <c r="AT203" s="222" t="s">
        <v>67</v>
      </c>
      <c r="AU203" s="221" t="s">
        <v>67</v>
      </c>
      <c r="AV203" s="221" t="s">
        <v>21</v>
      </c>
      <c r="AW203" s="221" t="s">
        <v>66</v>
      </c>
      <c r="AX203" s="222" t="s">
        <v>101</v>
      </c>
    </row>
    <row r="204" spans="2:63" s="221" customFormat="1" ht="12">
      <c r="B204" s="220"/>
      <c r="D204" s="215" t="s">
        <v>105</v>
      </c>
      <c r="E204" s="222" t="s">
        <v>1</v>
      </c>
      <c r="F204" s="223" t="s">
        <v>559</v>
      </c>
      <c r="H204" s="224">
        <v>285.39999999999998</v>
      </c>
      <c r="L204" s="220"/>
      <c r="M204" s="225"/>
      <c r="T204" s="226"/>
      <c r="AS204" s="222" t="s">
        <v>105</v>
      </c>
      <c r="AT204" s="222" t="s">
        <v>67</v>
      </c>
      <c r="AU204" s="221" t="s">
        <v>67</v>
      </c>
      <c r="AV204" s="221" t="s">
        <v>21</v>
      </c>
      <c r="AW204" s="221" t="s">
        <v>66</v>
      </c>
      <c r="AX204" s="222" t="s">
        <v>101</v>
      </c>
    </row>
    <row r="205" spans="2:63" s="229" customFormat="1" ht="12">
      <c r="B205" s="228"/>
      <c r="D205" s="215" t="s">
        <v>105</v>
      </c>
      <c r="E205" s="230" t="s">
        <v>1</v>
      </c>
      <c r="F205" s="231" t="s">
        <v>109</v>
      </c>
      <c r="H205" s="232">
        <v>453</v>
      </c>
      <c r="L205" s="228"/>
      <c r="M205" s="233"/>
      <c r="T205" s="234"/>
      <c r="AS205" s="230" t="s">
        <v>105</v>
      </c>
      <c r="AT205" s="230" t="s">
        <v>67</v>
      </c>
      <c r="AU205" s="229" t="s">
        <v>104</v>
      </c>
      <c r="AV205" s="229" t="s">
        <v>21</v>
      </c>
      <c r="AW205" s="229" t="s">
        <v>66</v>
      </c>
      <c r="AX205" s="230" t="s">
        <v>101</v>
      </c>
    </row>
    <row r="206" spans="2:63" s="120" customFormat="1" ht="13">
      <c r="B206" s="119"/>
      <c r="C206" s="237">
        <v>21</v>
      </c>
      <c r="D206" s="237" t="s">
        <v>110</v>
      </c>
      <c r="E206" s="238" t="s">
        <v>334</v>
      </c>
      <c r="F206" s="239" t="s">
        <v>578</v>
      </c>
      <c r="G206" s="240" t="s">
        <v>106</v>
      </c>
      <c r="H206" s="241">
        <v>462.2</v>
      </c>
      <c r="I206" s="69">
        <v>0</v>
      </c>
      <c r="J206" s="242">
        <f>ROUND(I206*H206,2)</f>
        <v>0</v>
      </c>
      <c r="K206" s="206"/>
      <c r="L206" s="119"/>
      <c r="M206" s="207" t="s">
        <v>1</v>
      </c>
      <c r="N206" s="208" t="s">
        <v>29</v>
      </c>
      <c r="O206" s="209">
        <v>0</v>
      </c>
      <c r="P206" s="209">
        <f>O206*H206</f>
        <v>0</v>
      </c>
      <c r="Q206" s="209">
        <v>0.114</v>
      </c>
      <c r="R206" s="209">
        <f>Q206*H206</f>
        <v>52.690800000000003</v>
      </c>
      <c r="S206" s="209">
        <v>0</v>
      </c>
      <c r="T206" s="210">
        <f>S206*H206</f>
        <v>0</v>
      </c>
      <c r="AS206" s="211" t="s">
        <v>110</v>
      </c>
      <c r="AT206" s="211" t="s">
        <v>67</v>
      </c>
      <c r="AX206" s="110" t="s">
        <v>101</v>
      </c>
      <c r="BD206" s="212">
        <f>IF(N206="základní",J206,0)</f>
        <v>0</v>
      </c>
      <c r="BE206" s="212">
        <f>IF(N206="snížená",J206,0)</f>
        <v>0</v>
      </c>
      <c r="BF206" s="212">
        <f>IF(N206="zákl. přenesená",J206,0)</f>
        <v>0</v>
      </c>
      <c r="BG206" s="212">
        <f>IF(N206="sníž. přenesená",J206,0)</f>
        <v>0</v>
      </c>
      <c r="BH206" s="212">
        <f>IF(N206="nulová",J206,0)</f>
        <v>0</v>
      </c>
      <c r="BI206" s="110" t="s">
        <v>66</v>
      </c>
      <c r="BJ206" s="212">
        <f>ROUND(I206*H206,2)</f>
        <v>0</v>
      </c>
      <c r="BK206" s="110" t="s">
        <v>104</v>
      </c>
    </row>
    <row r="207" spans="2:63" s="221" customFormat="1" ht="12">
      <c r="B207" s="220"/>
      <c r="D207" s="215"/>
      <c r="E207" s="222"/>
      <c r="F207" s="223" t="s">
        <v>574</v>
      </c>
      <c r="H207" s="224"/>
      <c r="L207" s="220"/>
      <c r="M207" s="225"/>
      <c r="T207" s="226"/>
      <c r="AS207" s="222"/>
      <c r="AT207" s="222"/>
      <c r="AX207" s="222"/>
    </row>
    <row r="208" spans="2:63" s="221" customFormat="1" ht="12">
      <c r="B208" s="220"/>
      <c r="D208" s="215"/>
      <c r="E208" s="222"/>
      <c r="F208" s="223" t="s">
        <v>575</v>
      </c>
      <c r="H208" s="224"/>
      <c r="L208" s="220"/>
      <c r="M208" s="225"/>
      <c r="T208" s="226"/>
      <c r="AS208" s="222"/>
      <c r="AT208" s="222"/>
      <c r="AX208" s="222"/>
    </row>
    <row r="209" spans="2:63" s="221" customFormat="1" ht="12">
      <c r="B209" s="220"/>
      <c r="D209" s="215"/>
      <c r="E209" s="222"/>
      <c r="F209" s="223" t="s">
        <v>576</v>
      </c>
      <c r="H209" s="224"/>
      <c r="L209" s="220"/>
      <c r="M209" s="225"/>
      <c r="T209" s="226"/>
      <c r="AS209" s="222"/>
      <c r="AT209" s="222"/>
      <c r="AX209" s="222"/>
    </row>
    <row r="210" spans="2:63" s="221" customFormat="1" ht="12">
      <c r="B210" s="220"/>
      <c r="D210" s="215"/>
      <c r="E210" s="222"/>
      <c r="F210" s="223" t="s">
        <v>577</v>
      </c>
      <c r="H210" s="224"/>
      <c r="L210" s="220"/>
      <c r="M210" s="225"/>
      <c r="T210" s="226"/>
      <c r="AS210" s="222"/>
      <c r="AT210" s="222"/>
      <c r="AX210" s="222"/>
    </row>
    <row r="211" spans="2:63" s="221" customFormat="1" ht="12">
      <c r="B211" s="220"/>
      <c r="D211" s="215" t="s">
        <v>105</v>
      </c>
      <c r="E211" s="222" t="s">
        <v>1</v>
      </c>
      <c r="F211" s="223" t="s">
        <v>579</v>
      </c>
      <c r="H211" s="224">
        <v>123.8</v>
      </c>
      <c r="L211" s="220"/>
      <c r="M211" s="225"/>
      <c r="T211" s="226"/>
      <c r="AS211" s="222" t="s">
        <v>105</v>
      </c>
      <c r="AT211" s="222" t="s">
        <v>67</v>
      </c>
      <c r="AU211" s="221" t="s">
        <v>67</v>
      </c>
      <c r="AV211" s="221" t="s">
        <v>21</v>
      </c>
      <c r="AW211" s="221" t="s">
        <v>66</v>
      </c>
      <c r="AX211" s="222" t="s">
        <v>101</v>
      </c>
    </row>
    <row r="212" spans="2:63" s="221" customFormat="1" ht="12">
      <c r="B212" s="220"/>
      <c r="D212" s="215" t="s">
        <v>105</v>
      </c>
      <c r="E212" s="222" t="s">
        <v>1</v>
      </c>
      <c r="F212" s="223" t="s">
        <v>580</v>
      </c>
      <c r="H212" s="224">
        <v>47.3</v>
      </c>
      <c r="L212" s="220"/>
      <c r="M212" s="225"/>
      <c r="T212" s="226"/>
      <c r="AS212" s="222" t="s">
        <v>105</v>
      </c>
      <c r="AT212" s="222" t="s">
        <v>67</v>
      </c>
      <c r="AU212" s="221" t="s">
        <v>67</v>
      </c>
      <c r="AV212" s="221" t="s">
        <v>21</v>
      </c>
      <c r="AW212" s="221" t="s">
        <v>66</v>
      </c>
      <c r="AX212" s="222" t="s">
        <v>101</v>
      </c>
    </row>
    <row r="213" spans="2:63" s="221" customFormat="1" ht="12">
      <c r="B213" s="220"/>
      <c r="D213" s="215" t="s">
        <v>105</v>
      </c>
      <c r="E213" s="222" t="s">
        <v>1</v>
      </c>
      <c r="F213" s="223" t="s">
        <v>581</v>
      </c>
      <c r="H213" s="224">
        <v>291.10000000000002</v>
      </c>
      <c r="L213" s="220"/>
      <c r="M213" s="225"/>
      <c r="T213" s="226"/>
      <c r="AS213" s="222" t="s">
        <v>105</v>
      </c>
      <c r="AT213" s="222" t="s">
        <v>67</v>
      </c>
      <c r="AU213" s="221" t="s">
        <v>67</v>
      </c>
      <c r="AV213" s="221" t="s">
        <v>21</v>
      </c>
      <c r="AW213" s="221" t="s">
        <v>66</v>
      </c>
      <c r="AX213" s="222" t="s">
        <v>101</v>
      </c>
    </row>
    <row r="214" spans="2:63" s="229" customFormat="1" ht="12">
      <c r="B214" s="228"/>
      <c r="D214" s="215" t="s">
        <v>105</v>
      </c>
      <c r="E214" s="230" t="s">
        <v>1</v>
      </c>
      <c r="F214" s="231" t="s">
        <v>109</v>
      </c>
      <c r="H214" s="232">
        <v>453</v>
      </c>
      <c r="L214" s="228"/>
      <c r="M214" s="233"/>
      <c r="T214" s="234"/>
      <c r="AS214" s="230" t="s">
        <v>105</v>
      </c>
      <c r="AT214" s="230" t="s">
        <v>67</v>
      </c>
      <c r="AU214" s="229" t="s">
        <v>104</v>
      </c>
      <c r="AV214" s="229" t="s">
        <v>21</v>
      </c>
      <c r="AW214" s="229" t="s">
        <v>66</v>
      </c>
      <c r="AX214" s="230" t="s">
        <v>101</v>
      </c>
    </row>
    <row r="215" spans="2:63" s="120" customFormat="1" ht="26">
      <c r="B215" s="119"/>
      <c r="C215" s="199">
        <v>22</v>
      </c>
      <c r="D215" s="199" t="s">
        <v>102</v>
      </c>
      <c r="E215" s="200" t="s">
        <v>613</v>
      </c>
      <c r="F215" s="201" t="s">
        <v>614</v>
      </c>
      <c r="G215" s="202" t="s">
        <v>106</v>
      </c>
      <c r="H215" s="203">
        <v>3.58</v>
      </c>
      <c r="I215" s="67">
        <v>0</v>
      </c>
      <c r="J215" s="205">
        <f>ROUND(I215*H215,2)</f>
        <v>0</v>
      </c>
      <c r="K215" s="206" t="s">
        <v>196</v>
      </c>
      <c r="L215" s="119"/>
      <c r="M215" s="207" t="s">
        <v>1</v>
      </c>
      <c r="N215" s="208" t="s">
        <v>29</v>
      </c>
      <c r="O215" s="209">
        <v>0.42099999999999999</v>
      </c>
      <c r="P215" s="209">
        <f>O215*H215</f>
        <v>1.50718</v>
      </c>
      <c r="Q215" s="209">
        <v>0.55110000000000003</v>
      </c>
      <c r="R215" s="209">
        <f>Q215*H215</f>
        <v>1.9729380000000001</v>
      </c>
      <c r="S215" s="209">
        <v>0</v>
      </c>
      <c r="T215" s="210">
        <f>S215*H215</f>
        <v>0</v>
      </c>
      <c r="AS215" s="211" t="s">
        <v>102</v>
      </c>
      <c r="AT215" s="211" t="s">
        <v>67</v>
      </c>
      <c r="AX215" s="110" t="s">
        <v>101</v>
      </c>
      <c r="BD215" s="212">
        <f>IF(N215="základní",J215,0)</f>
        <v>0</v>
      </c>
      <c r="BE215" s="212">
        <f>IF(N215="snížená",J215,0)</f>
        <v>0</v>
      </c>
      <c r="BF215" s="212">
        <f>IF(N215="zákl. přenesená",J215,0)</f>
        <v>0</v>
      </c>
      <c r="BG215" s="212">
        <f>IF(N215="sníž. přenesená",J215,0)</f>
        <v>0</v>
      </c>
      <c r="BH215" s="212">
        <f>IF(N215="nulová",J215,0)</f>
        <v>0</v>
      </c>
      <c r="BI215" s="110" t="s">
        <v>66</v>
      </c>
      <c r="BJ215" s="212">
        <f>ROUND(I215*H215,2)</f>
        <v>0</v>
      </c>
      <c r="BK215" s="110" t="s">
        <v>119</v>
      </c>
    </row>
    <row r="216" spans="2:63" s="120" customFormat="1" ht="26">
      <c r="B216" s="119"/>
      <c r="C216" s="199">
        <v>23</v>
      </c>
      <c r="D216" s="199" t="s">
        <v>102</v>
      </c>
      <c r="E216" s="200" t="s">
        <v>582</v>
      </c>
      <c r="F216" s="201" t="s">
        <v>850</v>
      </c>
      <c r="G216" s="202" t="s">
        <v>121</v>
      </c>
      <c r="H216" s="203">
        <v>8</v>
      </c>
      <c r="I216" s="67">
        <v>0</v>
      </c>
      <c r="J216" s="205">
        <f>ROUND(I216*H216,2)</f>
        <v>0</v>
      </c>
      <c r="K216" s="206" t="s">
        <v>196</v>
      </c>
      <c r="L216" s="119"/>
      <c r="M216" s="207" t="s">
        <v>1</v>
      </c>
      <c r="N216" s="208" t="s">
        <v>29</v>
      </c>
      <c r="O216" s="209">
        <v>0.31</v>
      </c>
      <c r="P216" s="209">
        <f>O216*H216</f>
        <v>2.48</v>
      </c>
      <c r="Q216" s="209">
        <v>0.11171</v>
      </c>
      <c r="R216" s="209">
        <f>Q216*H216</f>
        <v>0.89368000000000003</v>
      </c>
      <c r="S216" s="209">
        <v>0</v>
      </c>
      <c r="T216" s="210">
        <f>S216*H216</f>
        <v>0</v>
      </c>
      <c r="AS216" s="211" t="s">
        <v>102</v>
      </c>
      <c r="AT216" s="211" t="s">
        <v>67</v>
      </c>
      <c r="AX216" s="110" t="s">
        <v>101</v>
      </c>
      <c r="BD216" s="212">
        <f>IF(N216="základní",J216,0)</f>
        <v>0</v>
      </c>
      <c r="BE216" s="212">
        <f>IF(N216="snížená",J216,0)</f>
        <v>0</v>
      </c>
      <c r="BF216" s="212">
        <f>IF(N216="zákl. přenesená",J216,0)</f>
        <v>0</v>
      </c>
      <c r="BG216" s="212">
        <f>IF(N216="sníž. přenesená",J216,0)</f>
        <v>0</v>
      </c>
      <c r="BH216" s="212">
        <f>IF(N216="nulová",J216,0)</f>
        <v>0</v>
      </c>
      <c r="BI216" s="110" t="s">
        <v>66</v>
      </c>
      <c r="BJ216" s="212">
        <f>ROUND(I216*H216,2)</f>
        <v>0</v>
      </c>
      <c r="BK216" s="110" t="s">
        <v>119</v>
      </c>
    </row>
    <row r="217" spans="2:63" s="120" customFormat="1" ht="26">
      <c r="B217" s="119"/>
      <c r="C217" s="199">
        <v>24</v>
      </c>
      <c r="D217" s="199" t="s">
        <v>102</v>
      </c>
      <c r="E217" s="200" t="s">
        <v>583</v>
      </c>
      <c r="F217" s="201" t="s">
        <v>851</v>
      </c>
      <c r="G217" s="202" t="s">
        <v>121</v>
      </c>
      <c r="H217" s="203">
        <v>5</v>
      </c>
      <c r="I217" s="67">
        <v>0</v>
      </c>
      <c r="J217" s="205">
        <f>ROUND(I217*H217,2)</f>
        <v>0</v>
      </c>
      <c r="K217" s="206" t="s">
        <v>196</v>
      </c>
      <c r="L217" s="119"/>
      <c r="M217" s="207" t="s">
        <v>1</v>
      </c>
      <c r="N217" s="208" t="s">
        <v>29</v>
      </c>
      <c r="O217" s="209">
        <v>0.57399999999999995</v>
      </c>
      <c r="P217" s="209">
        <f>O217*H217</f>
        <v>2.8699999999999997</v>
      </c>
      <c r="Q217" s="209">
        <v>0.11171</v>
      </c>
      <c r="R217" s="209">
        <f>Q217*H217</f>
        <v>0.55854999999999999</v>
      </c>
      <c r="S217" s="209">
        <v>0</v>
      </c>
      <c r="T217" s="210">
        <f>S217*H217</f>
        <v>0</v>
      </c>
      <c r="AS217" s="211" t="s">
        <v>102</v>
      </c>
      <c r="AT217" s="211" t="s">
        <v>67</v>
      </c>
      <c r="AX217" s="110" t="s">
        <v>101</v>
      </c>
      <c r="BD217" s="212">
        <f>IF(N217="základní",J217,0)</f>
        <v>0</v>
      </c>
      <c r="BE217" s="212">
        <f>IF(N217="snížená",J217,0)</f>
        <v>0</v>
      </c>
      <c r="BF217" s="212">
        <f>IF(N217="zákl. přenesená",J217,0)</f>
        <v>0</v>
      </c>
      <c r="BG217" s="212">
        <f>IF(N217="sníž. přenesená",J217,0)</f>
        <v>0</v>
      </c>
      <c r="BH217" s="212">
        <f>IF(N217="nulová",J217,0)</f>
        <v>0</v>
      </c>
      <c r="BI217" s="110" t="s">
        <v>66</v>
      </c>
      <c r="BJ217" s="212">
        <f>ROUND(I217*H217,2)</f>
        <v>0</v>
      </c>
      <c r="BK217" s="110" t="s">
        <v>119</v>
      </c>
    </row>
    <row r="218" spans="2:63" s="221" customFormat="1" ht="12">
      <c r="B218" s="220"/>
      <c r="D218" s="215"/>
      <c r="E218" s="222"/>
      <c r="F218" s="223" t="s">
        <v>584</v>
      </c>
      <c r="H218" s="224"/>
      <c r="L218" s="220"/>
      <c r="M218" s="225"/>
      <c r="T218" s="226"/>
      <c r="AS218" s="222"/>
      <c r="AT218" s="222"/>
      <c r="AX218" s="222"/>
    </row>
    <row r="219" spans="2:63" s="120" customFormat="1" ht="39">
      <c r="B219" s="119"/>
      <c r="C219" s="199">
        <v>25</v>
      </c>
      <c r="D219" s="199" t="s">
        <v>102</v>
      </c>
      <c r="E219" s="200" t="s">
        <v>608</v>
      </c>
      <c r="F219" s="201" t="s">
        <v>609</v>
      </c>
      <c r="G219" s="202" t="s">
        <v>112</v>
      </c>
      <c r="H219" s="203">
        <v>14.6</v>
      </c>
      <c r="I219" s="67">
        <v>0</v>
      </c>
      <c r="J219" s="205">
        <f>ROUND(I219*H219,2)</f>
        <v>0</v>
      </c>
      <c r="K219" s="206" t="s">
        <v>196</v>
      </c>
      <c r="L219" s="119"/>
      <c r="M219" s="207" t="s">
        <v>1</v>
      </c>
      <c r="N219" s="208" t="s">
        <v>29</v>
      </c>
      <c r="O219" s="209">
        <v>0.28100000000000003</v>
      </c>
      <c r="P219" s="209">
        <f>O219*H219</f>
        <v>4.1026000000000007</v>
      </c>
      <c r="Q219" s="209">
        <v>0.15537999999999999</v>
      </c>
      <c r="R219" s="209">
        <f>Q219*H219</f>
        <v>2.268548</v>
      </c>
      <c r="S219" s="209">
        <v>0</v>
      </c>
      <c r="T219" s="210">
        <f>S219*H219</f>
        <v>0</v>
      </c>
      <c r="AS219" s="211" t="s">
        <v>102</v>
      </c>
      <c r="AT219" s="211" t="s">
        <v>67</v>
      </c>
      <c r="AX219" s="110" t="s">
        <v>101</v>
      </c>
      <c r="BD219" s="212">
        <f>IF(N219="základní",J219,0)</f>
        <v>0</v>
      </c>
      <c r="BE219" s="212">
        <f>IF(N219="snížená",J219,0)</f>
        <v>0</v>
      </c>
      <c r="BF219" s="212">
        <f>IF(N219="zákl. přenesená",J219,0)</f>
        <v>0</v>
      </c>
      <c r="BG219" s="212">
        <f>IF(N219="sníž. přenesená",J219,0)</f>
        <v>0</v>
      </c>
      <c r="BH219" s="212">
        <f>IF(N219="nulová",J219,0)</f>
        <v>0</v>
      </c>
      <c r="BI219" s="110" t="s">
        <v>66</v>
      </c>
      <c r="BJ219" s="212">
        <f>ROUND(I219*H219,2)</f>
        <v>0</v>
      </c>
      <c r="BK219" s="110" t="s">
        <v>119</v>
      </c>
    </row>
    <row r="220" spans="2:63" s="221" customFormat="1" ht="12">
      <c r="B220" s="220"/>
      <c r="D220" s="215"/>
      <c r="E220" s="222"/>
      <c r="F220" s="223" t="s">
        <v>620</v>
      </c>
      <c r="H220" s="224"/>
      <c r="L220" s="220"/>
      <c r="M220" s="225"/>
      <c r="T220" s="226"/>
      <c r="AS220" s="222"/>
      <c r="AT220" s="222"/>
      <c r="AX220" s="222"/>
    </row>
    <row r="221" spans="2:63" s="120" customFormat="1" ht="13">
      <c r="B221" s="119"/>
      <c r="C221" s="199">
        <v>26</v>
      </c>
      <c r="D221" s="237" t="s">
        <v>110</v>
      </c>
      <c r="E221" s="238" t="s">
        <v>615</v>
      </c>
      <c r="F221" s="243" t="s">
        <v>616</v>
      </c>
      <c r="G221" s="240" t="s">
        <v>112</v>
      </c>
      <c r="H221" s="241">
        <v>14.6</v>
      </c>
      <c r="I221" s="69">
        <v>0</v>
      </c>
      <c r="J221" s="242">
        <f>ROUND(I221*H221,2)</f>
        <v>0</v>
      </c>
      <c r="K221" s="206"/>
      <c r="L221" s="119"/>
      <c r="M221" s="207" t="s">
        <v>1</v>
      </c>
      <c r="N221" s="208" t="s">
        <v>29</v>
      </c>
      <c r="O221" s="209">
        <v>0</v>
      </c>
      <c r="P221" s="209">
        <f>O221*H221</f>
        <v>0</v>
      </c>
      <c r="Q221" s="209">
        <v>4.5999999999999999E-2</v>
      </c>
      <c r="R221" s="209">
        <f>Q221*H221</f>
        <v>0.67159999999999997</v>
      </c>
      <c r="S221" s="209">
        <v>0</v>
      </c>
      <c r="T221" s="210">
        <f>S221*H221</f>
        <v>0</v>
      </c>
      <c r="AS221" s="211" t="s">
        <v>110</v>
      </c>
      <c r="AT221" s="211" t="s">
        <v>67</v>
      </c>
      <c r="AX221" s="110" t="s">
        <v>101</v>
      </c>
      <c r="BD221" s="212">
        <f>IF(N221="základní",J221,0)</f>
        <v>0</v>
      </c>
      <c r="BE221" s="212">
        <f>IF(N221="snížená",J221,0)</f>
        <v>0</v>
      </c>
      <c r="BF221" s="212">
        <f>IF(N221="zákl. přenesená",J221,0)</f>
        <v>0</v>
      </c>
      <c r="BG221" s="212">
        <f>IF(N221="sníž. přenesená",J221,0)</f>
        <v>0</v>
      </c>
      <c r="BH221" s="212">
        <f>IF(N221="nulová",J221,0)</f>
        <v>0</v>
      </c>
      <c r="BI221" s="110" t="s">
        <v>66</v>
      </c>
      <c r="BJ221" s="212">
        <f>ROUND(I221*H221,2)</f>
        <v>0</v>
      </c>
      <c r="BK221" s="110" t="s">
        <v>104</v>
      </c>
    </row>
    <row r="222" spans="2:63" s="120" customFormat="1" ht="26">
      <c r="B222" s="119"/>
      <c r="C222" s="199">
        <v>27</v>
      </c>
      <c r="D222" s="199" t="s">
        <v>102</v>
      </c>
      <c r="E222" s="200" t="s">
        <v>853</v>
      </c>
      <c r="F222" s="201" t="s">
        <v>852</v>
      </c>
      <c r="G222" s="202" t="s">
        <v>112</v>
      </c>
      <c r="H222" s="203">
        <v>160.58000000000001</v>
      </c>
      <c r="I222" s="67">
        <v>0</v>
      </c>
      <c r="J222" s="205">
        <f>ROUND(I222*H222,2)</f>
        <v>0</v>
      </c>
      <c r="K222" s="206" t="s">
        <v>196</v>
      </c>
      <c r="L222" s="119"/>
      <c r="M222" s="207" t="s">
        <v>1</v>
      </c>
      <c r="N222" s="208" t="s">
        <v>29</v>
      </c>
      <c r="O222" s="209">
        <v>0.23400000000000001</v>
      </c>
      <c r="P222" s="209">
        <f>O222*H222</f>
        <v>37.575720000000004</v>
      </c>
      <c r="Q222" s="209">
        <v>0.12948000000000001</v>
      </c>
      <c r="R222" s="209">
        <f>Q222*H222</f>
        <v>20.791898400000004</v>
      </c>
      <c r="S222" s="209">
        <v>0</v>
      </c>
      <c r="T222" s="210">
        <f>S222*H222</f>
        <v>0</v>
      </c>
      <c r="AS222" s="211" t="s">
        <v>102</v>
      </c>
      <c r="AT222" s="211" t="s">
        <v>67</v>
      </c>
      <c r="AX222" s="110" t="s">
        <v>101</v>
      </c>
      <c r="BD222" s="212">
        <f>IF(N222="základní",J222,0)</f>
        <v>0</v>
      </c>
      <c r="BE222" s="212">
        <f>IF(N222="snížená",J222,0)</f>
        <v>0</v>
      </c>
      <c r="BF222" s="212">
        <f>IF(N222="zákl. přenesená",J222,0)</f>
        <v>0</v>
      </c>
      <c r="BG222" s="212">
        <f>IF(N222="sníž. přenesená",J222,0)</f>
        <v>0</v>
      </c>
      <c r="BH222" s="212">
        <f>IF(N222="nulová",J222,0)</f>
        <v>0</v>
      </c>
      <c r="BI222" s="110" t="s">
        <v>66</v>
      </c>
      <c r="BJ222" s="212">
        <f>ROUND(I222*H222,2)</f>
        <v>0</v>
      </c>
      <c r="BK222" s="110" t="s">
        <v>119</v>
      </c>
    </row>
    <row r="223" spans="2:63" s="221" customFormat="1" ht="12">
      <c r="B223" s="220"/>
      <c r="D223" s="215" t="s">
        <v>105</v>
      </c>
      <c r="E223" s="222" t="s">
        <v>1</v>
      </c>
      <c r="F223" s="223" t="s">
        <v>610</v>
      </c>
      <c r="H223" s="224">
        <v>133.76</v>
      </c>
      <c r="L223" s="220"/>
      <c r="M223" s="225"/>
      <c r="T223" s="226"/>
      <c r="AS223" s="222" t="s">
        <v>105</v>
      </c>
      <c r="AT223" s="222" t="s">
        <v>67</v>
      </c>
      <c r="AU223" s="221" t="s">
        <v>67</v>
      </c>
      <c r="AV223" s="221" t="s">
        <v>21</v>
      </c>
      <c r="AW223" s="221" t="s">
        <v>66</v>
      </c>
      <c r="AX223" s="222" t="s">
        <v>101</v>
      </c>
    </row>
    <row r="224" spans="2:63" s="221" customFormat="1" ht="12">
      <c r="B224" s="220"/>
      <c r="D224" s="215" t="s">
        <v>105</v>
      </c>
      <c r="E224" s="222" t="s">
        <v>1</v>
      </c>
      <c r="F224" s="223" t="s">
        <v>611</v>
      </c>
      <c r="H224" s="224">
        <v>26.82</v>
      </c>
      <c r="L224" s="220"/>
      <c r="M224" s="225"/>
      <c r="T224" s="226"/>
      <c r="AS224" s="222" t="s">
        <v>105</v>
      </c>
      <c r="AT224" s="222" t="s">
        <v>67</v>
      </c>
      <c r="AU224" s="221" t="s">
        <v>67</v>
      </c>
      <c r="AV224" s="221" t="s">
        <v>21</v>
      </c>
      <c r="AW224" s="221" t="s">
        <v>66</v>
      </c>
      <c r="AX224" s="222" t="s">
        <v>101</v>
      </c>
    </row>
    <row r="225" spans="2:63" s="229" customFormat="1" ht="12">
      <c r="B225" s="228"/>
      <c r="D225" s="215" t="s">
        <v>105</v>
      </c>
      <c r="E225" s="230" t="s">
        <v>1</v>
      </c>
      <c r="F225" s="231" t="s">
        <v>109</v>
      </c>
      <c r="H225" s="232">
        <v>160.58000000000001</v>
      </c>
      <c r="L225" s="228"/>
      <c r="M225" s="233"/>
      <c r="T225" s="234"/>
      <c r="AS225" s="230" t="s">
        <v>105</v>
      </c>
      <c r="AT225" s="230" t="s">
        <v>67</v>
      </c>
      <c r="AU225" s="229" t="s">
        <v>104</v>
      </c>
      <c r="AV225" s="229" t="s">
        <v>21</v>
      </c>
      <c r="AW225" s="229" t="s">
        <v>66</v>
      </c>
      <c r="AX225" s="230" t="s">
        <v>101</v>
      </c>
    </row>
    <row r="226" spans="2:63" s="120" customFormat="1" ht="26">
      <c r="B226" s="119"/>
      <c r="C226" s="199">
        <v>28</v>
      </c>
      <c r="D226" s="199" t="s">
        <v>102</v>
      </c>
      <c r="E226" s="200" t="s">
        <v>612</v>
      </c>
      <c r="F226" s="201" t="s">
        <v>617</v>
      </c>
      <c r="G226" s="202" t="s">
        <v>112</v>
      </c>
      <c r="H226" s="203">
        <v>19.32</v>
      </c>
      <c r="I226" s="67">
        <v>0</v>
      </c>
      <c r="J226" s="205">
        <f>ROUND(I226*H226,2)</f>
        <v>0</v>
      </c>
      <c r="K226" s="206" t="s">
        <v>196</v>
      </c>
      <c r="L226" s="119"/>
      <c r="M226" s="207" t="s">
        <v>1</v>
      </c>
      <c r="N226" s="208" t="s">
        <v>29</v>
      </c>
      <c r="O226" s="209">
        <v>0.185</v>
      </c>
      <c r="P226" s="209">
        <f>O226*H226</f>
        <v>3.5741999999999998</v>
      </c>
      <c r="Q226" s="209">
        <v>7.7160000000000006E-2</v>
      </c>
      <c r="R226" s="209">
        <f>Q226*H226</f>
        <v>1.4907312000000001</v>
      </c>
      <c r="S226" s="209">
        <v>0</v>
      </c>
      <c r="T226" s="210">
        <f>S226*H226</f>
        <v>0</v>
      </c>
      <c r="AS226" s="211" t="s">
        <v>102</v>
      </c>
      <c r="AT226" s="211" t="s">
        <v>67</v>
      </c>
      <c r="AX226" s="110" t="s">
        <v>101</v>
      </c>
      <c r="BD226" s="212">
        <f>IF(N226="základní",J226,0)</f>
        <v>0</v>
      </c>
      <c r="BE226" s="212">
        <f>IF(N226="snížená",J226,0)</f>
        <v>0</v>
      </c>
      <c r="BF226" s="212">
        <f>IF(N226="zákl. přenesená",J226,0)</f>
        <v>0</v>
      </c>
      <c r="BG226" s="212">
        <f>IF(N226="sníž. přenesená",J226,0)</f>
        <v>0</v>
      </c>
      <c r="BH226" s="212">
        <f>IF(N226="nulová",J226,0)</f>
        <v>0</v>
      </c>
      <c r="BI226" s="110" t="s">
        <v>66</v>
      </c>
      <c r="BJ226" s="212">
        <f>ROUND(I226*H226,2)</f>
        <v>0</v>
      </c>
      <c r="BK226" s="110" t="s">
        <v>119</v>
      </c>
    </row>
    <row r="227" spans="2:63" s="221" customFormat="1" ht="12">
      <c r="B227" s="220"/>
      <c r="D227" s="215"/>
      <c r="E227" s="222"/>
      <c r="F227" s="223" t="s">
        <v>620</v>
      </c>
      <c r="H227" s="224"/>
      <c r="L227" s="220"/>
      <c r="M227" s="225"/>
      <c r="T227" s="226"/>
      <c r="AS227" s="222"/>
      <c r="AT227" s="222"/>
      <c r="AX227" s="222"/>
    </row>
    <row r="228" spans="2:63" s="120" customFormat="1" ht="26">
      <c r="B228" s="119"/>
      <c r="C228" s="199">
        <v>29</v>
      </c>
      <c r="D228" s="237" t="s">
        <v>110</v>
      </c>
      <c r="E228" s="238" t="s">
        <v>618</v>
      </c>
      <c r="F228" s="243" t="s">
        <v>619</v>
      </c>
      <c r="G228" s="240" t="s">
        <v>121</v>
      </c>
      <c r="H228" s="241">
        <v>69</v>
      </c>
      <c r="I228" s="69">
        <v>0</v>
      </c>
      <c r="J228" s="242">
        <f>ROUND(I228*H228,2)</f>
        <v>0</v>
      </c>
      <c r="K228" s="206"/>
      <c r="L228" s="119"/>
      <c r="M228" s="207" t="s">
        <v>1</v>
      </c>
      <c r="N228" s="208" t="s">
        <v>29</v>
      </c>
      <c r="O228" s="209">
        <v>0</v>
      </c>
      <c r="P228" s="209">
        <f>O228*H228</f>
        <v>0</v>
      </c>
      <c r="Q228" s="209">
        <v>9.4999999999999998E-3</v>
      </c>
      <c r="R228" s="209">
        <f>Q228*H228</f>
        <v>0.65549999999999997</v>
      </c>
      <c r="S228" s="209">
        <v>0</v>
      </c>
      <c r="T228" s="210">
        <f>S228*H228</f>
        <v>0</v>
      </c>
      <c r="AS228" s="211" t="s">
        <v>110</v>
      </c>
      <c r="AT228" s="211" t="s">
        <v>67</v>
      </c>
      <c r="AX228" s="110" t="s">
        <v>101</v>
      </c>
      <c r="BD228" s="212">
        <f>IF(N228="základní",J228,0)</f>
        <v>0</v>
      </c>
      <c r="BE228" s="212">
        <f>IF(N228="snížená",J228,0)</f>
        <v>0</v>
      </c>
      <c r="BF228" s="212">
        <f>IF(N228="zákl. přenesená",J228,0)</f>
        <v>0</v>
      </c>
      <c r="BG228" s="212">
        <f>IF(N228="sníž. přenesená",J228,0)</f>
        <v>0</v>
      </c>
      <c r="BH228" s="212">
        <f>IF(N228="nulová",J228,0)</f>
        <v>0</v>
      </c>
      <c r="BI228" s="110" t="s">
        <v>66</v>
      </c>
      <c r="BJ228" s="212">
        <f>ROUND(I228*H228,2)</f>
        <v>0</v>
      </c>
      <c r="BK228" s="110" t="s">
        <v>104</v>
      </c>
    </row>
    <row r="229" spans="2:63" s="120" customFormat="1" ht="39">
      <c r="B229" s="119"/>
      <c r="C229" s="199">
        <v>30</v>
      </c>
      <c r="D229" s="199" t="s">
        <v>102</v>
      </c>
      <c r="E229" s="200" t="s">
        <v>621</v>
      </c>
      <c r="F229" s="201" t="s">
        <v>622</v>
      </c>
      <c r="G229" s="202" t="s">
        <v>106</v>
      </c>
      <c r="H229" s="203">
        <v>0.38</v>
      </c>
      <c r="I229" s="67">
        <v>0</v>
      </c>
      <c r="J229" s="205">
        <f>ROUND(I229*H229,2)</f>
        <v>0</v>
      </c>
      <c r="K229" s="206" t="s">
        <v>196</v>
      </c>
      <c r="L229" s="119"/>
      <c r="M229" s="207" t="s">
        <v>1</v>
      </c>
      <c r="N229" s="208" t="s">
        <v>29</v>
      </c>
      <c r="O229" s="209">
        <v>0.75</v>
      </c>
      <c r="P229" s="209">
        <f>O229*H229</f>
        <v>0.28500000000000003</v>
      </c>
      <c r="Q229" s="209">
        <v>0.20745</v>
      </c>
      <c r="R229" s="209">
        <f>Q229*H229</f>
        <v>7.8830999999999998E-2</v>
      </c>
      <c r="S229" s="209">
        <v>0</v>
      </c>
      <c r="T229" s="210">
        <f>S229*H229</f>
        <v>0</v>
      </c>
      <c r="AS229" s="211" t="s">
        <v>102</v>
      </c>
      <c r="AT229" s="211" t="s">
        <v>67</v>
      </c>
      <c r="AX229" s="110" t="s">
        <v>101</v>
      </c>
      <c r="BD229" s="212">
        <f>IF(N229="základní",J229,0)</f>
        <v>0</v>
      </c>
      <c r="BE229" s="212">
        <f>IF(N229="snížená",J229,0)</f>
        <v>0</v>
      </c>
      <c r="BF229" s="212">
        <f>IF(N229="zákl. přenesená",J229,0)</f>
        <v>0</v>
      </c>
      <c r="BG229" s="212">
        <f>IF(N229="sníž. přenesená",J229,0)</f>
        <v>0</v>
      </c>
      <c r="BH229" s="212">
        <f>IF(N229="nulová",J229,0)</f>
        <v>0</v>
      </c>
      <c r="BI229" s="110" t="s">
        <v>66</v>
      </c>
      <c r="BJ229" s="212">
        <f>ROUND(I229*H229,2)</f>
        <v>0</v>
      </c>
      <c r="BK229" s="110" t="s">
        <v>119</v>
      </c>
    </row>
    <row r="230" spans="2:63" s="120" customFormat="1" ht="26">
      <c r="B230" s="119"/>
      <c r="C230" s="199">
        <v>31</v>
      </c>
      <c r="D230" s="199" t="s">
        <v>102</v>
      </c>
      <c r="E230" s="200" t="s">
        <v>585</v>
      </c>
      <c r="F230" s="201" t="s">
        <v>854</v>
      </c>
      <c r="G230" s="202" t="s">
        <v>121</v>
      </c>
      <c r="H230" s="203">
        <v>5</v>
      </c>
      <c r="I230" s="67">
        <v>0</v>
      </c>
      <c r="J230" s="205">
        <f>ROUND(I230*H230,2)</f>
        <v>0</v>
      </c>
      <c r="K230" s="206" t="s">
        <v>196</v>
      </c>
      <c r="L230" s="119"/>
      <c r="M230" s="207" t="s">
        <v>1</v>
      </c>
      <c r="N230" s="208" t="s">
        <v>29</v>
      </c>
      <c r="O230" s="209">
        <v>0.31</v>
      </c>
      <c r="P230" s="209">
        <f>O230*H230</f>
        <v>1.55</v>
      </c>
      <c r="Q230" s="209">
        <v>0.21171000000000001</v>
      </c>
      <c r="R230" s="209">
        <f>Q230*H230</f>
        <v>1.0585500000000001</v>
      </c>
      <c r="S230" s="209">
        <v>0</v>
      </c>
      <c r="T230" s="210">
        <f>S230*H230</f>
        <v>0</v>
      </c>
      <c r="AS230" s="211" t="s">
        <v>102</v>
      </c>
      <c r="AT230" s="211" t="s">
        <v>67</v>
      </c>
      <c r="AX230" s="110" t="s">
        <v>101</v>
      </c>
      <c r="BD230" s="212">
        <f>IF(N230="základní",J230,0)</f>
        <v>0</v>
      </c>
      <c r="BE230" s="212">
        <f>IF(N230="snížená",J230,0)</f>
        <v>0</v>
      </c>
      <c r="BF230" s="212">
        <f>IF(N230="zákl. přenesená",J230,0)</f>
        <v>0</v>
      </c>
      <c r="BG230" s="212">
        <f>IF(N230="sníž. přenesená",J230,0)</f>
        <v>0</v>
      </c>
      <c r="BH230" s="212">
        <f>IF(N230="nulová",J230,0)</f>
        <v>0</v>
      </c>
      <c r="BI230" s="110" t="s">
        <v>66</v>
      </c>
      <c r="BJ230" s="212">
        <f>ROUND(I230*H230,2)</f>
        <v>0</v>
      </c>
      <c r="BK230" s="110" t="s">
        <v>119</v>
      </c>
    </row>
    <row r="231" spans="2:63" s="221" customFormat="1" ht="12">
      <c r="B231" s="220"/>
      <c r="D231" s="215"/>
      <c r="E231" s="222"/>
      <c r="F231" s="223" t="s">
        <v>584</v>
      </c>
      <c r="H231" s="224"/>
      <c r="L231" s="220"/>
      <c r="M231" s="225"/>
      <c r="T231" s="226"/>
      <c r="AS231" s="222"/>
      <c r="AT231" s="222"/>
      <c r="AX231" s="222"/>
    </row>
    <row r="232" spans="2:63" s="185" customFormat="1" ht="13">
      <c r="B232" s="184"/>
      <c r="D232" s="186" t="s">
        <v>63</v>
      </c>
      <c r="E232" s="194">
        <v>231</v>
      </c>
      <c r="F232" s="194" t="s">
        <v>821</v>
      </c>
      <c r="J232" s="195">
        <f>BJ232</f>
        <v>0</v>
      </c>
      <c r="L232" s="184"/>
      <c r="M232" s="189"/>
      <c r="P232" s="190">
        <f>SUM(P233:P234)</f>
        <v>3.5430000000000001</v>
      </c>
      <c r="R232" s="190">
        <f>SUM(R233:R234)</f>
        <v>0</v>
      </c>
      <c r="T232" s="197">
        <f>SUM(T233:T234)</f>
        <v>0</v>
      </c>
      <c r="W232" s="192"/>
      <c r="AS232" s="193" t="s">
        <v>63</v>
      </c>
      <c r="AT232" s="193" t="s">
        <v>66</v>
      </c>
      <c r="AX232" s="186" t="s">
        <v>101</v>
      </c>
      <c r="BJ232" s="198">
        <f>SUM(BJ233:BJ234)</f>
        <v>0</v>
      </c>
    </row>
    <row r="233" spans="2:63" s="120" customFormat="1" ht="26">
      <c r="B233" s="119"/>
      <c r="C233" s="199">
        <v>32</v>
      </c>
      <c r="D233" s="199" t="s">
        <v>102</v>
      </c>
      <c r="E233" s="200" t="s">
        <v>822</v>
      </c>
      <c r="F233" s="235" t="s">
        <v>823</v>
      </c>
      <c r="G233" s="202" t="s">
        <v>121</v>
      </c>
      <c r="H233" s="203">
        <v>3</v>
      </c>
      <c r="I233" s="67">
        <v>0</v>
      </c>
      <c r="J233" s="205">
        <f>ROUND(I233*H233,2)</f>
        <v>0</v>
      </c>
      <c r="K233" s="206" t="s">
        <v>196</v>
      </c>
      <c r="L233" s="119"/>
      <c r="M233" s="207" t="s">
        <v>1</v>
      </c>
      <c r="N233" s="208" t="s">
        <v>29</v>
      </c>
      <c r="O233" s="209">
        <v>1.181</v>
      </c>
      <c r="P233" s="209">
        <f>O233*H233</f>
        <v>3.5430000000000001</v>
      </c>
      <c r="Q233" s="209">
        <v>0</v>
      </c>
      <c r="R233" s="209">
        <f>Q233*H233</f>
        <v>0</v>
      </c>
      <c r="S233" s="209">
        <v>0</v>
      </c>
      <c r="T233" s="210">
        <f>S233*H233</f>
        <v>0</v>
      </c>
      <c r="AS233" s="211" t="s">
        <v>102</v>
      </c>
      <c r="AT233" s="211" t="s">
        <v>67</v>
      </c>
      <c r="AX233" s="110" t="s">
        <v>101</v>
      </c>
      <c r="BD233" s="212">
        <f>IF(N233="základní",J233,0)</f>
        <v>0</v>
      </c>
      <c r="BE233" s="212">
        <f>IF(N233="snížená",J233,0)</f>
        <v>0</v>
      </c>
      <c r="BF233" s="212">
        <f>IF(N233="zákl. přenesená",J233,0)</f>
        <v>0</v>
      </c>
      <c r="BG233" s="212">
        <f>IF(N233="sníž. přenesená",J233,0)</f>
        <v>0</v>
      </c>
      <c r="BH233" s="212">
        <f>IF(N233="nulová",J233,0)</f>
        <v>0</v>
      </c>
      <c r="BI233" s="110" t="s">
        <v>66</v>
      </c>
      <c r="BJ233" s="212">
        <f>ROUND(I233*H233,2)</f>
        <v>0</v>
      </c>
      <c r="BK233" s="110" t="s">
        <v>119</v>
      </c>
    </row>
    <row r="234" spans="2:63" s="221" customFormat="1" ht="12">
      <c r="B234" s="220"/>
      <c r="D234" s="215" t="s">
        <v>105</v>
      </c>
      <c r="E234" s="222" t="s">
        <v>1</v>
      </c>
      <c r="F234" s="223" t="s">
        <v>855</v>
      </c>
      <c r="H234" s="224">
        <v>3</v>
      </c>
      <c r="L234" s="220"/>
      <c r="M234" s="225"/>
      <c r="T234" s="226"/>
      <c r="AS234" s="222" t="s">
        <v>105</v>
      </c>
      <c r="AT234" s="222" t="s">
        <v>67</v>
      </c>
      <c r="AU234" s="221" t="s">
        <v>67</v>
      </c>
      <c r="AV234" s="221" t="s">
        <v>21</v>
      </c>
      <c r="AW234" s="221" t="s">
        <v>66</v>
      </c>
      <c r="AX234" s="222" t="s">
        <v>101</v>
      </c>
    </row>
    <row r="235" spans="2:63" s="185" customFormat="1" ht="13">
      <c r="B235" s="184"/>
      <c r="D235" s="186" t="s">
        <v>63</v>
      </c>
      <c r="E235" s="194">
        <v>231</v>
      </c>
      <c r="F235" s="194" t="s">
        <v>406</v>
      </c>
      <c r="J235" s="195">
        <f>BJ235</f>
        <v>0</v>
      </c>
      <c r="L235" s="196"/>
      <c r="M235" s="189"/>
      <c r="P235" s="190">
        <f>SUM(P236:P297)</f>
        <v>102.62296999999997</v>
      </c>
      <c r="R235" s="190">
        <f>SUM(R236:R297)</f>
        <v>16.634231919999998</v>
      </c>
      <c r="T235" s="197">
        <f>SUM(T236:T297)</f>
        <v>0</v>
      </c>
      <c r="AS235" s="193" t="s">
        <v>63</v>
      </c>
      <c r="AT235" s="193" t="s">
        <v>66</v>
      </c>
      <c r="AX235" s="186" t="s">
        <v>101</v>
      </c>
      <c r="BJ235" s="198">
        <f>SUM(BJ236:BJ297)</f>
        <v>0</v>
      </c>
    </row>
    <row r="236" spans="2:63" s="120" customFormat="1" ht="39">
      <c r="B236" s="119"/>
      <c r="C236" s="199">
        <v>33</v>
      </c>
      <c r="D236" s="199" t="s">
        <v>102</v>
      </c>
      <c r="E236" s="200" t="s">
        <v>856</v>
      </c>
      <c r="F236" s="201" t="s">
        <v>411</v>
      </c>
      <c r="G236" s="202" t="s">
        <v>106</v>
      </c>
      <c r="H236" s="203">
        <v>14.5</v>
      </c>
      <c r="I236" s="67">
        <v>0</v>
      </c>
      <c r="J236" s="205">
        <f>ROUND(I236*H236,2)</f>
        <v>0</v>
      </c>
      <c r="K236" s="206" t="s">
        <v>196</v>
      </c>
      <c r="L236" s="119"/>
      <c r="M236" s="207" t="s">
        <v>1</v>
      </c>
      <c r="N236" s="208" t="s">
        <v>29</v>
      </c>
      <c r="O236" s="209">
        <v>0.76200000000000001</v>
      </c>
      <c r="P236" s="209">
        <f>O236*H236</f>
        <v>11.048999999999999</v>
      </c>
      <c r="Q236" s="209">
        <v>0.47738000000000003</v>
      </c>
      <c r="R236" s="209">
        <f>Q236*H236</f>
        <v>6.9220100000000002</v>
      </c>
      <c r="S236" s="209">
        <v>0</v>
      </c>
      <c r="T236" s="210">
        <f>S236*H236</f>
        <v>0</v>
      </c>
      <c r="AS236" s="211" t="s">
        <v>102</v>
      </c>
      <c r="AT236" s="211" t="s">
        <v>67</v>
      </c>
      <c r="AX236" s="110" t="s">
        <v>101</v>
      </c>
      <c r="BD236" s="212">
        <f>IF(N236="základní",J236,0)</f>
        <v>0</v>
      </c>
      <c r="BE236" s="212">
        <f>IF(N236="snížená",J236,0)</f>
        <v>0</v>
      </c>
      <c r="BF236" s="212">
        <f>IF(N236="zákl. přenesená",J236,0)</f>
        <v>0</v>
      </c>
      <c r="BG236" s="212">
        <f>IF(N236="sníž. přenesená",J236,0)</f>
        <v>0</v>
      </c>
      <c r="BH236" s="212">
        <f>IF(N236="nulová",J236,0)</f>
        <v>0</v>
      </c>
      <c r="BI236" s="110" t="s">
        <v>66</v>
      </c>
      <c r="BJ236" s="212">
        <f>ROUND(I236*H236,2)</f>
        <v>0</v>
      </c>
      <c r="BK236" s="110" t="s">
        <v>104</v>
      </c>
    </row>
    <row r="237" spans="2:63" s="214" customFormat="1" ht="12">
      <c r="B237" s="213"/>
      <c r="D237" s="215" t="s">
        <v>105</v>
      </c>
      <c r="E237" s="216" t="s">
        <v>1</v>
      </c>
      <c r="F237" s="217" t="s">
        <v>409</v>
      </c>
      <c r="H237" s="216" t="s">
        <v>1</v>
      </c>
      <c r="L237" s="213"/>
      <c r="M237" s="218"/>
      <c r="T237" s="219"/>
      <c r="AS237" s="216" t="s">
        <v>105</v>
      </c>
      <c r="AT237" s="216" t="s">
        <v>67</v>
      </c>
      <c r="AU237" s="214" t="s">
        <v>66</v>
      </c>
      <c r="AV237" s="214" t="s">
        <v>21</v>
      </c>
      <c r="AW237" s="214" t="s">
        <v>64</v>
      </c>
      <c r="AX237" s="216" t="s">
        <v>101</v>
      </c>
    </row>
    <row r="238" spans="2:63" s="221" customFormat="1" ht="12">
      <c r="B238" s="220"/>
      <c r="D238" s="215" t="s">
        <v>105</v>
      </c>
      <c r="E238" s="222" t="s">
        <v>1</v>
      </c>
      <c r="F238" s="223" t="s">
        <v>510</v>
      </c>
      <c r="H238" s="224">
        <v>14.5</v>
      </c>
      <c r="L238" s="220"/>
      <c r="M238" s="225"/>
      <c r="T238" s="226"/>
      <c r="AS238" s="222" t="s">
        <v>105</v>
      </c>
      <c r="AT238" s="222" t="s">
        <v>67</v>
      </c>
      <c r="AU238" s="221" t="s">
        <v>67</v>
      </c>
      <c r="AV238" s="221" t="s">
        <v>21</v>
      </c>
      <c r="AW238" s="221" t="s">
        <v>64</v>
      </c>
      <c r="AX238" s="222" t="s">
        <v>101</v>
      </c>
    </row>
    <row r="239" spans="2:63" s="120" customFormat="1" ht="26">
      <c r="B239" s="119"/>
      <c r="C239" s="199">
        <v>34</v>
      </c>
      <c r="D239" s="199" t="s">
        <v>102</v>
      </c>
      <c r="E239" s="200" t="s">
        <v>407</v>
      </c>
      <c r="F239" s="201" t="s">
        <v>408</v>
      </c>
      <c r="G239" s="202" t="s">
        <v>121</v>
      </c>
      <c r="H239" s="203">
        <v>5</v>
      </c>
      <c r="I239" s="67">
        <v>0</v>
      </c>
      <c r="J239" s="205">
        <f>ROUND(I239*H239,2)</f>
        <v>0</v>
      </c>
      <c r="K239" s="206" t="s">
        <v>196</v>
      </c>
      <c r="L239" s="119"/>
      <c r="M239" s="207" t="s">
        <v>1</v>
      </c>
      <c r="N239" s="208" t="s">
        <v>29</v>
      </c>
      <c r="O239" s="209">
        <v>1.3560000000000001</v>
      </c>
      <c r="P239" s="209">
        <f>O239*H239</f>
        <v>6.78</v>
      </c>
      <c r="Q239" s="209">
        <v>0.36435000000000001</v>
      </c>
      <c r="R239" s="209">
        <f>Q239*H239</f>
        <v>1.82175</v>
      </c>
      <c r="S239" s="209">
        <v>0</v>
      </c>
      <c r="T239" s="210">
        <f>S239*H239</f>
        <v>0</v>
      </c>
      <c r="AS239" s="211" t="s">
        <v>102</v>
      </c>
      <c r="AT239" s="211" t="s">
        <v>67</v>
      </c>
      <c r="AX239" s="110" t="s">
        <v>101</v>
      </c>
      <c r="BD239" s="212">
        <f>IF(N239="základní",J239,0)</f>
        <v>0</v>
      </c>
      <c r="BE239" s="212">
        <f>IF(N239="snížená",J239,0)</f>
        <v>0</v>
      </c>
      <c r="BF239" s="212">
        <f>IF(N239="zákl. přenesená",J239,0)</f>
        <v>0</v>
      </c>
      <c r="BG239" s="212">
        <f>IF(N239="sníž. přenesená",J239,0)</f>
        <v>0</v>
      </c>
      <c r="BH239" s="212">
        <f>IF(N239="nulová",J239,0)</f>
        <v>0</v>
      </c>
      <c r="BI239" s="110" t="s">
        <v>66</v>
      </c>
      <c r="BJ239" s="212">
        <f>ROUND(I239*H239,2)</f>
        <v>0</v>
      </c>
      <c r="BK239" s="110" t="s">
        <v>104</v>
      </c>
    </row>
    <row r="240" spans="2:63" s="120" customFormat="1" ht="26">
      <c r="B240" s="119"/>
      <c r="C240" s="199">
        <v>35</v>
      </c>
      <c r="D240" s="199" t="s">
        <v>102</v>
      </c>
      <c r="E240" s="200" t="s">
        <v>401</v>
      </c>
      <c r="F240" s="201" t="s">
        <v>402</v>
      </c>
      <c r="G240" s="202" t="s">
        <v>107</v>
      </c>
      <c r="H240" s="203">
        <v>4.7E-2</v>
      </c>
      <c r="I240" s="67">
        <v>0</v>
      </c>
      <c r="J240" s="205">
        <f>ROUND(I240*H240,2)</f>
        <v>0</v>
      </c>
      <c r="K240" s="206" t="s">
        <v>196</v>
      </c>
      <c r="L240" s="119"/>
      <c r="M240" s="207" t="s">
        <v>1</v>
      </c>
      <c r="N240" s="208" t="s">
        <v>29</v>
      </c>
      <c r="O240" s="209">
        <v>0</v>
      </c>
      <c r="P240" s="209">
        <f>O240*H240</f>
        <v>0</v>
      </c>
      <c r="Q240" s="209">
        <v>1.0421800000000001</v>
      </c>
      <c r="R240" s="209">
        <f>Q240*H240</f>
        <v>4.8982460000000005E-2</v>
      </c>
      <c r="S240" s="209">
        <v>0</v>
      </c>
      <c r="T240" s="210">
        <f>S240*H240</f>
        <v>0</v>
      </c>
      <c r="AS240" s="211" t="s">
        <v>102</v>
      </c>
      <c r="AT240" s="211" t="s">
        <v>67</v>
      </c>
      <c r="AX240" s="110" t="s">
        <v>101</v>
      </c>
      <c r="BD240" s="212">
        <f>IF(N240="základní",J240,0)</f>
        <v>0</v>
      </c>
      <c r="BE240" s="212">
        <f>IF(N240="snížená",J240,0)</f>
        <v>0</v>
      </c>
      <c r="BF240" s="212">
        <f>IF(N240="zákl. přenesená",J240,0)</f>
        <v>0</v>
      </c>
      <c r="BG240" s="212">
        <f>IF(N240="sníž. přenesená",J240,0)</f>
        <v>0</v>
      </c>
      <c r="BH240" s="212">
        <f>IF(N240="nulová",J240,0)</f>
        <v>0</v>
      </c>
      <c r="BI240" s="110" t="s">
        <v>66</v>
      </c>
      <c r="BJ240" s="212">
        <f>ROUND(I240*H240,2)</f>
        <v>0</v>
      </c>
      <c r="BK240" s="110" t="s">
        <v>104</v>
      </c>
    </row>
    <row r="241" spans="2:63" s="221" customFormat="1" ht="12">
      <c r="B241" s="220"/>
      <c r="D241" s="215" t="s">
        <v>105</v>
      </c>
      <c r="E241" s="222" t="s">
        <v>1</v>
      </c>
      <c r="F241" s="223" t="s">
        <v>410</v>
      </c>
      <c r="H241" s="224">
        <v>4.7E-2</v>
      </c>
      <c r="L241" s="220"/>
      <c r="M241" s="225"/>
      <c r="T241" s="226"/>
      <c r="AS241" s="222" t="s">
        <v>105</v>
      </c>
      <c r="AT241" s="222" t="s">
        <v>67</v>
      </c>
      <c r="AU241" s="221" t="s">
        <v>67</v>
      </c>
      <c r="AV241" s="221" t="s">
        <v>21</v>
      </c>
      <c r="AW241" s="221" t="s">
        <v>64</v>
      </c>
      <c r="AX241" s="222" t="s">
        <v>101</v>
      </c>
    </row>
    <row r="242" spans="2:63" s="120" customFormat="1" ht="26">
      <c r="B242" s="119"/>
      <c r="C242" s="199">
        <v>36</v>
      </c>
      <c r="D242" s="199" t="s">
        <v>102</v>
      </c>
      <c r="E242" s="200" t="s">
        <v>420</v>
      </c>
      <c r="F242" s="201" t="s">
        <v>419</v>
      </c>
      <c r="G242" s="202" t="s">
        <v>106</v>
      </c>
      <c r="H242" s="203">
        <v>7.56</v>
      </c>
      <c r="I242" s="67">
        <v>0</v>
      </c>
      <c r="J242" s="205">
        <f>ROUND(I242*H242,2)</f>
        <v>0</v>
      </c>
      <c r="K242" s="206" t="s">
        <v>196</v>
      </c>
      <c r="L242" s="119"/>
      <c r="M242" s="207" t="s">
        <v>1</v>
      </c>
      <c r="N242" s="208" t="s">
        <v>29</v>
      </c>
      <c r="O242" s="209">
        <v>1.079</v>
      </c>
      <c r="P242" s="209">
        <f>O242*H242</f>
        <v>8.1572399999999998</v>
      </c>
      <c r="Q242" s="209">
        <v>0.41899999999999998</v>
      </c>
      <c r="R242" s="209">
        <f>Q242*H242</f>
        <v>3.1676399999999996</v>
      </c>
      <c r="S242" s="209">
        <v>0</v>
      </c>
      <c r="T242" s="210">
        <f>S242*H242</f>
        <v>0</v>
      </c>
      <c r="AS242" s="211" t="s">
        <v>102</v>
      </c>
      <c r="AT242" s="211" t="s">
        <v>67</v>
      </c>
      <c r="AX242" s="110" t="s">
        <v>101</v>
      </c>
      <c r="BD242" s="212">
        <f>IF(N242="základní",J242,0)</f>
        <v>0</v>
      </c>
      <c r="BE242" s="212">
        <f>IF(N242="snížená",J242,0)</f>
        <v>0</v>
      </c>
      <c r="BF242" s="212">
        <f>IF(N242="zákl. přenesená",J242,0)</f>
        <v>0</v>
      </c>
      <c r="BG242" s="212">
        <f>IF(N242="sníž. přenesená",J242,0)</f>
        <v>0</v>
      </c>
      <c r="BH242" s="212">
        <f>IF(N242="nulová",J242,0)</f>
        <v>0</v>
      </c>
      <c r="BI242" s="110" t="s">
        <v>66</v>
      </c>
      <c r="BJ242" s="212">
        <f>ROUND(I242*H242,2)</f>
        <v>0</v>
      </c>
      <c r="BK242" s="110" t="s">
        <v>104</v>
      </c>
    </row>
    <row r="243" spans="2:63" s="221" customFormat="1" ht="12">
      <c r="B243" s="220"/>
      <c r="D243" s="215" t="s">
        <v>105</v>
      </c>
      <c r="E243" s="222" t="s">
        <v>1</v>
      </c>
      <c r="F243" s="223" t="s">
        <v>418</v>
      </c>
      <c r="H243" s="224">
        <v>7.56</v>
      </c>
      <c r="L243" s="220"/>
      <c r="M243" s="225"/>
      <c r="T243" s="226"/>
      <c r="AS243" s="222" t="s">
        <v>105</v>
      </c>
      <c r="AT243" s="222" t="s">
        <v>67</v>
      </c>
      <c r="AU243" s="221" t="s">
        <v>67</v>
      </c>
      <c r="AV243" s="221" t="s">
        <v>21</v>
      </c>
      <c r="AW243" s="221" t="s">
        <v>64</v>
      </c>
      <c r="AX243" s="222" t="s">
        <v>101</v>
      </c>
    </row>
    <row r="244" spans="2:63" s="120" customFormat="1" ht="26">
      <c r="B244" s="119"/>
      <c r="C244" s="199">
        <v>37</v>
      </c>
      <c r="D244" s="199" t="s">
        <v>102</v>
      </c>
      <c r="E244" s="200" t="s">
        <v>420</v>
      </c>
      <c r="F244" s="201" t="s">
        <v>421</v>
      </c>
      <c r="G244" s="202" t="s">
        <v>106</v>
      </c>
      <c r="H244" s="203">
        <v>0.59</v>
      </c>
      <c r="I244" s="67">
        <v>0</v>
      </c>
      <c r="J244" s="205">
        <f>ROUND(I244*H244,2)</f>
        <v>0</v>
      </c>
      <c r="K244" s="206" t="s">
        <v>196</v>
      </c>
      <c r="L244" s="119"/>
      <c r="M244" s="207" t="s">
        <v>1</v>
      </c>
      <c r="N244" s="208" t="s">
        <v>29</v>
      </c>
      <c r="O244" s="209">
        <v>1.079</v>
      </c>
      <c r="P244" s="209">
        <f>O244*H244</f>
        <v>0.6366099999999999</v>
      </c>
      <c r="Q244" s="209">
        <v>0.41899999999999998</v>
      </c>
      <c r="R244" s="209">
        <f>Q244*H244</f>
        <v>0.24720999999999999</v>
      </c>
      <c r="S244" s="209">
        <v>0</v>
      </c>
      <c r="T244" s="210">
        <f>S244*H244</f>
        <v>0</v>
      </c>
      <c r="AS244" s="211" t="s">
        <v>102</v>
      </c>
      <c r="AT244" s="211" t="s">
        <v>67</v>
      </c>
      <c r="AX244" s="110" t="s">
        <v>101</v>
      </c>
      <c r="BD244" s="212">
        <f>IF(N244="základní",J244,0)</f>
        <v>0</v>
      </c>
      <c r="BE244" s="212">
        <f>IF(N244="snížená",J244,0)</f>
        <v>0</v>
      </c>
      <c r="BF244" s="212">
        <f>IF(N244="zákl. přenesená",J244,0)</f>
        <v>0</v>
      </c>
      <c r="BG244" s="212">
        <f>IF(N244="sníž. přenesená",J244,0)</f>
        <v>0</v>
      </c>
      <c r="BH244" s="212">
        <f>IF(N244="nulová",J244,0)</f>
        <v>0</v>
      </c>
      <c r="BI244" s="110" t="s">
        <v>66</v>
      </c>
      <c r="BJ244" s="212">
        <f>ROUND(I244*H244,2)</f>
        <v>0</v>
      </c>
      <c r="BK244" s="110" t="s">
        <v>104</v>
      </c>
    </row>
    <row r="245" spans="2:63" s="221" customFormat="1" ht="12">
      <c r="B245" s="220"/>
      <c r="D245" s="215" t="s">
        <v>105</v>
      </c>
      <c r="E245" s="222" t="s">
        <v>1</v>
      </c>
      <c r="F245" s="223" t="s">
        <v>422</v>
      </c>
      <c r="H245" s="224">
        <v>0.59</v>
      </c>
      <c r="L245" s="220"/>
      <c r="M245" s="225"/>
      <c r="T245" s="226"/>
      <c r="AS245" s="222" t="s">
        <v>105</v>
      </c>
      <c r="AT245" s="222" t="s">
        <v>67</v>
      </c>
      <c r="AU245" s="221" t="s">
        <v>67</v>
      </c>
      <c r="AV245" s="221" t="s">
        <v>21</v>
      </c>
      <c r="AW245" s="221" t="s">
        <v>64</v>
      </c>
      <c r="AX245" s="222" t="s">
        <v>101</v>
      </c>
    </row>
    <row r="246" spans="2:63" s="120" customFormat="1" ht="39">
      <c r="B246" s="119"/>
      <c r="C246" s="199">
        <v>38</v>
      </c>
      <c r="D246" s="199" t="s">
        <v>102</v>
      </c>
      <c r="E246" s="200" t="s">
        <v>434</v>
      </c>
      <c r="F246" s="201" t="s">
        <v>433</v>
      </c>
      <c r="G246" s="202" t="s">
        <v>103</v>
      </c>
      <c r="H246" s="203">
        <v>0.14499999999999999</v>
      </c>
      <c r="I246" s="67">
        <v>0</v>
      </c>
      <c r="J246" s="205">
        <f>ROUND(I246*H246,2)</f>
        <v>0</v>
      </c>
      <c r="K246" s="206" t="s">
        <v>196</v>
      </c>
      <c r="L246" s="119"/>
      <c r="M246" s="207" t="s">
        <v>1</v>
      </c>
      <c r="N246" s="208" t="s">
        <v>29</v>
      </c>
      <c r="O246" s="209">
        <v>3.2130000000000001</v>
      </c>
      <c r="P246" s="209">
        <f>O246*H246</f>
        <v>0.46588499999999999</v>
      </c>
      <c r="Q246" s="209">
        <v>2.3010199999999998</v>
      </c>
      <c r="R246" s="209">
        <f>Q246*H246</f>
        <v>0.33364789999999994</v>
      </c>
      <c r="S246" s="209">
        <v>0</v>
      </c>
      <c r="T246" s="210">
        <f>S246*H246</f>
        <v>0</v>
      </c>
      <c r="AS246" s="211" t="s">
        <v>102</v>
      </c>
      <c r="AT246" s="211" t="s">
        <v>67</v>
      </c>
      <c r="AX246" s="110" t="s">
        <v>101</v>
      </c>
      <c r="BD246" s="212">
        <f>IF(N246="základní",J246,0)</f>
        <v>0</v>
      </c>
      <c r="BE246" s="212">
        <f>IF(N246="snížená",J246,0)</f>
        <v>0</v>
      </c>
      <c r="BF246" s="212">
        <f>IF(N246="zákl. přenesená",J246,0)</f>
        <v>0</v>
      </c>
      <c r="BG246" s="212">
        <f>IF(N246="sníž. přenesená",J246,0)</f>
        <v>0</v>
      </c>
      <c r="BH246" s="212">
        <f>IF(N246="nulová",J246,0)</f>
        <v>0</v>
      </c>
      <c r="BI246" s="110" t="s">
        <v>66</v>
      </c>
      <c r="BJ246" s="212">
        <f>ROUND(I246*H246,2)</f>
        <v>0</v>
      </c>
      <c r="BK246" s="110" t="s">
        <v>104</v>
      </c>
    </row>
    <row r="247" spans="2:63" s="221" customFormat="1" ht="12">
      <c r="B247" s="220"/>
      <c r="D247" s="215" t="s">
        <v>105</v>
      </c>
      <c r="E247" s="222" t="s">
        <v>1</v>
      </c>
      <c r="F247" s="223" t="s">
        <v>511</v>
      </c>
      <c r="H247" s="224">
        <v>0.14499999999999999</v>
      </c>
      <c r="L247" s="220"/>
      <c r="M247" s="225"/>
      <c r="T247" s="226"/>
      <c r="AS247" s="222" t="s">
        <v>105</v>
      </c>
      <c r="AT247" s="222" t="s">
        <v>67</v>
      </c>
      <c r="AU247" s="221" t="s">
        <v>67</v>
      </c>
      <c r="AV247" s="221" t="s">
        <v>21</v>
      </c>
      <c r="AW247" s="221" t="s">
        <v>64</v>
      </c>
      <c r="AX247" s="222" t="s">
        <v>101</v>
      </c>
    </row>
    <row r="248" spans="2:63" s="120" customFormat="1" ht="39">
      <c r="B248" s="119"/>
      <c r="C248" s="199">
        <v>39</v>
      </c>
      <c r="D248" s="199" t="s">
        <v>102</v>
      </c>
      <c r="E248" s="200" t="s">
        <v>424</v>
      </c>
      <c r="F248" s="201" t="s">
        <v>425</v>
      </c>
      <c r="G248" s="202" t="s">
        <v>107</v>
      </c>
      <c r="H248" s="203">
        <v>3.9E-2</v>
      </c>
      <c r="I248" s="67">
        <v>0</v>
      </c>
      <c r="J248" s="205">
        <f>ROUND(I248*H248,2)</f>
        <v>0</v>
      </c>
      <c r="K248" s="206" t="s">
        <v>196</v>
      </c>
      <c r="L248" s="119"/>
      <c r="M248" s="207" t="s">
        <v>1</v>
      </c>
      <c r="N248" s="208" t="s">
        <v>29</v>
      </c>
      <c r="O248" s="209">
        <v>16.582999999999998</v>
      </c>
      <c r="P248" s="209">
        <f>O248*H248</f>
        <v>0.6467369999999999</v>
      </c>
      <c r="Q248" s="209">
        <v>8.8639999999999997E-2</v>
      </c>
      <c r="R248" s="209">
        <f>Q248*H248</f>
        <v>3.4569599999999998E-3</v>
      </c>
      <c r="S248" s="209">
        <v>0</v>
      </c>
      <c r="T248" s="210">
        <f>S248*H248</f>
        <v>0</v>
      </c>
      <c r="AS248" s="211" t="s">
        <v>102</v>
      </c>
      <c r="AT248" s="211" t="s">
        <v>67</v>
      </c>
      <c r="AX248" s="110" t="s">
        <v>101</v>
      </c>
      <c r="BD248" s="212">
        <f>IF(N248="základní",J248,0)</f>
        <v>0</v>
      </c>
      <c r="BE248" s="212">
        <f>IF(N248="snížená",J248,0)</f>
        <v>0</v>
      </c>
      <c r="BF248" s="212">
        <f>IF(N248="zákl. přenesená",J248,0)</f>
        <v>0</v>
      </c>
      <c r="BG248" s="212">
        <f>IF(N248="sníž. přenesená",J248,0)</f>
        <v>0</v>
      </c>
      <c r="BH248" s="212">
        <f>IF(N248="nulová",J248,0)</f>
        <v>0</v>
      </c>
      <c r="BI248" s="110" t="s">
        <v>66</v>
      </c>
      <c r="BJ248" s="212">
        <f>ROUND(I248*H248,2)</f>
        <v>0</v>
      </c>
      <c r="BK248" s="110" t="s">
        <v>104</v>
      </c>
    </row>
    <row r="249" spans="2:63" s="221" customFormat="1" ht="12">
      <c r="B249" s="220"/>
      <c r="D249" s="215" t="s">
        <v>105</v>
      </c>
      <c r="E249" s="222" t="s">
        <v>1</v>
      </c>
      <c r="F249" s="223" t="s">
        <v>426</v>
      </c>
      <c r="H249" s="224">
        <v>3.9E-2</v>
      </c>
      <c r="L249" s="220"/>
      <c r="M249" s="225"/>
      <c r="T249" s="226"/>
      <c r="AS249" s="222" t="s">
        <v>105</v>
      </c>
      <c r="AT249" s="222" t="s">
        <v>67</v>
      </c>
      <c r="AU249" s="221" t="s">
        <v>67</v>
      </c>
      <c r="AV249" s="221" t="s">
        <v>21</v>
      </c>
      <c r="AW249" s="221" t="s">
        <v>64</v>
      </c>
      <c r="AX249" s="222" t="s">
        <v>101</v>
      </c>
    </row>
    <row r="250" spans="2:63" s="120" customFormat="1" ht="26">
      <c r="B250" s="119"/>
      <c r="C250" s="199">
        <v>40</v>
      </c>
      <c r="D250" s="199" t="s">
        <v>102</v>
      </c>
      <c r="E250" s="200" t="s">
        <v>429</v>
      </c>
      <c r="F250" s="201" t="s">
        <v>430</v>
      </c>
      <c r="G250" s="202" t="s">
        <v>121</v>
      </c>
      <c r="H250" s="203">
        <v>9</v>
      </c>
      <c r="I250" s="67">
        <v>0</v>
      </c>
      <c r="J250" s="205">
        <f>ROUND(I250*H250,2)</f>
        <v>0</v>
      </c>
      <c r="K250" s="206" t="s">
        <v>196</v>
      </c>
      <c r="L250" s="119"/>
      <c r="M250" s="207" t="s">
        <v>1</v>
      </c>
      <c r="N250" s="208" t="s">
        <v>29</v>
      </c>
      <c r="O250" s="209">
        <v>0.124</v>
      </c>
      <c r="P250" s="209">
        <f>O250*H250</f>
        <v>1.1160000000000001</v>
      </c>
      <c r="Q250" s="209">
        <v>0.107</v>
      </c>
      <c r="R250" s="209">
        <f>Q250*H250</f>
        <v>0.96299999999999997</v>
      </c>
      <c r="S250" s="209">
        <v>0</v>
      </c>
      <c r="T250" s="210">
        <f>S250*H250</f>
        <v>0</v>
      </c>
      <c r="AS250" s="211" t="s">
        <v>102</v>
      </c>
      <c r="AT250" s="211" t="s">
        <v>67</v>
      </c>
      <c r="AX250" s="110" t="s">
        <v>101</v>
      </c>
      <c r="BD250" s="212">
        <f>IF(N250="základní",J250,0)</f>
        <v>0</v>
      </c>
      <c r="BE250" s="212">
        <f>IF(N250="snížená",J250,0)</f>
        <v>0</v>
      </c>
      <c r="BF250" s="212">
        <f>IF(N250="zákl. přenesená",J250,0)</f>
        <v>0</v>
      </c>
      <c r="BG250" s="212">
        <f>IF(N250="sníž. přenesená",J250,0)</f>
        <v>0</v>
      </c>
      <c r="BH250" s="212">
        <f>IF(N250="nulová",J250,0)</f>
        <v>0</v>
      </c>
      <c r="BI250" s="110" t="s">
        <v>66</v>
      </c>
      <c r="BJ250" s="212">
        <f>ROUND(I250*H250,2)</f>
        <v>0</v>
      </c>
      <c r="BK250" s="110" t="s">
        <v>104</v>
      </c>
    </row>
    <row r="251" spans="2:63" s="120" customFormat="1" ht="13">
      <c r="B251" s="119"/>
      <c r="C251" s="237">
        <v>41</v>
      </c>
      <c r="D251" s="237" t="s">
        <v>110</v>
      </c>
      <c r="E251" s="238" t="s">
        <v>427</v>
      </c>
      <c r="F251" s="243" t="s">
        <v>428</v>
      </c>
      <c r="G251" s="240" t="s">
        <v>121</v>
      </c>
      <c r="H251" s="241">
        <v>9</v>
      </c>
      <c r="I251" s="69">
        <v>0</v>
      </c>
      <c r="J251" s="242">
        <f>ROUND(I251*H251,2)</f>
        <v>0</v>
      </c>
      <c r="K251" s="206" t="s">
        <v>196</v>
      </c>
      <c r="L251" s="119"/>
      <c r="M251" s="207" t="s">
        <v>1</v>
      </c>
      <c r="N251" s="208" t="s">
        <v>29</v>
      </c>
      <c r="O251" s="209">
        <v>0</v>
      </c>
      <c r="P251" s="209">
        <f>O251*H251</f>
        <v>0</v>
      </c>
      <c r="Q251" s="209">
        <v>0.107</v>
      </c>
      <c r="R251" s="209">
        <f>Q251*H251</f>
        <v>0.96299999999999997</v>
      </c>
      <c r="S251" s="209">
        <v>0</v>
      </c>
      <c r="T251" s="210">
        <f>S251*H251</f>
        <v>0</v>
      </c>
      <c r="AS251" s="211" t="s">
        <v>110</v>
      </c>
      <c r="AT251" s="211" t="s">
        <v>67</v>
      </c>
      <c r="AX251" s="110" t="s">
        <v>101</v>
      </c>
      <c r="BD251" s="212">
        <f>IF(N251="základní",J251,0)</f>
        <v>0</v>
      </c>
      <c r="BE251" s="212">
        <f>IF(N251="snížená",J251,0)</f>
        <v>0</v>
      </c>
      <c r="BF251" s="212">
        <f>IF(N251="zákl. přenesená",J251,0)</f>
        <v>0</v>
      </c>
      <c r="BG251" s="212">
        <f>IF(N251="sníž. přenesená",J251,0)</f>
        <v>0</v>
      </c>
      <c r="BH251" s="212">
        <f>IF(N251="nulová",J251,0)</f>
        <v>0</v>
      </c>
      <c r="BI251" s="110" t="s">
        <v>66</v>
      </c>
      <c r="BJ251" s="212">
        <f>ROUND(I251*H251,2)</f>
        <v>0</v>
      </c>
      <c r="BK251" s="110" t="s">
        <v>104</v>
      </c>
    </row>
    <row r="252" spans="2:63" s="120" customFormat="1" ht="26">
      <c r="B252" s="119"/>
      <c r="C252" s="199">
        <v>42</v>
      </c>
      <c r="D252" s="199" t="s">
        <v>102</v>
      </c>
      <c r="E252" s="200" t="s">
        <v>857</v>
      </c>
      <c r="F252" s="201" t="s">
        <v>858</v>
      </c>
      <c r="G252" s="202" t="s">
        <v>106</v>
      </c>
      <c r="H252" s="203">
        <v>7</v>
      </c>
      <c r="I252" s="67">
        <v>0</v>
      </c>
      <c r="J252" s="205">
        <f>ROUND(I252*H252,2)</f>
        <v>0</v>
      </c>
      <c r="K252" s="206" t="s">
        <v>196</v>
      </c>
      <c r="L252" s="119"/>
      <c r="M252" s="207" t="s">
        <v>1</v>
      </c>
      <c r="N252" s="208" t="s">
        <v>29</v>
      </c>
      <c r="O252" s="209">
        <v>0.122</v>
      </c>
      <c r="P252" s="209">
        <f>O252*H252</f>
        <v>0.85399999999999998</v>
      </c>
      <c r="Q252" s="209">
        <v>8.8639999999999997E-2</v>
      </c>
      <c r="R252" s="209">
        <f>Q252*H252</f>
        <v>0.62047999999999992</v>
      </c>
      <c r="S252" s="209">
        <v>0</v>
      </c>
      <c r="T252" s="210">
        <f>S252*H252</f>
        <v>0</v>
      </c>
      <c r="AS252" s="211" t="s">
        <v>102</v>
      </c>
      <c r="AT252" s="211" t="s">
        <v>67</v>
      </c>
      <c r="AX252" s="110" t="s">
        <v>101</v>
      </c>
      <c r="BD252" s="212">
        <f>IF(N252="základní",J252,0)</f>
        <v>0</v>
      </c>
      <c r="BE252" s="212">
        <f>IF(N252="snížená",J252,0)</f>
        <v>0</v>
      </c>
      <c r="BF252" s="212">
        <f>IF(N252="zákl. přenesená",J252,0)</f>
        <v>0</v>
      </c>
      <c r="BG252" s="212">
        <f>IF(N252="sníž. přenesená",J252,0)</f>
        <v>0</v>
      </c>
      <c r="BH252" s="212">
        <f>IF(N252="nulová",J252,0)</f>
        <v>0</v>
      </c>
      <c r="BI252" s="110" t="s">
        <v>66</v>
      </c>
      <c r="BJ252" s="212">
        <f>ROUND(I252*H252,2)</f>
        <v>0</v>
      </c>
      <c r="BK252" s="110" t="s">
        <v>104</v>
      </c>
    </row>
    <row r="253" spans="2:63" s="120" customFormat="1" ht="13">
      <c r="B253" s="119"/>
      <c r="C253" s="237">
        <v>43</v>
      </c>
      <c r="D253" s="237" t="s">
        <v>110</v>
      </c>
      <c r="E253" s="238" t="s">
        <v>860</v>
      </c>
      <c r="F253" s="243" t="s">
        <v>861</v>
      </c>
      <c r="G253" s="240" t="s">
        <v>106</v>
      </c>
      <c r="H253" s="241">
        <v>7</v>
      </c>
      <c r="I253" s="69">
        <v>0</v>
      </c>
      <c r="J253" s="242">
        <f>ROUND(I253*H253,2)</f>
        <v>0</v>
      </c>
      <c r="K253" s="206" t="s">
        <v>196</v>
      </c>
      <c r="L253" s="119"/>
      <c r="M253" s="207" t="s">
        <v>1</v>
      </c>
      <c r="N253" s="208" t="s">
        <v>29</v>
      </c>
      <c r="O253" s="209">
        <v>0</v>
      </c>
      <c r="P253" s="209">
        <f>O253*H253</f>
        <v>0</v>
      </c>
      <c r="Q253" s="209">
        <v>3.3999999999999998E-3</v>
      </c>
      <c r="R253" s="209">
        <f>Q253*H253</f>
        <v>2.3799999999999998E-2</v>
      </c>
      <c r="S253" s="209">
        <v>0</v>
      </c>
      <c r="T253" s="210">
        <f>S253*H253</f>
        <v>0</v>
      </c>
      <c r="AS253" s="211" t="s">
        <v>110</v>
      </c>
      <c r="AT253" s="211" t="s">
        <v>67</v>
      </c>
      <c r="AX253" s="110" t="s">
        <v>101</v>
      </c>
      <c r="BD253" s="212">
        <f>IF(N253="základní",J253,0)</f>
        <v>0</v>
      </c>
      <c r="BE253" s="212">
        <f>IF(N253="snížená",J253,0)</f>
        <v>0</v>
      </c>
      <c r="BF253" s="212">
        <f>IF(N253="zákl. přenesená",J253,0)</f>
        <v>0</v>
      </c>
      <c r="BG253" s="212">
        <f>IF(N253="sníž. přenesená",J253,0)</f>
        <v>0</v>
      </c>
      <c r="BH253" s="212">
        <f>IF(N253="nulová",J253,0)</f>
        <v>0</v>
      </c>
      <c r="BI253" s="110" t="s">
        <v>66</v>
      </c>
      <c r="BJ253" s="212">
        <f>ROUND(I253*H253,2)</f>
        <v>0</v>
      </c>
      <c r="BK253" s="110" t="s">
        <v>104</v>
      </c>
    </row>
    <row r="254" spans="2:63" s="120" customFormat="1" ht="39">
      <c r="B254" s="119"/>
      <c r="C254" s="199">
        <v>44</v>
      </c>
      <c r="D254" s="199" t="s">
        <v>102</v>
      </c>
      <c r="E254" s="200" t="s">
        <v>862</v>
      </c>
      <c r="F254" s="201" t="s">
        <v>437</v>
      </c>
      <c r="G254" s="202" t="s">
        <v>106</v>
      </c>
      <c r="H254" s="203">
        <v>4.8899999999999997</v>
      </c>
      <c r="I254" s="67">
        <v>0</v>
      </c>
      <c r="J254" s="205">
        <f>ROUND(I254*H254,2)</f>
        <v>0</v>
      </c>
      <c r="K254" s="206" t="s">
        <v>196</v>
      </c>
      <c r="L254" s="119"/>
      <c r="M254" s="207" t="s">
        <v>1</v>
      </c>
      <c r="N254" s="208" t="s">
        <v>29</v>
      </c>
      <c r="O254" s="209">
        <v>0.26500000000000001</v>
      </c>
      <c r="P254" s="209">
        <f>O254*H254</f>
        <v>1.2958499999999999</v>
      </c>
      <c r="Q254" s="209">
        <v>8.8639999999999997E-2</v>
      </c>
      <c r="R254" s="209">
        <f>Q254*H254</f>
        <v>0.43344959999999993</v>
      </c>
      <c r="S254" s="209">
        <v>0</v>
      </c>
      <c r="T254" s="210">
        <f>S254*H254</f>
        <v>0</v>
      </c>
      <c r="AS254" s="211" t="s">
        <v>102</v>
      </c>
      <c r="AT254" s="211" t="s">
        <v>67</v>
      </c>
      <c r="AX254" s="110" t="s">
        <v>101</v>
      </c>
      <c r="BD254" s="212">
        <f>IF(N254="základní",J254,0)</f>
        <v>0</v>
      </c>
      <c r="BE254" s="212">
        <f>IF(N254="snížená",J254,0)</f>
        <v>0</v>
      </c>
      <c r="BF254" s="212">
        <f>IF(N254="zákl. přenesená",J254,0)</f>
        <v>0</v>
      </c>
      <c r="BG254" s="212">
        <f>IF(N254="sníž. přenesená",J254,0)</f>
        <v>0</v>
      </c>
      <c r="BH254" s="212">
        <f>IF(N254="nulová",J254,0)</f>
        <v>0</v>
      </c>
      <c r="BI254" s="110" t="s">
        <v>66</v>
      </c>
      <c r="BJ254" s="212">
        <f>ROUND(I254*H254,2)</f>
        <v>0</v>
      </c>
      <c r="BK254" s="110" t="s">
        <v>104</v>
      </c>
    </row>
    <row r="255" spans="2:63" s="221" customFormat="1" ht="12">
      <c r="B255" s="220"/>
      <c r="D255" s="215" t="s">
        <v>105</v>
      </c>
      <c r="E255" s="222" t="s">
        <v>1</v>
      </c>
      <c r="F255" s="223" t="s">
        <v>859</v>
      </c>
      <c r="H255" s="224"/>
      <c r="L255" s="220"/>
      <c r="M255" s="225"/>
      <c r="T255" s="226"/>
      <c r="AS255" s="222" t="s">
        <v>105</v>
      </c>
      <c r="AT255" s="222" t="s">
        <v>67</v>
      </c>
      <c r="AU255" s="221" t="s">
        <v>67</v>
      </c>
      <c r="AV255" s="221" t="s">
        <v>21</v>
      </c>
      <c r="AW255" s="221" t="s">
        <v>64</v>
      </c>
      <c r="AX255" s="222" t="s">
        <v>101</v>
      </c>
    </row>
    <row r="256" spans="2:63" s="221" customFormat="1" ht="12">
      <c r="B256" s="220"/>
      <c r="D256" s="215" t="s">
        <v>105</v>
      </c>
      <c r="E256" s="222" t="s">
        <v>1</v>
      </c>
      <c r="F256" s="223" t="s">
        <v>438</v>
      </c>
      <c r="H256" s="224">
        <v>4.8899999999999997</v>
      </c>
      <c r="L256" s="220"/>
      <c r="M256" s="225"/>
      <c r="T256" s="226"/>
      <c r="AS256" s="222" t="s">
        <v>105</v>
      </c>
      <c r="AT256" s="222" t="s">
        <v>67</v>
      </c>
      <c r="AU256" s="221" t="s">
        <v>67</v>
      </c>
      <c r="AV256" s="221" t="s">
        <v>21</v>
      </c>
      <c r="AW256" s="221" t="s">
        <v>64</v>
      </c>
      <c r="AX256" s="222" t="s">
        <v>101</v>
      </c>
    </row>
    <row r="257" spans="2:63" s="120" customFormat="1" ht="26">
      <c r="B257" s="119"/>
      <c r="C257" s="237">
        <v>45</v>
      </c>
      <c r="D257" s="237" t="s">
        <v>110</v>
      </c>
      <c r="E257" s="238" t="s">
        <v>435</v>
      </c>
      <c r="F257" s="243" t="s">
        <v>436</v>
      </c>
      <c r="G257" s="240" t="s">
        <v>156</v>
      </c>
      <c r="H257" s="241">
        <v>39.1</v>
      </c>
      <c r="I257" s="69">
        <v>0</v>
      </c>
      <c r="J257" s="242">
        <f>ROUND(I257*H257,2)</f>
        <v>0</v>
      </c>
      <c r="K257" s="206" t="s">
        <v>196</v>
      </c>
      <c r="L257" s="119"/>
      <c r="M257" s="207" t="s">
        <v>1</v>
      </c>
      <c r="N257" s="208" t="s">
        <v>29</v>
      </c>
      <c r="O257" s="209">
        <v>0</v>
      </c>
      <c r="P257" s="209">
        <f>O257*H257</f>
        <v>0</v>
      </c>
      <c r="Q257" s="209">
        <v>1E-3</v>
      </c>
      <c r="R257" s="209">
        <f>Q257*H257</f>
        <v>3.9100000000000003E-2</v>
      </c>
      <c r="S257" s="209">
        <v>0</v>
      </c>
      <c r="T257" s="210">
        <f>S257*H257</f>
        <v>0</v>
      </c>
      <c r="AS257" s="211" t="s">
        <v>110</v>
      </c>
      <c r="AT257" s="211" t="s">
        <v>67</v>
      </c>
      <c r="AX257" s="110" t="s">
        <v>101</v>
      </c>
      <c r="BD257" s="212">
        <f>IF(N257="základní",J257,0)</f>
        <v>0</v>
      </c>
      <c r="BE257" s="212">
        <f>IF(N257="snížená",J257,0)</f>
        <v>0</v>
      </c>
      <c r="BF257" s="212">
        <f>IF(N257="zákl. přenesená",J257,0)</f>
        <v>0</v>
      </c>
      <c r="BG257" s="212">
        <f>IF(N257="sníž. přenesená",J257,0)</f>
        <v>0</v>
      </c>
      <c r="BH257" s="212">
        <f>IF(N257="nulová",J257,0)</f>
        <v>0</v>
      </c>
      <c r="BI257" s="110" t="s">
        <v>66</v>
      </c>
      <c r="BJ257" s="212">
        <f>ROUND(I257*H257,2)</f>
        <v>0</v>
      </c>
      <c r="BK257" s="110" t="s">
        <v>104</v>
      </c>
    </row>
    <row r="258" spans="2:63" s="221" customFormat="1" ht="12">
      <c r="B258" s="220"/>
      <c r="D258" s="215" t="s">
        <v>105</v>
      </c>
      <c r="E258" s="222" t="s">
        <v>1</v>
      </c>
      <c r="F258" s="223" t="s">
        <v>863</v>
      </c>
      <c r="H258" s="224">
        <v>39.1</v>
      </c>
      <c r="L258" s="220"/>
      <c r="M258" s="225"/>
      <c r="T258" s="226"/>
      <c r="AS258" s="222" t="s">
        <v>105</v>
      </c>
      <c r="AT258" s="222" t="s">
        <v>67</v>
      </c>
      <c r="AU258" s="221" t="s">
        <v>67</v>
      </c>
      <c r="AV258" s="221" t="s">
        <v>21</v>
      </c>
      <c r="AW258" s="221" t="s">
        <v>64</v>
      </c>
      <c r="AX258" s="222" t="s">
        <v>101</v>
      </c>
    </row>
    <row r="259" spans="2:63" s="120" customFormat="1" ht="26">
      <c r="B259" s="119"/>
      <c r="C259" s="199">
        <v>46</v>
      </c>
      <c r="D259" s="199" t="s">
        <v>102</v>
      </c>
      <c r="E259" s="200" t="s">
        <v>423</v>
      </c>
      <c r="F259" s="201" t="s">
        <v>431</v>
      </c>
      <c r="G259" s="202" t="s">
        <v>121</v>
      </c>
      <c r="H259" s="203">
        <v>1</v>
      </c>
      <c r="I259" s="67">
        <v>0</v>
      </c>
      <c r="J259" s="205">
        <f>ROUND(I259*H259,2)</f>
        <v>0</v>
      </c>
      <c r="K259" s="206" t="s">
        <v>196</v>
      </c>
      <c r="L259" s="119"/>
      <c r="M259" s="207" t="s">
        <v>1</v>
      </c>
      <c r="N259" s="208" t="s">
        <v>29</v>
      </c>
      <c r="O259" s="209">
        <v>0.124</v>
      </c>
      <c r="P259" s="209">
        <f>O259*H259</f>
        <v>0.124</v>
      </c>
      <c r="Q259" s="209">
        <v>1.6899999999999998E-2</v>
      </c>
      <c r="R259" s="209">
        <f>Q259*H259</f>
        <v>1.6899999999999998E-2</v>
      </c>
      <c r="S259" s="209">
        <v>0</v>
      </c>
      <c r="T259" s="210">
        <f>S259*H259</f>
        <v>0</v>
      </c>
      <c r="AS259" s="211" t="s">
        <v>102</v>
      </c>
      <c r="AT259" s="211" t="s">
        <v>67</v>
      </c>
      <c r="AX259" s="110" t="s">
        <v>101</v>
      </c>
      <c r="BD259" s="212">
        <f>IF(N259="základní",J259,0)</f>
        <v>0</v>
      </c>
      <c r="BE259" s="212">
        <f>IF(N259="snížená",J259,0)</f>
        <v>0</v>
      </c>
      <c r="BF259" s="212">
        <f>IF(N259="zákl. přenesená",J259,0)</f>
        <v>0</v>
      </c>
      <c r="BG259" s="212">
        <f>IF(N259="sníž. přenesená",J259,0)</f>
        <v>0</v>
      </c>
      <c r="BH259" s="212">
        <f>IF(N259="nulová",J259,0)</f>
        <v>0</v>
      </c>
      <c r="BI259" s="110" t="s">
        <v>66</v>
      </c>
      <c r="BJ259" s="212">
        <f>ROUND(I259*H259,2)</f>
        <v>0</v>
      </c>
      <c r="BK259" s="110" t="s">
        <v>104</v>
      </c>
    </row>
    <row r="260" spans="2:63" s="120" customFormat="1" ht="26">
      <c r="B260" s="119"/>
      <c r="C260" s="199">
        <v>47</v>
      </c>
      <c r="D260" s="199" t="s">
        <v>102</v>
      </c>
      <c r="E260" s="200" t="s">
        <v>423</v>
      </c>
      <c r="F260" s="201" t="s">
        <v>432</v>
      </c>
      <c r="G260" s="202" t="s">
        <v>121</v>
      </c>
      <c r="H260" s="203">
        <v>1</v>
      </c>
      <c r="I260" s="67">
        <v>0</v>
      </c>
      <c r="J260" s="205">
        <f>ROUND(I260*H260,2)</f>
        <v>0</v>
      </c>
      <c r="K260" s="206" t="s">
        <v>196</v>
      </c>
      <c r="L260" s="119"/>
      <c r="M260" s="207" t="s">
        <v>1</v>
      </c>
      <c r="N260" s="208" t="s">
        <v>29</v>
      </c>
      <c r="O260" s="209">
        <v>0.124</v>
      </c>
      <c r="P260" s="209">
        <f>O260*H260</f>
        <v>0.124</v>
      </c>
      <c r="Q260" s="209">
        <v>8.4500000000000006E-2</v>
      </c>
      <c r="R260" s="209">
        <f>Q260*H260</f>
        <v>8.4500000000000006E-2</v>
      </c>
      <c r="S260" s="209">
        <v>0</v>
      </c>
      <c r="T260" s="210">
        <f>S260*H260</f>
        <v>0</v>
      </c>
      <c r="AS260" s="211" t="s">
        <v>102</v>
      </c>
      <c r="AT260" s="211" t="s">
        <v>67</v>
      </c>
      <c r="AX260" s="110" t="s">
        <v>101</v>
      </c>
      <c r="BD260" s="212">
        <f>IF(N260="základní",J260,0)</f>
        <v>0</v>
      </c>
      <c r="BE260" s="212">
        <f>IF(N260="snížená",J260,0)</f>
        <v>0</v>
      </c>
      <c r="BF260" s="212">
        <f>IF(N260="zákl. přenesená",J260,0)</f>
        <v>0</v>
      </c>
      <c r="BG260" s="212">
        <f>IF(N260="sníž. přenesená",J260,0)</f>
        <v>0</v>
      </c>
      <c r="BH260" s="212">
        <f>IF(N260="nulová",J260,0)</f>
        <v>0</v>
      </c>
      <c r="BI260" s="110" t="s">
        <v>66</v>
      </c>
      <c r="BJ260" s="212">
        <f>ROUND(I260*H260,2)</f>
        <v>0</v>
      </c>
      <c r="BK260" s="110" t="s">
        <v>104</v>
      </c>
    </row>
    <row r="261" spans="2:63" s="120" customFormat="1" ht="13">
      <c r="B261" s="119"/>
      <c r="C261" s="199">
        <v>48</v>
      </c>
      <c r="D261" s="199" t="s">
        <v>102</v>
      </c>
      <c r="E261" s="200" t="s">
        <v>439</v>
      </c>
      <c r="F261" s="201" t="s">
        <v>440</v>
      </c>
      <c r="G261" s="202" t="s">
        <v>106</v>
      </c>
      <c r="H261" s="203">
        <v>5.7910000000000004</v>
      </c>
      <c r="I261" s="67">
        <v>0</v>
      </c>
      <c r="J261" s="205">
        <f>ROUND(I261*H261,2)</f>
        <v>0</v>
      </c>
      <c r="K261" s="206" t="s">
        <v>196</v>
      </c>
      <c r="L261" s="119"/>
      <c r="M261" s="207" t="s">
        <v>1</v>
      </c>
      <c r="N261" s="208" t="s">
        <v>29</v>
      </c>
      <c r="O261" s="209">
        <v>0.108</v>
      </c>
      <c r="P261" s="209">
        <f>O261*H261</f>
        <v>0.62542799999999998</v>
      </c>
      <c r="Q261" s="209">
        <v>2.0000000000000001E-4</v>
      </c>
      <c r="R261" s="209">
        <f>Q261*H261</f>
        <v>1.1582000000000001E-3</v>
      </c>
      <c r="S261" s="209">
        <v>0</v>
      </c>
      <c r="T261" s="210">
        <f>S261*H261</f>
        <v>0</v>
      </c>
      <c r="AS261" s="211" t="s">
        <v>102</v>
      </c>
      <c r="AT261" s="211" t="s">
        <v>67</v>
      </c>
      <c r="AX261" s="110" t="s">
        <v>101</v>
      </c>
      <c r="BD261" s="212">
        <f>IF(N261="základní",J261,0)</f>
        <v>0</v>
      </c>
      <c r="BE261" s="212">
        <f>IF(N261="snížená",J261,0)</f>
        <v>0</v>
      </c>
      <c r="BF261" s="212">
        <f>IF(N261="zákl. přenesená",J261,0)</f>
        <v>0</v>
      </c>
      <c r="BG261" s="212">
        <f>IF(N261="sníž. přenesená",J261,0)</f>
        <v>0</v>
      </c>
      <c r="BH261" s="212">
        <f>IF(N261="nulová",J261,0)</f>
        <v>0</v>
      </c>
      <c r="BI261" s="110" t="s">
        <v>66</v>
      </c>
      <c r="BJ261" s="212">
        <f>ROUND(I261*H261,2)</f>
        <v>0</v>
      </c>
      <c r="BK261" s="110" t="s">
        <v>104</v>
      </c>
    </row>
    <row r="262" spans="2:63" s="221" customFormat="1" ht="12">
      <c r="B262" s="220"/>
      <c r="D262" s="215" t="s">
        <v>105</v>
      </c>
      <c r="E262" s="222" t="s">
        <v>1</v>
      </c>
      <c r="F262" s="223" t="s">
        <v>438</v>
      </c>
      <c r="H262" s="224">
        <v>4.8899999999999997</v>
      </c>
      <c r="L262" s="220"/>
      <c r="M262" s="225"/>
      <c r="T262" s="226"/>
      <c r="AS262" s="222" t="s">
        <v>105</v>
      </c>
      <c r="AT262" s="222" t="s">
        <v>67</v>
      </c>
      <c r="AU262" s="221" t="s">
        <v>67</v>
      </c>
      <c r="AV262" s="221" t="s">
        <v>21</v>
      </c>
      <c r="AW262" s="221" t="s">
        <v>64</v>
      </c>
      <c r="AX262" s="222" t="s">
        <v>101</v>
      </c>
    </row>
    <row r="263" spans="2:63" s="221" customFormat="1" ht="12">
      <c r="B263" s="220"/>
      <c r="D263" s="215" t="s">
        <v>105</v>
      </c>
      <c r="E263" s="222" t="s">
        <v>1</v>
      </c>
      <c r="F263" s="223" t="s">
        <v>441</v>
      </c>
      <c r="H263" s="224">
        <v>0.20599999999999999</v>
      </c>
      <c r="L263" s="220"/>
      <c r="M263" s="225"/>
      <c r="T263" s="226"/>
      <c r="AS263" s="222" t="s">
        <v>105</v>
      </c>
      <c r="AT263" s="222" t="s">
        <v>67</v>
      </c>
      <c r="AU263" s="221" t="s">
        <v>67</v>
      </c>
      <c r="AV263" s="221" t="s">
        <v>21</v>
      </c>
      <c r="AW263" s="221" t="s">
        <v>64</v>
      </c>
      <c r="AX263" s="222" t="s">
        <v>101</v>
      </c>
    </row>
    <row r="264" spans="2:63" s="221" customFormat="1" ht="12">
      <c r="B264" s="220"/>
      <c r="D264" s="215" t="s">
        <v>105</v>
      </c>
      <c r="E264" s="222" t="s">
        <v>1</v>
      </c>
      <c r="F264" s="223" t="s">
        <v>442</v>
      </c>
      <c r="H264" s="224">
        <v>0.69499999999999995</v>
      </c>
      <c r="L264" s="220"/>
      <c r="M264" s="225"/>
      <c r="T264" s="226"/>
      <c r="AS264" s="222" t="s">
        <v>105</v>
      </c>
      <c r="AT264" s="222" t="s">
        <v>67</v>
      </c>
      <c r="AU264" s="221" t="s">
        <v>67</v>
      </c>
      <c r="AV264" s="221" t="s">
        <v>21</v>
      </c>
      <c r="AW264" s="221" t="s">
        <v>64</v>
      </c>
      <c r="AX264" s="222" t="s">
        <v>101</v>
      </c>
    </row>
    <row r="265" spans="2:63" s="229" customFormat="1" ht="12">
      <c r="B265" s="228"/>
      <c r="D265" s="215" t="s">
        <v>105</v>
      </c>
      <c r="E265" s="230" t="s">
        <v>1</v>
      </c>
      <c r="F265" s="231" t="s">
        <v>109</v>
      </c>
      <c r="H265" s="232">
        <v>5.7910000000000004</v>
      </c>
      <c r="L265" s="228"/>
      <c r="M265" s="233"/>
      <c r="T265" s="234"/>
      <c r="AS265" s="230" t="s">
        <v>105</v>
      </c>
      <c r="AT265" s="230" t="s">
        <v>67</v>
      </c>
      <c r="AU265" s="229" t="s">
        <v>104</v>
      </c>
      <c r="AV265" s="229" t="s">
        <v>21</v>
      </c>
      <c r="AW265" s="229" t="s">
        <v>66</v>
      </c>
      <c r="AX265" s="230" t="s">
        <v>101</v>
      </c>
    </row>
    <row r="266" spans="2:63" s="120" customFormat="1" ht="26">
      <c r="B266" s="119"/>
      <c r="C266" s="199">
        <v>49</v>
      </c>
      <c r="D266" s="199" t="s">
        <v>102</v>
      </c>
      <c r="E266" s="200" t="s">
        <v>764</v>
      </c>
      <c r="F266" s="201" t="s">
        <v>765</v>
      </c>
      <c r="G266" s="202" t="s">
        <v>106</v>
      </c>
      <c r="H266" s="203">
        <v>68.55</v>
      </c>
      <c r="I266" s="67">
        <v>0</v>
      </c>
      <c r="J266" s="205">
        <f>ROUND(I266*H266,2)</f>
        <v>0</v>
      </c>
      <c r="K266" s="206" t="s">
        <v>196</v>
      </c>
      <c r="L266" s="119"/>
      <c r="M266" s="207" t="s">
        <v>1</v>
      </c>
      <c r="N266" s="208" t="s">
        <v>29</v>
      </c>
      <c r="O266" s="209">
        <v>3.7999999999999999E-2</v>
      </c>
      <c r="P266" s="209">
        <f>O266*H266</f>
        <v>2.6048999999999998</v>
      </c>
      <c r="Q266" s="209">
        <v>0</v>
      </c>
      <c r="R266" s="209">
        <f>Q266*H266</f>
        <v>0</v>
      </c>
      <c r="S266" s="209">
        <v>0</v>
      </c>
      <c r="T266" s="210">
        <f>S266*H266</f>
        <v>0</v>
      </c>
      <c r="AS266" s="211" t="s">
        <v>102</v>
      </c>
      <c r="AT266" s="211" t="s">
        <v>67</v>
      </c>
      <c r="AX266" s="110" t="s">
        <v>101</v>
      </c>
      <c r="BD266" s="212">
        <f>IF(N266="základní",J266,0)</f>
        <v>0</v>
      </c>
      <c r="BE266" s="212">
        <f>IF(N266="snížená",J266,0)</f>
        <v>0</v>
      </c>
      <c r="BF266" s="212">
        <f>IF(N266="zákl. přenesená",J266,0)</f>
        <v>0</v>
      </c>
      <c r="BG266" s="212">
        <f>IF(N266="sníž. přenesená",J266,0)</f>
        <v>0</v>
      </c>
      <c r="BH266" s="212">
        <f>IF(N266="nulová",J266,0)</f>
        <v>0</v>
      </c>
      <c r="BI266" s="110" t="s">
        <v>66</v>
      </c>
      <c r="BJ266" s="212">
        <f>ROUND(I266*H266,2)</f>
        <v>0</v>
      </c>
      <c r="BK266" s="110" t="s">
        <v>104</v>
      </c>
    </row>
    <row r="267" spans="2:63" s="214" customFormat="1" ht="12">
      <c r="B267" s="213"/>
      <c r="D267" s="215" t="s">
        <v>105</v>
      </c>
      <c r="E267" s="216" t="s">
        <v>1</v>
      </c>
      <c r="F267" s="217" t="s">
        <v>409</v>
      </c>
      <c r="H267" s="216" t="s">
        <v>1</v>
      </c>
      <c r="L267" s="213"/>
      <c r="M267" s="218"/>
      <c r="T267" s="219"/>
      <c r="AS267" s="216" t="s">
        <v>105</v>
      </c>
      <c r="AT267" s="216" t="s">
        <v>67</v>
      </c>
      <c r="AU267" s="214" t="s">
        <v>66</v>
      </c>
      <c r="AV267" s="214" t="s">
        <v>21</v>
      </c>
      <c r="AW267" s="214" t="s">
        <v>64</v>
      </c>
      <c r="AX267" s="216" t="s">
        <v>101</v>
      </c>
    </row>
    <row r="268" spans="2:63" s="221" customFormat="1" ht="12">
      <c r="B268" s="220"/>
      <c r="D268" s="215" t="s">
        <v>105</v>
      </c>
      <c r="E268" s="222" t="s">
        <v>1</v>
      </c>
      <c r="F268" s="223" t="s">
        <v>766</v>
      </c>
      <c r="H268" s="224">
        <v>39</v>
      </c>
      <c r="L268" s="220"/>
      <c r="M268" s="225"/>
      <c r="T268" s="226"/>
      <c r="AS268" s="222" t="s">
        <v>105</v>
      </c>
      <c r="AT268" s="222" t="s">
        <v>67</v>
      </c>
      <c r="AU268" s="221" t="s">
        <v>67</v>
      </c>
      <c r="AV268" s="221" t="s">
        <v>21</v>
      </c>
      <c r="AW268" s="221" t="s">
        <v>64</v>
      </c>
      <c r="AX268" s="222" t="s">
        <v>101</v>
      </c>
    </row>
    <row r="269" spans="2:63" s="214" customFormat="1" ht="12">
      <c r="B269" s="213"/>
      <c r="D269" s="215" t="s">
        <v>105</v>
      </c>
      <c r="E269" s="216" t="s">
        <v>1</v>
      </c>
      <c r="F269" s="217" t="s">
        <v>767</v>
      </c>
      <c r="H269" s="216" t="s">
        <v>1</v>
      </c>
      <c r="L269" s="213"/>
      <c r="M269" s="218"/>
      <c r="T269" s="219"/>
      <c r="AS269" s="216" t="s">
        <v>105</v>
      </c>
      <c r="AT269" s="216" t="s">
        <v>67</v>
      </c>
      <c r="AU269" s="214" t="s">
        <v>66</v>
      </c>
      <c r="AV269" s="214" t="s">
        <v>21</v>
      </c>
      <c r="AW269" s="214" t="s">
        <v>64</v>
      </c>
      <c r="AX269" s="216" t="s">
        <v>101</v>
      </c>
    </row>
    <row r="270" spans="2:63" s="221" customFormat="1" ht="12">
      <c r="B270" s="220"/>
      <c r="D270" s="215" t="s">
        <v>105</v>
      </c>
      <c r="E270" s="222" t="s">
        <v>1</v>
      </c>
      <c r="F270" s="223" t="s">
        <v>773</v>
      </c>
      <c r="H270" s="224">
        <v>29.55</v>
      </c>
      <c r="L270" s="220"/>
      <c r="M270" s="225"/>
      <c r="T270" s="226"/>
      <c r="AS270" s="222" t="s">
        <v>105</v>
      </c>
      <c r="AT270" s="222" t="s">
        <v>67</v>
      </c>
      <c r="AU270" s="221" t="s">
        <v>67</v>
      </c>
      <c r="AV270" s="221" t="s">
        <v>21</v>
      </c>
      <c r="AW270" s="221" t="s">
        <v>64</v>
      </c>
      <c r="AX270" s="222" t="s">
        <v>101</v>
      </c>
    </row>
    <row r="271" spans="2:63" s="229" customFormat="1" ht="12">
      <c r="B271" s="228"/>
      <c r="D271" s="215" t="s">
        <v>105</v>
      </c>
      <c r="E271" s="230" t="s">
        <v>1</v>
      </c>
      <c r="F271" s="231" t="s">
        <v>109</v>
      </c>
      <c r="H271" s="232">
        <v>68.55</v>
      </c>
      <c r="L271" s="228"/>
      <c r="M271" s="233"/>
      <c r="T271" s="234"/>
      <c r="AS271" s="230" t="s">
        <v>105</v>
      </c>
      <c r="AT271" s="230" t="s">
        <v>67</v>
      </c>
      <c r="AU271" s="229" t="s">
        <v>104</v>
      </c>
      <c r="AV271" s="229" t="s">
        <v>21</v>
      </c>
      <c r="AW271" s="229" t="s">
        <v>66</v>
      </c>
      <c r="AX271" s="230" t="s">
        <v>101</v>
      </c>
    </row>
    <row r="272" spans="2:63" s="120" customFormat="1" ht="52">
      <c r="B272" s="119"/>
      <c r="C272" s="199">
        <v>50</v>
      </c>
      <c r="D272" s="199" t="s">
        <v>102</v>
      </c>
      <c r="E272" s="200" t="s">
        <v>768</v>
      </c>
      <c r="F272" s="201" t="s">
        <v>769</v>
      </c>
      <c r="G272" s="202" t="s">
        <v>106</v>
      </c>
      <c r="H272" s="203">
        <v>68.55</v>
      </c>
      <c r="I272" s="67">
        <v>0</v>
      </c>
      <c r="J272" s="205">
        <f>ROUND(I272*H272,2)</f>
        <v>0</v>
      </c>
      <c r="K272" s="206" t="s">
        <v>196</v>
      </c>
      <c r="L272" s="119"/>
      <c r="M272" s="207" t="s">
        <v>1</v>
      </c>
      <c r="N272" s="208" t="s">
        <v>29</v>
      </c>
      <c r="O272" s="209">
        <v>0.2</v>
      </c>
      <c r="P272" s="209">
        <f>O272*H272</f>
        <v>13.71</v>
      </c>
      <c r="Q272" s="209">
        <v>2.0999999999999999E-3</v>
      </c>
      <c r="R272" s="209">
        <f>Q272*H272</f>
        <v>0.14395499999999997</v>
      </c>
      <c r="S272" s="209">
        <v>0</v>
      </c>
      <c r="T272" s="210">
        <f>S272*H272</f>
        <v>0</v>
      </c>
      <c r="AS272" s="211" t="s">
        <v>102</v>
      </c>
      <c r="AT272" s="211" t="s">
        <v>67</v>
      </c>
      <c r="AX272" s="110" t="s">
        <v>101</v>
      </c>
      <c r="BD272" s="212">
        <f>IF(N272="základní",J272,0)</f>
        <v>0</v>
      </c>
      <c r="BE272" s="212">
        <f>IF(N272="snížená",J272,0)</f>
        <v>0</v>
      </c>
      <c r="BF272" s="212">
        <f>IF(N272="zákl. přenesená",J272,0)</f>
        <v>0</v>
      </c>
      <c r="BG272" s="212">
        <f>IF(N272="sníž. přenesená",J272,0)</f>
        <v>0</v>
      </c>
      <c r="BH272" s="212">
        <f>IF(N272="nulová",J272,0)</f>
        <v>0</v>
      </c>
      <c r="BI272" s="110" t="s">
        <v>66</v>
      </c>
      <c r="BJ272" s="212">
        <f>ROUND(I272*H272,2)</f>
        <v>0</v>
      </c>
      <c r="BK272" s="110" t="s">
        <v>104</v>
      </c>
    </row>
    <row r="273" spans="2:63" s="214" customFormat="1" ht="12">
      <c r="B273" s="213"/>
      <c r="D273" s="215" t="s">
        <v>105</v>
      </c>
      <c r="E273" s="216" t="s">
        <v>1</v>
      </c>
      <c r="F273" s="217" t="s">
        <v>409</v>
      </c>
      <c r="H273" s="216" t="s">
        <v>1</v>
      </c>
      <c r="L273" s="213"/>
      <c r="M273" s="218"/>
      <c r="T273" s="219"/>
      <c r="AS273" s="216" t="s">
        <v>105</v>
      </c>
      <c r="AT273" s="216" t="s">
        <v>67</v>
      </c>
      <c r="AU273" s="214" t="s">
        <v>66</v>
      </c>
      <c r="AV273" s="214" t="s">
        <v>21</v>
      </c>
      <c r="AW273" s="214" t="s">
        <v>64</v>
      </c>
      <c r="AX273" s="216" t="s">
        <v>101</v>
      </c>
    </row>
    <row r="274" spans="2:63" s="221" customFormat="1" ht="12">
      <c r="B274" s="220"/>
      <c r="D274" s="215" t="s">
        <v>105</v>
      </c>
      <c r="E274" s="222" t="s">
        <v>1</v>
      </c>
      <c r="F274" s="223" t="s">
        <v>766</v>
      </c>
      <c r="H274" s="224">
        <v>39</v>
      </c>
      <c r="L274" s="220"/>
      <c r="M274" s="225"/>
      <c r="T274" s="226"/>
      <c r="AS274" s="222" t="s">
        <v>105</v>
      </c>
      <c r="AT274" s="222" t="s">
        <v>67</v>
      </c>
      <c r="AU274" s="221" t="s">
        <v>67</v>
      </c>
      <c r="AV274" s="221" t="s">
        <v>21</v>
      </c>
      <c r="AW274" s="221" t="s">
        <v>64</v>
      </c>
      <c r="AX274" s="222" t="s">
        <v>101</v>
      </c>
    </row>
    <row r="275" spans="2:63" s="214" customFormat="1" ht="12">
      <c r="B275" s="213"/>
      <c r="D275" s="215" t="s">
        <v>105</v>
      </c>
      <c r="E275" s="216" t="s">
        <v>1</v>
      </c>
      <c r="F275" s="217" t="s">
        <v>767</v>
      </c>
      <c r="H275" s="216" t="s">
        <v>1</v>
      </c>
      <c r="L275" s="213"/>
      <c r="M275" s="218"/>
      <c r="T275" s="219"/>
      <c r="AS275" s="216" t="s">
        <v>105</v>
      </c>
      <c r="AT275" s="216" t="s">
        <v>67</v>
      </c>
      <c r="AU275" s="214" t="s">
        <v>66</v>
      </c>
      <c r="AV275" s="214" t="s">
        <v>21</v>
      </c>
      <c r="AW275" s="214" t="s">
        <v>64</v>
      </c>
      <c r="AX275" s="216" t="s">
        <v>101</v>
      </c>
    </row>
    <row r="276" spans="2:63" s="221" customFormat="1" ht="12">
      <c r="B276" s="220"/>
      <c r="D276" s="215" t="s">
        <v>105</v>
      </c>
      <c r="E276" s="222" t="s">
        <v>1</v>
      </c>
      <c r="F276" s="223" t="s">
        <v>773</v>
      </c>
      <c r="H276" s="224">
        <v>29.55</v>
      </c>
      <c r="L276" s="220"/>
      <c r="M276" s="225"/>
      <c r="T276" s="226"/>
      <c r="AS276" s="222" t="s">
        <v>105</v>
      </c>
      <c r="AT276" s="222" t="s">
        <v>67</v>
      </c>
      <c r="AU276" s="221" t="s">
        <v>67</v>
      </c>
      <c r="AV276" s="221" t="s">
        <v>21</v>
      </c>
      <c r="AW276" s="221" t="s">
        <v>64</v>
      </c>
      <c r="AX276" s="222" t="s">
        <v>101</v>
      </c>
    </row>
    <row r="277" spans="2:63" s="229" customFormat="1" ht="12">
      <c r="B277" s="228"/>
      <c r="D277" s="215" t="s">
        <v>105</v>
      </c>
      <c r="E277" s="230" t="s">
        <v>1</v>
      </c>
      <c r="F277" s="231" t="s">
        <v>109</v>
      </c>
      <c r="H277" s="232">
        <v>68.55</v>
      </c>
      <c r="L277" s="228"/>
      <c r="M277" s="233"/>
      <c r="T277" s="234"/>
      <c r="AS277" s="230" t="s">
        <v>105</v>
      </c>
      <c r="AT277" s="230" t="s">
        <v>67</v>
      </c>
      <c r="AU277" s="229" t="s">
        <v>104</v>
      </c>
      <c r="AV277" s="229" t="s">
        <v>21</v>
      </c>
      <c r="AW277" s="229" t="s">
        <v>66</v>
      </c>
      <c r="AX277" s="230" t="s">
        <v>101</v>
      </c>
    </row>
    <row r="278" spans="2:63" s="120" customFormat="1" ht="26">
      <c r="B278" s="119"/>
      <c r="C278" s="199">
        <v>51</v>
      </c>
      <c r="D278" s="199" t="s">
        <v>102</v>
      </c>
      <c r="E278" s="200" t="s">
        <v>777</v>
      </c>
      <c r="F278" s="235" t="s">
        <v>778</v>
      </c>
      <c r="G278" s="202" t="s">
        <v>106</v>
      </c>
      <c r="H278" s="203">
        <v>23.69</v>
      </c>
      <c r="I278" s="67">
        <v>0</v>
      </c>
      <c r="J278" s="205">
        <f>ROUND(I278*H278,2)</f>
        <v>0</v>
      </c>
      <c r="K278" s="206" t="s">
        <v>196</v>
      </c>
      <c r="L278" s="119"/>
      <c r="M278" s="207" t="s">
        <v>1</v>
      </c>
      <c r="N278" s="208" t="s">
        <v>29</v>
      </c>
      <c r="O278" s="209">
        <v>0.42</v>
      </c>
      <c r="P278" s="209">
        <f>O278*H278</f>
        <v>9.9497999999999998</v>
      </c>
      <c r="Q278" s="209">
        <v>3.15E-2</v>
      </c>
      <c r="R278" s="209">
        <f>Q278*H278</f>
        <v>0.74623500000000009</v>
      </c>
      <c r="S278" s="209">
        <v>0</v>
      </c>
      <c r="T278" s="210">
        <f>S278*H278</f>
        <v>0</v>
      </c>
      <c r="AS278" s="211" t="s">
        <v>102</v>
      </c>
      <c r="AT278" s="211" t="s">
        <v>67</v>
      </c>
      <c r="AX278" s="110" t="s">
        <v>101</v>
      </c>
      <c r="BD278" s="212">
        <f>IF(N278="základní",J278,0)</f>
        <v>0</v>
      </c>
      <c r="BE278" s="212">
        <f>IF(N278="snížená",J278,0)</f>
        <v>0</v>
      </c>
      <c r="BF278" s="212">
        <f>IF(N278="zákl. přenesená",J278,0)</f>
        <v>0</v>
      </c>
      <c r="BG278" s="212">
        <f>IF(N278="sníž. přenesená",J278,0)</f>
        <v>0</v>
      </c>
      <c r="BH278" s="212">
        <f>IF(N278="nulová",J278,0)</f>
        <v>0</v>
      </c>
      <c r="BI278" s="110" t="s">
        <v>66</v>
      </c>
      <c r="BJ278" s="212">
        <f>ROUND(I278*H278,2)</f>
        <v>0</v>
      </c>
      <c r="BK278" s="110" t="s">
        <v>104</v>
      </c>
    </row>
    <row r="279" spans="2:63" s="214" customFormat="1" ht="12">
      <c r="B279" s="213"/>
      <c r="D279" s="215" t="s">
        <v>105</v>
      </c>
      <c r="E279" s="216" t="s">
        <v>1</v>
      </c>
      <c r="F279" s="217" t="s">
        <v>409</v>
      </c>
      <c r="H279" s="216" t="s">
        <v>1</v>
      </c>
      <c r="L279" s="213"/>
      <c r="M279" s="218"/>
      <c r="T279" s="219"/>
      <c r="AS279" s="216" t="s">
        <v>105</v>
      </c>
      <c r="AT279" s="216" t="s">
        <v>67</v>
      </c>
      <c r="AU279" s="214" t="s">
        <v>66</v>
      </c>
      <c r="AV279" s="214" t="s">
        <v>21</v>
      </c>
      <c r="AW279" s="214" t="s">
        <v>64</v>
      </c>
      <c r="AX279" s="216" t="s">
        <v>101</v>
      </c>
    </row>
    <row r="280" spans="2:63" s="221" customFormat="1" ht="12">
      <c r="B280" s="220"/>
      <c r="D280" s="215" t="s">
        <v>105</v>
      </c>
      <c r="E280" s="222" t="s">
        <v>1</v>
      </c>
      <c r="F280" s="223" t="s">
        <v>771</v>
      </c>
      <c r="H280" s="224">
        <v>23.69</v>
      </c>
      <c r="L280" s="220"/>
      <c r="M280" s="225"/>
      <c r="T280" s="226"/>
      <c r="AS280" s="222" t="s">
        <v>105</v>
      </c>
      <c r="AT280" s="222" t="s">
        <v>67</v>
      </c>
      <c r="AU280" s="221" t="s">
        <v>67</v>
      </c>
      <c r="AV280" s="221" t="s">
        <v>21</v>
      </c>
      <c r="AW280" s="221" t="s">
        <v>64</v>
      </c>
      <c r="AX280" s="222" t="s">
        <v>101</v>
      </c>
    </row>
    <row r="281" spans="2:63" s="120" customFormat="1" ht="26">
      <c r="B281" s="119"/>
      <c r="C281" s="199">
        <v>52</v>
      </c>
      <c r="D281" s="199" t="s">
        <v>102</v>
      </c>
      <c r="E281" s="200" t="s">
        <v>775</v>
      </c>
      <c r="F281" s="201" t="s">
        <v>776</v>
      </c>
      <c r="G281" s="202" t="s">
        <v>106</v>
      </c>
      <c r="H281" s="203">
        <v>149.88</v>
      </c>
      <c r="I281" s="67">
        <v>0</v>
      </c>
      <c r="J281" s="205">
        <f>ROUND(I281*H281,2)</f>
        <v>0</v>
      </c>
      <c r="K281" s="206" t="s">
        <v>196</v>
      </c>
      <c r="L281" s="119"/>
      <c r="M281" s="207" t="s">
        <v>1</v>
      </c>
      <c r="N281" s="208" t="s">
        <v>29</v>
      </c>
      <c r="O281" s="209">
        <v>0.104</v>
      </c>
      <c r="P281" s="209">
        <f>O281*H281</f>
        <v>15.58752</v>
      </c>
      <c r="Q281" s="209">
        <v>3.6000000000000002E-4</v>
      </c>
      <c r="R281" s="209">
        <f>Q281*H281</f>
        <v>5.3956799999999999E-2</v>
      </c>
      <c r="S281" s="209">
        <v>0</v>
      </c>
      <c r="T281" s="210">
        <f>S281*H281</f>
        <v>0</v>
      </c>
      <c r="AS281" s="211" t="s">
        <v>102</v>
      </c>
      <c r="AT281" s="211" t="s">
        <v>67</v>
      </c>
      <c r="AX281" s="110" t="s">
        <v>101</v>
      </c>
      <c r="BD281" s="212">
        <f>IF(N281="základní",J281,0)</f>
        <v>0</v>
      </c>
      <c r="BE281" s="212">
        <f>IF(N281="snížená",J281,0)</f>
        <v>0</v>
      </c>
      <c r="BF281" s="212">
        <f>IF(N281="zákl. přenesená",J281,0)</f>
        <v>0</v>
      </c>
      <c r="BG281" s="212">
        <f>IF(N281="sníž. přenesená",J281,0)</f>
        <v>0</v>
      </c>
      <c r="BH281" s="212">
        <f>IF(N281="nulová",J281,0)</f>
        <v>0</v>
      </c>
      <c r="BI281" s="110" t="s">
        <v>66</v>
      </c>
      <c r="BJ281" s="212">
        <f>ROUND(I281*H281,2)</f>
        <v>0</v>
      </c>
      <c r="BK281" s="110" t="s">
        <v>104</v>
      </c>
    </row>
    <row r="282" spans="2:63" s="214" customFormat="1" ht="12">
      <c r="B282" s="213"/>
      <c r="D282" s="215" t="s">
        <v>105</v>
      </c>
      <c r="E282" s="216" t="s">
        <v>1</v>
      </c>
      <c r="F282" s="217" t="s">
        <v>409</v>
      </c>
      <c r="H282" s="216" t="s">
        <v>1</v>
      </c>
      <c r="L282" s="213"/>
      <c r="M282" s="218"/>
      <c r="T282" s="219"/>
      <c r="AS282" s="216" t="s">
        <v>105</v>
      </c>
      <c r="AT282" s="216" t="s">
        <v>67</v>
      </c>
      <c r="AU282" s="214" t="s">
        <v>66</v>
      </c>
      <c r="AV282" s="214" t="s">
        <v>21</v>
      </c>
      <c r="AW282" s="214" t="s">
        <v>64</v>
      </c>
      <c r="AX282" s="216" t="s">
        <v>101</v>
      </c>
    </row>
    <row r="283" spans="2:63" s="221" customFormat="1" ht="12">
      <c r="B283" s="220"/>
      <c r="D283" s="215" t="s">
        <v>105</v>
      </c>
      <c r="E283" s="222" t="s">
        <v>1</v>
      </c>
      <c r="F283" s="223" t="s">
        <v>766</v>
      </c>
      <c r="H283" s="224">
        <v>39</v>
      </c>
      <c r="L283" s="220"/>
      <c r="M283" s="225"/>
      <c r="T283" s="226"/>
      <c r="AS283" s="222" t="s">
        <v>105</v>
      </c>
      <c r="AT283" s="222" t="s">
        <v>67</v>
      </c>
      <c r="AU283" s="221" t="s">
        <v>67</v>
      </c>
      <c r="AV283" s="221" t="s">
        <v>21</v>
      </c>
      <c r="AW283" s="221" t="s">
        <v>64</v>
      </c>
      <c r="AX283" s="222" t="s">
        <v>101</v>
      </c>
    </row>
    <row r="284" spans="2:63" s="214" customFormat="1" ht="12">
      <c r="B284" s="213"/>
      <c r="D284" s="215" t="s">
        <v>105</v>
      </c>
      <c r="E284" s="216" t="s">
        <v>1</v>
      </c>
      <c r="F284" s="217" t="s">
        <v>770</v>
      </c>
      <c r="H284" s="216" t="s">
        <v>1</v>
      </c>
      <c r="L284" s="213"/>
      <c r="M284" s="218"/>
      <c r="T284" s="219"/>
      <c r="AS284" s="216" t="s">
        <v>105</v>
      </c>
      <c r="AT284" s="216" t="s">
        <v>67</v>
      </c>
      <c r="AU284" s="214" t="s">
        <v>66</v>
      </c>
      <c r="AV284" s="214" t="s">
        <v>21</v>
      </c>
      <c r="AW284" s="214" t="s">
        <v>64</v>
      </c>
      <c r="AX284" s="216" t="s">
        <v>101</v>
      </c>
    </row>
    <row r="285" spans="2:63" s="221" customFormat="1" ht="12">
      <c r="B285" s="220"/>
      <c r="D285" s="215" t="s">
        <v>105</v>
      </c>
      <c r="E285" s="222" t="s">
        <v>1</v>
      </c>
      <c r="F285" s="223" t="s">
        <v>771</v>
      </c>
      <c r="H285" s="224">
        <v>23.69</v>
      </c>
      <c r="L285" s="220"/>
      <c r="M285" s="225"/>
      <c r="T285" s="226"/>
      <c r="AS285" s="222" t="s">
        <v>105</v>
      </c>
      <c r="AT285" s="222" t="s">
        <v>67</v>
      </c>
      <c r="AU285" s="221" t="s">
        <v>67</v>
      </c>
      <c r="AV285" s="221" t="s">
        <v>21</v>
      </c>
      <c r="AW285" s="221" t="s">
        <v>64</v>
      </c>
      <c r="AX285" s="222" t="s">
        <v>101</v>
      </c>
    </row>
    <row r="286" spans="2:63" s="214" customFormat="1" ht="12">
      <c r="B286" s="213"/>
      <c r="D286" s="215" t="s">
        <v>105</v>
      </c>
      <c r="E286" s="216" t="s">
        <v>1</v>
      </c>
      <c r="F286" s="217" t="s">
        <v>767</v>
      </c>
      <c r="H286" s="216" t="s">
        <v>1</v>
      </c>
      <c r="L286" s="213"/>
      <c r="M286" s="218"/>
      <c r="T286" s="219"/>
      <c r="AS286" s="216" t="s">
        <v>105</v>
      </c>
      <c r="AT286" s="216" t="s">
        <v>67</v>
      </c>
      <c r="AU286" s="214" t="s">
        <v>66</v>
      </c>
      <c r="AV286" s="214" t="s">
        <v>21</v>
      </c>
      <c r="AW286" s="214" t="s">
        <v>64</v>
      </c>
      <c r="AX286" s="216" t="s">
        <v>101</v>
      </c>
    </row>
    <row r="287" spans="2:63" s="221" customFormat="1" ht="12">
      <c r="B287" s="220"/>
      <c r="D287" s="215" t="s">
        <v>105</v>
      </c>
      <c r="E287" s="222" t="s">
        <v>1</v>
      </c>
      <c r="F287" s="223" t="s">
        <v>773</v>
      </c>
      <c r="H287" s="224">
        <v>29.55</v>
      </c>
      <c r="L287" s="220"/>
      <c r="M287" s="225"/>
      <c r="T287" s="226"/>
      <c r="AS287" s="222" t="s">
        <v>105</v>
      </c>
      <c r="AT287" s="222" t="s">
        <v>67</v>
      </c>
      <c r="AU287" s="221" t="s">
        <v>67</v>
      </c>
      <c r="AV287" s="221" t="s">
        <v>21</v>
      </c>
      <c r="AW287" s="221" t="s">
        <v>64</v>
      </c>
      <c r="AX287" s="222" t="s">
        <v>101</v>
      </c>
    </row>
    <row r="288" spans="2:63" s="214" customFormat="1" ht="12">
      <c r="B288" s="213"/>
      <c r="D288" s="215" t="s">
        <v>105</v>
      </c>
      <c r="E288" s="216" t="s">
        <v>1</v>
      </c>
      <c r="F288" s="217" t="s">
        <v>772</v>
      </c>
      <c r="H288" s="216" t="s">
        <v>1</v>
      </c>
      <c r="L288" s="213"/>
      <c r="M288" s="218"/>
      <c r="T288" s="219"/>
      <c r="AS288" s="216" t="s">
        <v>105</v>
      </c>
      <c r="AT288" s="216" t="s">
        <v>67</v>
      </c>
      <c r="AU288" s="214" t="s">
        <v>66</v>
      </c>
      <c r="AV288" s="214" t="s">
        <v>21</v>
      </c>
      <c r="AW288" s="214" t="s">
        <v>64</v>
      </c>
      <c r="AX288" s="216" t="s">
        <v>101</v>
      </c>
    </row>
    <row r="289" spans="2:63" s="221" customFormat="1" ht="12">
      <c r="B289" s="220"/>
      <c r="D289" s="215" t="s">
        <v>105</v>
      </c>
      <c r="E289" s="222" t="s">
        <v>1</v>
      </c>
      <c r="F289" s="223" t="s">
        <v>774</v>
      </c>
      <c r="H289" s="224">
        <v>57.64</v>
      </c>
      <c r="L289" s="220"/>
      <c r="M289" s="225"/>
      <c r="T289" s="226"/>
      <c r="AS289" s="222" t="s">
        <v>105</v>
      </c>
      <c r="AT289" s="222" t="s">
        <v>67</v>
      </c>
      <c r="AU289" s="221" t="s">
        <v>67</v>
      </c>
      <c r="AV289" s="221" t="s">
        <v>21</v>
      </c>
      <c r="AW289" s="221" t="s">
        <v>64</v>
      </c>
      <c r="AX289" s="222" t="s">
        <v>101</v>
      </c>
    </row>
    <row r="290" spans="2:63" s="229" customFormat="1" ht="12">
      <c r="B290" s="228"/>
      <c r="D290" s="215" t="s">
        <v>105</v>
      </c>
      <c r="E290" s="230" t="s">
        <v>1</v>
      </c>
      <c r="F290" s="231" t="s">
        <v>109</v>
      </c>
      <c r="H290" s="232">
        <v>5.7910000000000004</v>
      </c>
      <c r="L290" s="228"/>
      <c r="M290" s="233"/>
      <c r="T290" s="234"/>
      <c r="AS290" s="230" t="s">
        <v>105</v>
      </c>
      <c r="AT290" s="230" t="s">
        <v>67</v>
      </c>
      <c r="AU290" s="229" t="s">
        <v>104</v>
      </c>
      <c r="AV290" s="229" t="s">
        <v>21</v>
      </c>
      <c r="AW290" s="229" t="s">
        <v>66</v>
      </c>
      <c r="AX290" s="230" t="s">
        <v>101</v>
      </c>
    </row>
    <row r="291" spans="2:63" s="120" customFormat="1" ht="39">
      <c r="B291" s="119"/>
      <c r="C291" s="199">
        <v>53</v>
      </c>
      <c r="D291" s="199" t="s">
        <v>102</v>
      </c>
      <c r="E291" s="200" t="s">
        <v>443</v>
      </c>
      <c r="F291" s="201" t="s">
        <v>444</v>
      </c>
      <c r="G291" s="202" t="s">
        <v>121</v>
      </c>
      <c r="H291" s="203">
        <v>2</v>
      </c>
      <c r="I291" s="67">
        <v>0</v>
      </c>
      <c r="J291" s="205">
        <f>ROUND(I291*H291,2)</f>
        <v>0</v>
      </c>
      <c r="K291" s="206" t="s">
        <v>196</v>
      </c>
      <c r="L291" s="119"/>
      <c r="M291" s="207" t="s">
        <v>1</v>
      </c>
      <c r="N291" s="208" t="s">
        <v>29</v>
      </c>
      <c r="O291" s="209">
        <v>1.18</v>
      </c>
      <c r="P291" s="209">
        <f>O291*H291</f>
        <v>2.36</v>
      </c>
      <c r="Q291" s="209">
        <v>0</v>
      </c>
      <c r="R291" s="209">
        <f>Q291*H291</f>
        <v>0</v>
      </c>
      <c r="S291" s="209">
        <v>0</v>
      </c>
      <c r="T291" s="210">
        <f>S291*H291</f>
        <v>0</v>
      </c>
      <c r="AS291" s="211" t="s">
        <v>102</v>
      </c>
      <c r="AT291" s="211" t="s">
        <v>67</v>
      </c>
      <c r="AX291" s="110" t="s">
        <v>101</v>
      </c>
      <c r="BD291" s="212">
        <f>IF(N291="základní",J291,0)</f>
        <v>0</v>
      </c>
      <c r="BE291" s="212">
        <f>IF(N291="snížená",J291,0)</f>
        <v>0</v>
      </c>
      <c r="BF291" s="212">
        <f>IF(N291="zákl. přenesená",J291,0)</f>
        <v>0</v>
      </c>
      <c r="BG291" s="212">
        <f>IF(N291="sníž. přenesená",J291,0)</f>
        <v>0</v>
      </c>
      <c r="BH291" s="212">
        <f>IF(N291="nulová",J291,0)</f>
        <v>0</v>
      </c>
      <c r="BI291" s="110" t="s">
        <v>66</v>
      </c>
      <c r="BJ291" s="212">
        <f>ROUND(I291*H291,2)</f>
        <v>0</v>
      </c>
      <c r="BK291" s="110" t="s">
        <v>104</v>
      </c>
    </row>
    <row r="292" spans="2:63" s="120" customFormat="1" ht="26">
      <c r="B292" s="119"/>
      <c r="C292" s="199">
        <v>54</v>
      </c>
      <c r="D292" s="199" t="s">
        <v>102</v>
      </c>
      <c r="E292" s="200" t="s">
        <v>457</v>
      </c>
      <c r="F292" s="201" t="s">
        <v>458</v>
      </c>
      <c r="G292" s="202" t="s">
        <v>121</v>
      </c>
      <c r="H292" s="203">
        <v>1</v>
      </c>
      <c r="I292" s="67">
        <v>0</v>
      </c>
      <c r="J292" s="205">
        <f>ROUND(I292*H292,2)</f>
        <v>0</v>
      </c>
      <c r="K292" s="206" t="s">
        <v>196</v>
      </c>
      <c r="L292" s="119"/>
      <c r="M292" s="207" t="s">
        <v>1</v>
      </c>
      <c r="N292" s="208" t="s">
        <v>29</v>
      </c>
      <c r="O292" s="209">
        <v>1.02</v>
      </c>
      <c r="P292" s="209">
        <f>O292*H292</f>
        <v>1.02</v>
      </c>
      <c r="Q292" s="209">
        <v>0</v>
      </c>
      <c r="R292" s="209">
        <f>Q292*H292</f>
        <v>0</v>
      </c>
      <c r="S292" s="209">
        <v>0</v>
      </c>
      <c r="T292" s="210">
        <f>S292*H292</f>
        <v>0</v>
      </c>
      <c r="AS292" s="211" t="s">
        <v>102</v>
      </c>
      <c r="AT292" s="211" t="s">
        <v>67</v>
      </c>
      <c r="AX292" s="110" t="s">
        <v>101</v>
      </c>
      <c r="BD292" s="212">
        <f>IF(N292="základní",J292,0)</f>
        <v>0</v>
      </c>
      <c r="BE292" s="212">
        <f>IF(N292="snížená",J292,0)</f>
        <v>0</v>
      </c>
      <c r="BF292" s="212">
        <f>IF(N292="zákl. přenesená",J292,0)</f>
        <v>0</v>
      </c>
      <c r="BG292" s="212">
        <f>IF(N292="sníž. přenesená",J292,0)</f>
        <v>0</v>
      </c>
      <c r="BH292" s="212">
        <f>IF(N292="nulová",J292,0)</f>
        <v>0</v>
      </c>
      <c r="BI292" s="110" t="s">
        <v>66</v>
      </c>
      <c r="BJ292" s="212">
        <f>ROUND(I292*H292,2)</f>
        <v>0</v>
      </c>
      <c r="BK292" s="110" t="s">
        <v>104</v>
      </c>
    </row>
    <row r="293" spans="2:63" s="120" customFormat="1" ht="39">
      <c r="B293" s="119"/>
      <c r="C293" s="199">
        <v>55</v>
      </c>
      <c r="D293" s="199" t="s">
        <v>102</v>
      </c>
      <c r="E293" s="200" t="s">
        <v>456</v>
      </c>
      <c r="F293" s="201" t="s">
        <v>455</v>
      </c>
      <c r="G293" s="202" t="s">
        <v>121</v>
      </c>
      <c r="H293" s="203">
        <v>2</v>
      </c>
      <c r="I293" s="67">
        <v>0</v>
      </c>
      <c r="J293" s="205">
        <f>ROUND(I293*H293,2)</f>
        <v>0</v>
      </c>
      <c r="K293" s="206" t="s">
        <v>196</v>
      </c>
      <c r="L293" s="119"/>
      <c r="M293" s="207" t="s">
        <v>1</v>
      </c>
      <c r="N293" s="208" t="s">
        <v>29</v>
      </c>
      <c r="O293" s="209">
        <v>0.57399999999999995</v>
      </c>
      <c r="P293" s="209">
        <f>O293*H293</f>
        <v>1.1479999999999999</v>
      </c>
      <c r="Q293" s="209">
        <v>0</v>
      </c>
      <c r="R293" s="209">
        <f>Q293*H293</f>
        <v>0</v>
      </c>
      <c r="S293" s="209">
        <v>0</v>
      </c>
      <c r="T293" s="210">
        <f>S293*H293</f>
        <v>0</v>
      </c>
      <c r="AS293" s="211" t="s">
        <v>102</v>
      </c>
      <c r="AT293" s="211" t="s">
        <v>67</v>
      </c>
      <c r="AX293" s="110" t="s">
        <v>101</v>
      </c>
      <c r="BD293" s="212">
        <f>IF(N293="základní",J293,0)</f>
        <v>0</v>
      </c>
      <c r="BE293" s="212">
        <f>IF(N293="snížená",J293,0)</f>
        <v>0</v>
      </c>
      <c r="BF293" s="212">
        <f>IF(N293="zákl. přenesená",J293,0)</f>
        <v>0</v>
      </c>
      <c r="BG293" s="212">
        <f>IF(N293="sníž. přenesená",J293,0)</f>
        <v>0</v>
      </c>
      <c r="BH293" s="212">
        <f>IF(N293="nulová",J293,0)</f>
        <v>0</v>
      </c>
      <c r="BI293" s="110" t="s">
        <v>66</v>
      </c>
      <c r="BJ293" s="212">
        <f>ROUND(I293*H293,2)</f>
        <v>0</v>
      </c>
      <c r="BK293" s="110" t="s">
        <v>104</v>
      </c>
    </row>
    <row r="294" spans="2:63" s="120" customFormat="1" ht="26">
      <c r="B294" s="119"/>
      <c r="C294" s="199">
        <v>56</v>
      </c>
      <c r="D294" s="199" t="s">
        <v>102</v>
      </c>
      <c r="E294" s="200" t="s">
        <v>459</v>
      </c>
      <c r="F294" s="201" t="s">
        <v>460</v>
      </c>
      <c r="G294" s="202" t="s">
        <v>121</v>
      </c>
      <c r="H294" s="203">
        <v>2</v>
      </c>
      <c r="I294" s="67">
        <v>0</v>
      </c>
      <c r="J294" s="205">
        <f>ROUND(I294*H294,2)</f>
        <v>0</v>
      </c>
      <c r="K294" s="206" t="s">
        <v>196</v>
      </c>
      <c r="L294" s="119"/>
      <c r="M294" s="207" t="s">
        <v>1</v>
      </c>
      <c r="N294" s="208" t="s">
        <v>29</v>
      </c>
      <c r="O294" s="209">
        <v>0.78200000000000003</v>
      </c>
      <c r="P294" s="209">
        <f>O294*H294</f>
        <v>1.5640000000000001</v>
      </c>
      <c r="Q294" s="209">
        <v>0</v>
      </c>
      <c r="R294" s="209">
        <f>Q294*H294</f>
        <v>0</v>
      </c>
      <c r="S294" s="209">
        <v>0</v>
      </c>
      <c r="T294" s="210">
        <f>S294*H294</f>
        <v>0</v>
      </c>
      <c r="AS294" s="211" t="s">
        <v>102</v>
      </c>
      <c r="AT294" s="211" t="s">
        <v>67</v>
      </c>
      <c r="AX294" s="110" t="s">
        <v>101</v>
      </c>
      <c r="BD294" s="212">
        <f>IF(N294="základní",J294,0)</f>
        <v>0</v>
      </c>
      <c r="BE294" s="212">
        <f>IF(N294="snížená",J294,0)</f>
        <v>0</v>
      </c>
      <c r="BF294" s="212">
        <f>IF(N294="zákl. přenesená",J294,0)</f>
        <v>0</v>
      </c>
      <c r="BG294" s="212">
        <f>IF(N294="sníž. přenesená",J294,0)</f>
        <v>0</v>
      </c>
      <c r="BH294" s="212">
        <f>IF(N294="nulová",J294,0)</f>
        <v>0</v>
      </c>
      <c r="BI294" s="110" t="s">
        <v>66</v>
      </c>
      <c r="BJ294" s="212">
        <f>ROUND(I294*H294,2)</f>
        <v>0</v>
      </c>
      <c r="BK294" s="110" t="s">
        <v>104</v>
      </c>
    </row>
    <row r="295" spans="2:63" s="120" customFormat="1" ht="26">
      <c r="B295" s="119"/>
      <c r="C295" s="199">
        <v>57</v>
      </c>
      <c r="D295" s="199" t="s">
        <v>102</v>
      </c>
      <c r="E295" s="200" t="s">
        <v>495</v>
      </c>
      <c r="F295" s="201" t="s">
        <v>496</v>
      </c>
      <c r="G295" s="202" t="s">
        <v>121</v>
      </c>
      <c r="H295" s="203">
        <v>1</v>
      </c>
      <c r="I295" s="67">
        <v>0</v>
      </c>
      <c r="J295" s="205">
        <f>ROUND(I295*H295,2)</f>
        <v>0</v>
      </c>
      <c r="K295" s="206" t="s">
        <v>196</v>
      </c>
      <c r="L295" s="119"/>
      <c r="M295" s="207" t="s">
        <v>1</v>
      </c>
      <c r="N295" s="208" t="s">
        <v>29</v>
      </c>
      <c r="O295" s="209">
        <v>9.1</v>
      </c>
      <c r="P295" s="209">
        <f>O295*H295</f>
        <v>9.1</v>
      </c>
      <c r="Q295" s="209">
        <v>0</v>
      </c>
      <c r="R295" s="209">
        <f>Q295*H295</f>
        <v>0</v>
      </c>
      <c r="S295" s="209">
        <v>0</v>
      </c>
      <c r="T295" s="210">
        <f>S295*H295</f>
        <v>0</v>
      </c>
      <c r="AS295" s="211" t="s">
        <v>102</v>
      </c>
      <c r="AT295" s="211" t="s">
        <v>67</v>
      </c>
      <c r="AX295" s="110" t="s">
        <v>101</v>
      </c>
      <c r="BD295" s="212">
        <f>IF(N295="základní",J295,0)</f>
        <v>0</v>
      </c>
      <c r="BE295" s="212">
        <f>IF(N295="snížená",J295,0)</f>
        <v>0</v>
      </c>
      <c r="BF295" s="212">
        <f>IF(N295="zákl. přenesená",J295,0)</f>
        <v>0</v>
      </c>
      <c r="BG295" s="212">
        <f>IF(N295="sníž. přenesená",J295,0)</f>
        <v>0</v>
      </c>
      <c r="BH295" s="212">
        <f>IF(N295="nulová",J295,0)</f>
        <v>0</v>
      </c>
      <c r="BI295" s="110" t="s">
        <v>66</v>
      </c>
      <c r="BJ295" s="212">
        <f>ROUND(I295*H295,2)</f>
        <v>0</v>
      </c>
      <c r="BK295" s="110" t="s">
        <v>104</v>
      </c>
    </row>
    <row r="296" spans="2:63" s="120" customFormat="1" ht="13">
      <c r="B296" s="119"/>
      <c r="C296" s="199">
        <v>58</v>
      </c>
      <c r="D296" s="199" t="s">
        <v>102</v>
      </c>
      <c r="E296" s="200" t="s">
        <v>461</v>
      </c>
      <c r="F296" s="201" t="s">
        <v>462</v>
      </c>
      <c r="G296" s="202" t="s">
        <v>121</v>
      </c>
      <c r="H296" s="203">
        <v>6</v>
      </c>
      <c r="I296" s="67">
        <v>0</v>
      </c>
      <c r="J296" s="205">
        <f>ROUND(I296*H296,2)</f>
        <v>0</v>
      </c>
      <c r="K296" s="206" t="s">
        <v>196</v>
      </c>
      <c r="L296" s="119"/>
      <c r="M296" s="207" t="s">
        <v>1</v>
      </c>
      <c r="N296" s="208" t="s">
        <v>29</v>
      </c>
      <c r="O296" s="209">
        <v>0.28399999999999997</v>
      </c>
      <c r="P296" s="209">
        <f>O296*H296</f>
        <v>1.7039999999999997</v>
      </c>
      <c r="Q296" s="209">
        <v>0</v>
      </c>
      <c r="R296" s="209">
        <f>Q296*H296</f>
        <v>0</v>
      </c>
      <c r="S296" s="209">
        <v>0</v>
      </c>
      <c r="T296" s="210">
        <f>S296*H296</f>
        <v>0</v>
      </c>
      <c r="AS296" s="211" t="s">
        <v>102</v>
      </c>
      <c r="AT296" s="211" t="s">
        <v>67</v>
      </c>
      <c r="AX296" s="110" t="s">
        <v>101</v>
      </c>
      <c r="BD296" s="212">
        <f>IF(N296="základní",J296,0)</f>
        <v>0</v>
      </c>
      <c r="BE296" s="212">
        <f>IF(N296="snížená",J296,0)</f>
        <v>0</v>
      </c>
      <c r="BF296" s="212">
        <f>IF(N296="zákl. přenesená",J296,0)</f>
        <v>0</v>
      </c>
      <c r="BG296" s="212">
        <f>IF(N296="sníž. přenesená",J296,0)</f>
        <v>0</v>
      </c>
      <c r="BH296" s="212">
        <f>IF(N296="nulová",J296,0)</f>
        <v>0</v>
      </c>
      <c r="BI296" s="110" t="s">
        <v>66</v>
      </c>
      <c r="BJ296" s="212">
        <f>ROUND(I296*H296,2)</f>
        <v>0</v>
      </c>
      <c r="BK296" s="110" t="s">
        <v>104</v>
      </c>
    </row>
    <row r="297" spans="2:63" s="120" customFormat="1" ht="26">
      <c r="B297" s="119"/>
      <c r="C297" s="199">
        <v>59</v>
      </c>
      <c r="D297" s="199" t="s">
        <v>102</v>
      </c>
      <c r="E297" s="200" t="s">
        <v>497</v>
      </c>
      <c r="F297" s="201" t="s">
        <v>498</v>
      </c>
      <c r="G297" s="202" t="s">
        <v>112</v>
      </c>
      <c r="H297" s="203">
        <v>40</v>
      </c>
      <c r="I297" s="67">
        <v>0</v>
      </c>
      <c r="J297" s="205">
        <f>ROUND(I297*H297,2)</f>
        <v>0</v>
      </c>
      <c r="K297" s="206" t="s">
        <v>196</v>
      </c>
      <c r="L297" s="119"/>
      <c r="M297" s="207" t="s">
        <v>1</v>
      </c>
      <c r="N297" s="208" t="s">
        <v>29</v>
      </c>
      <c r="O297" s="209">
        <v>0.3</v>
      </c>
      <c r="P297" s="209">
        <f>O297*H297</f>
        <v>12</v>
      </c>
      <c r="Q297" s="209">
        <v>0</v>
      </c>
      <c r="R297" s="209">
        <f>Q297*H297</f>
        <v>0</v>
      </c>
      <c r="S297" s="209">
        <v>0</v>
      </c>
      <c r="T297" s="210">
        <f>S297*H297</f>
        <v>0</v>
      </c>
      <c r="AS297" s="211" t="s">
        <v>102</v>
      </c>
      <c r="AT297" s="211" t="s">
        <v>67</v>
      </c>
      <c r="AX297" s="110" t="s">
        <v>101</v>
      </c>
      <c r="BD297" s="212">
        <f>IF(N297="základní",J297,0)</f>
        <v>0</v>
      </c>
      <c r="BE297" s="212">
        <f>IF(N297="snížená",J297,0)</f>
        <v>0</v>
      </c>
      <c r="BF297" s="212">
        <f>IF(N297="zákl. přenesená",J297,0)</f>
        <v>0</v>
      </c>
      <c r="BG297" s="212">
        <f>IF(N297="sníž. přenesená",J297,0)</f>
        <v>0</v>
      </c>
      <c r="BH297" s="212">
        <f>IF(N297="nulová",J297,0)</f>
        <v>0</v>
      </c>
      <c r="BI297" s="110" t="s">
        <v>66</v>
      </c>
      <c r="BJ297" s="212">
        <f>ROUND(I297*H297,2)</f>
        <v>0</v>
      </c>
      <c r="BK297" s="110" t="s">
        <v>104</v>
      </c>
    </row>
    <row r="298" spans="2:63" s="185" customFormat="1" ht="13">
      <c r="B298" s="184"/>
      <c r="D298" s="186" t="s">
        <v>63</v>
      </c>
      <c r="E298" s="194">
        <v>271</v>
      </c>
      <c r="F298" s="194" t="s">
        <v>834</v>
      </c>
      <c r="J298" s="195">
        <f>BJ298</f>
        <v>0</v>
      </c>
      <c r="L298" s="196"/>
      <c r="M298" s="189"/>
      <c r="P298" s="190">
        <f>SUM(P299:P309)</f>
        <v>10.115255999999999</v>
      </c>
      <c r="R298" s="190">
        <f>SUM(R299:R309)</f>
        <v>4.8910583599999988</v>
      </c>
      <c r="T298" s="197">
        <f>SUM(T299:T309)</f>
        <v>0</v>
      </c>
      <c r="AS298" s="193" t="s">
        <v>63</v>
      </c>
      <c r="AT298" s="193" t="s">
        <v>66</v>
      </c>
      <c r="AX298" s="186" t="s">
        <v>101</v>
      </c>
      <c r="BJ298" s="198">
        <f>SUM(BJ299:BJ309)</f>
        <v>0</v>
      </c>
    </row>
    <row r="299" spans="2:63" s="120" customFormat="1" ht="39">
      <c r="B299" s="119"/>
      <c r="C299" s="199">
        <v>60</v>
      </c>
      <c r="D299" s="199" t="s">
        <v>102</v>
      </c>
      <c r="E299" s="200" t="s">
        <v>704</v>
      </c>
      <c r="F299" s="201" t="s">
        <v>713</v>
      </c>
      <c r="G299" s="202" t="s">
        <v>112</v>
      </c>
      <c r="H299" s="203">
        <v>7.4</v>
      </c>
      <c r="I299" s="67">
        <v>0</v>
      </c>
      <c r="J299" s="205">
        <f>ROUND(I299*H299,2)</f>
        <v>0</v>
      </c>
      <c r="K299" s="206" t="s">
        <v>196</v>
      </c>
      <c r="L299" s="119"/>
      <c r="M299" s="207" t="s">
        <v>1</v>
      </c>
      <c r="N299" s="208" t="s">
        <v>29</v>
      </c>
      <c r="O299" s="209">
        <v>0.36799999999999999</v>
      </c>
      <c r="P299" s="209">
        <f>O299*H299</f>
        <v>2.7232000000000003</v>
      </c>
      <c r="Q299" s="209">
        <v>3.0000000000000001E-5</v>
      </c>
      <c r="R299" s="209">
        <f>Q299*H299</f>
        <v>2.2200000000000003E-4</v>
      </c>
      <c r="S299" s="209">
        <v>0</v>
      </c>
      <c r="T299" s="210">
        <f>S299*H299</f>
        <v>0</v>
      </c>
      <c r="AS299" s="211" t="s">
        <v>102</v>
      </c>
      <c r="AT299" s="211" t="s">
        <v>67</v>
      </c>
      <c r="AX299" s="110" t="s">
        <v>101</v>
      </c>
      <c r="BD299" s="212">
        <f>IF(N299="základní",J299,0)</f>
        <v>0</v>
      </c>
      <c r="BE299" s="212">
        <f>IF(N299="snížená",J299,0)</f>
        <v>0</v>
      </c>
      <c r="BF299" s="212">
        <f>IF(N299="zákl. přenesená",J299,0)</f>
        <v>0</v>
      </c>
      <c r="BG299" s="212">
        <f>IF(N299="sníž. přenesená",J299,0)</f>
        <v>0</v>
      </c>
      <c r="BH299" s="212">
        <f>IF(N299="nulová",J299,0)</f>
        <v>0</v>
      </c>
      <c r="BI299" s="110" t="s">
        <v>66</v>
      </c>
      <c r="BJ299" s="212">
        <f>ROUND(I299*H299,2)</f>
        <v>0</v>
      </c>
      <c r="BK299" s="110" t="s">
        <v>119</v>
      </c>
    </row>
    <row r="300" spans="2:63" s="120" customFormat="1" ht="26">
      <c r="B300" s="119"/>
      <c r="C300" s="199">
        <v>61</v>
      </c>
      <c r="D300" s="199" t="s">
        <v>102</v>
      </c>
      <c r="E300" s="200" t="s">
        <v>710</v>
      </c>
      <c r="F300" s="201" t="s">
        <v>711</v>
      </c>
      <c r="G300" s="202" t="s">
        <v>103</v>
      </c>
      <c r="H300" s="203">
        <v>2.3679999999999999</v>
      </c>
      <c r="I300" s="67">
        <v>0</v>
      </c>
      <c r="J300" s="205">
        <f>ROUND(I300*H300,2)</f>
        <v>0</v>
      </c>
      <c r="K300" s="206" t="s">
        <v>196</v>
      </c>
      <c r="L300" s="119"/>
      <c r="M300" s="207" t="s">
        <v>1</v>
      </c>
      <c r="N300" s="208" t="s">
        <v>29</v>
      </c>
      <c r="O300" s="209">
        <v>1.3169999999999999</v>
      </c>
      <c r="P300" s="209">
        <f>O300*H300</f>
        <v>3.1186559999999997</v>
      </c>
      <c r="Q300" s="209">
        <v>1.8907700000000001</v>
      </c>
      <c r="R300" s="209">
        <f>Q300*H300</f>
        <v>4.4773433599999999</v>
      </c>
      <c r="S300" s="209">
        <v>0</v>
      </c>
      <c r="T300" s="210">
        <f>S300*H300</f>
        <v>0</v>
      </c>
      <c r="AS300" s="211" t="s">
        <v>102</v>
      </c>
      <c r="AT300" s="211" t="s">
        <v>67</v>
      </c>
      <c r="AX300" s="110" t="s">
        <v>101</v>
      </c>
      <c r="BD300" s="212">
        <f>IF(N300="základní",J300,0)</f>
        <v>0</v>
      </c>
      <c r="BE300" s="212">
        <f>IF(N300="snížená",J300,0)</f>
        <v>0</v>
      </c>
      <c r="BF300" s="212">
        <f>IF(N300="zákl. přenesená",J300,0)</f>
        <v>0</v>
      </c>
      <c r="BG300" s="212">
        <f>IF(N300="sníž. přenesená",J300,0)</f>
        <v>0</v>
      </c>
      <c r="BH300" s="212">
        <f>IF(N300="nulová",J300,0)</f>
        <v>0</v>
      </c>
      <c r="BI300" s="110" t="s">
        <v>66</v>
      </c>
      <c r="BJ300" s="212">
        <f>ROUND(I300*H300,2)</f>
        <v>0</v>
      </c>
      <c r="BK300" s="110" t="s">
        <v>119</v>
      </c>
    </row>
    <row r="301" spans="2:63" s="221" customFormat="1" ht="12">
      <c r="B301" s="220"/>
      <c r="D301" s="215" t="s">
        <v>105</v>
      </c>
      <c r="E301" s="222" t="s">
        <v>1</v>
      </c>
      <c r="F301" s="223" t="s">
        <v>712</v>
      </c>
      <c r="H301" s="224">
        <v>2.3679999999999999</v>
      </c>
      <c r="L301" s="220"/>
      <c r="M301" s="225"/>
      <c r="T301" s="226"/>
      <c r="AS301" s="222" t="s">
        <v>105</v>
      </c>
      <c r="AT301" s="222" t="s">
        <v>67</v>
      </c>
      <c r="AU301" s="221" t="s">
        <v>67</v>
      </c>
      <c r="AV301" s="221" t="s">
        <v>21</v>
      </c>
      <c r="AW301" s="221" t="s">
        <v>66</v>
      </c>
      <c r="AX301" s="222" t="s">
        <v>101</v>
      </c>
    </row>
    <row r="302" spans="2:63" s="120" customFormat="1" ht="26">
      <c r="B302" s="119"/>
      <c r="C302" s="199">
        <v>62</v>
      </c>
      <c r="D302" s="199" t="s">
        <v>102</v>
      </c>
      <c r="E302" s="200" t="s">
        <v>864</v>
      </c>
      <c r="F302" s="201" t="s">
        <v>705</v>
      </c>
      <c r="G302" s="202" t="s">
        <v>112</v>
      </c>
      <c r="H302" s="203">
        <v>7.4</v>
      </c>
      <c r="I302" s="67">
        <v>0</v>
      </c>
      <c r="J302" s="205">
        <f>ROUND(I302*H302,2)</f>
        <v>0</v>
      </c>
      <c r="K302" s="206" t="s">
        <v>196</v>
      </c>
      <c r="L302" s="119"/>
      <c r="M302" s="207" t="s">
        <v>1</v>
      </c>
      <c r="N302" s="208" t="s">
        <v>29</v>
      </c>
      <c r="O302" s="209">
        <v>0.28399999999999997</v>
      </c>
      <c r="P302" s="209">
        <f>O302*H302</f>
        <v>2.1015999999999999</v>
      </c>
      <c r="Q302" s="209">
        <v>1.0000000000000001E-5</v>
      </c>
      <c r="R302" s="209">
        <f>Q302*H302</f>
        <v>7.400000000000001E-5</v>
      </c>
      <c r="S302" s="209">
        <v>0</v>
      </c>
      <c r="T302" s="210">
        <f>S302*H302</f>
        <v>0</v>
      </c>
      <c r="AS302" s="211" t="s">
        <v>102</v>
      </c>
      <c r="AT302" s="211" t="s">
        <v>67</v>
      </c>
      <c r="AX302" s="110" t="s">
        <v>101</v>
      </c>
      <c r="BD302" s="212">
        <f>IF(N302="základní",J302,0)</f>
        <v>0</v>
      </c>
      <c r="BE302" s="212">
        <f>IF(N302="snížená",J302,0)</f>
        <v>0</v>
      </c>
      <c r="BF302" s="212">
        <f>IF(N302="zákl. přenesená",J302,0)</f>
        <v>0</v>
      </c>
      <c r="BG302" s="212">
        <f>IF(N302="sníž. přenesená",J302,0)</f>
        <v>0</v>
      </c>
      <c r="BH302" s="212">
        <f>IF(N302="nulová",J302,0)</f>
        <v>0</v>
      </c>
      <c r="BI302" s="110" t="s">
        <v>66</v>
      </c>
      <c r="BJ302" s="212">
        <f>ROUND(I302*H302,2)</f>
        <v>0</v>
      </c>
      <c r="BK302" s="110" t="s">
        <v>119</v>
      </c>
    </row>
    <row r="303" spans="2:63" s="120" customFormat="1" ht="13">
      <c r="B303" s="119"/>
      <c r="C303" s="237">
        <v>63</v>
      </c>
      <c r="D303" s="237" t="s">
        <v>110</v>
      </c>
      <c r="E303" s="238" t="s">
        <v>706</v>
      </c>
      <c r="F303" s="239" t="s">
        <v>707</v>
      </c>
      <c r="G303" s="240" t="s">
        <v>112</v>
      </c>
      <c r="H303" s="241">
        <v>7.4</v>
      </c>
      <c r="I303" s="69">
        <v>0</v>
      </c>
      <c r="J303" s="242">
        <f>ROUND(I303*H303,2)</f>
        <v>0</v>
      </c>
      <c r="K303" s="206" t="s">
        <v>196</v>
      </c>
      <c r="L303" s="119"/>
      <c r="M303" s="207" t="s">
        <v>1</v>
      </c>
      <c r="N303" s="208" t="s">
        <v>29</v>
      </c>
      <c r="O303" s="209">
        <v>0</v>
      </c>
      <c r="P303" s="209">
        <f>O303*H303</f>
        <v>0</v>
      </c>
      <c r="Q303" s="209">
        <v>2.5899999999999999E-3</v>
      </c>
      <c r="R303" s="209">
        <f>Q303*H303</f>
        <v>1.9165999999999999E-2</v>
      </c>
      <c r="S303" s="209">
        <v>0</v>
      </c>
      <c r="T303" s="210">
        <f>S303*H303</f>
        <v>0</v>
      </c>
      <c r="AS303" s="211" t="s">
        <v>110</v>
      </c>
      <c r="AT303" s="211" t="s">
        <v>67</v>
      </c>
      <c r="AX303" s="110" t="s">
        <v>101</v>
      </c>
      <c r="BD303" s="212">
        <f>IF(N303="základní",J303,0)</f>
        <v>0</v>
      </c>
      <c r="BE303" s="212">
        <f>IF(N303="snížená",J303,0)</f>
        <v>0</v>
      </c>
      <c r="BF303" s="212">
        <f>IF(N303="zákl. přenesená",J303,0)</f>
        <v>0</v>
      </c>
      <c r="BG303" s="212">
        <f>IF(N303="sníž. přenesená",J303,0)</f>
        <v>0</v>
      </c>
      <c r="BH303" s="212">
        <f>IF(N303="nulová",J303,0)</f>
        <v>0</v>
      </c>
      <c r="BI303" s="110" t="s">
        <v>66</v>
      </c>
      <c r="BJ303" s="212">
        <f>ROUND(I303*H303,2)</f>
        <v>0</v>
      </c>
      <c r="BK303" s="110" t="s">
        <v>104</v>
      </c>
    </row>
    <row r="304" spans="2:63" s="120" customFormat="1" ht="26">
      <c r="B304" s="119"/>
      <c r="C304" s="237">
        <v>64</v>
      </c>
      <c r="D304" s="237" t="s">
        <v>110</v>
      </c>
      <c r="E304" s="238" t="s">
        <v>708</v>
      </c>
      <c r="F304" s="239" t="s">
        <v>709</v>
      </c>
      <c r="G304" s="240" t="s">
        <v>121</v>
      </c>
      <c r="H304" s="241">
        <v>1</v>
      </c>
      <c r="I304" s="69">
        <v>0</v>
      </c>
      <c r="J304" s="242">
        <f>ROUND(I304*H304,2)</f>
        <v>0</v>
      </c>
      <c r="K304" s="206" t="s">
        <v>196</v>
      </c>
      <c r="L304" s="119"/>
      <c r="M304" s="207" t="s">
        <v>1</v>
      </c>
      <c r="N304" s="208" t="s">
        <v>29</v>
      </c>
      <c r="O304" s="209">
        <v>0</v>
      </c>
      <c r="P304" s="209">
        <f>O304*H304</f>
        <v>0</v>
      </c>
      <c r="Q304" s="209">
        <v>1.1999999999999999E-3</v>
      </c>
      <c r="R304" s="209">
        <f>Q304*H304</f>
        <v>1.1999999999999999E-3</v>
      </c>
      <c r="S304" s="209">
        <v>0</v>
      </c>
      <c r="T304" s="210">
        <f>S304*H304</f>
        <v>0</v>
      </c>
      <c r="AS304" s="211" t="s">
        <v>110</v>
      </c>
      <c r="AT304" s="211" t="s">
        <v>67</v>
      </c>
      <c r="AX304" s="110" t="s">
        <v>101</v>
      </c>
      <c r="BD304" s="212">
        <f>IF(N304="základní",J304,0)</f>
        <v>0</v>
      </c>
      <c r="BE304" s="212">
        <f>IF(N304="snížená",J304,0)</f>
        <v>0</v>
      </c>
      <c r="BF304" s="212">
        <f>IF(N304="zákl. přenesená",J304,0)</f>
        <v>0</v>
      </c>
      <c r="BG304" s="212">
        <f>IF(N304="sníž. přenesená",J304,0)</f>
        <v>0</v>
      </c>
      <c r="BH304" s="212">
        <f>IF(N304="nulová",J304,0)</f>
        <v>0</v>
      </c>
      <c r="BI304" s="110" t="s">
        <v>66</v>
      </c>
      <c r="BJ304" s="212">
        <f>ROUND(I304*H304,2)</f>
        <v>0</v>
      </c>
      <c r="BK304" s="110" t="s">
        <v>104</v>
      </c>
    </row>
    <row r="305" spans="2:63" s="120" customFormat="1" ht="26">
      <c r="B305" s="119"/>
      <c r="C305" s="199">
        <v>65</v>
      </c>
      <c r="D305" s="199" t="s">
        <v>102</v>
      </c>
      <c r="E305" s="200" t="s">
        <v>714</v>
      </c>
      <c r="F305" s="235" t="s">
        <v>715</v>
      </c>
      <c r="G305" s="202" t="s">
        <v>112</v>
      </c>
      <c r="H305" s="203">
        <v>7.4</v>
      </c>
      <c r="I305" s="67">
        <v>0</v>
      </c>
      <c r="J305" s="205">
        <f>ROUND(I305*H305,2)</f>
        <v>0</v>
      </c>
      <c r="K305" s="206" t="s">
        <v>196</v>
      </c>
      <c r="L305" s="119"/>
      <c r="M305" s="207" t="s">
        <v>1</v>
      </c>
      <c r="N305" s="208" t="s">
        <v>29</v>
      </c>
      <c r="O305" s="209">
        <v>5.5E-2</v>
      </c>
      <c r="P305" s="209">
        <f>O305*H305</f>
        <v>0.40700000000000003</v>
      </c>
      <c r="Q305" s="209">
        <v>1.0000000000000001E-5</v>
      </c>
      <c r="R305" s="209">
        <f>Q305*H305</f>
        <v>7.400000000000001E-5</v>
      </c>
      <c r="S305" s="209">
        <v>0</v>
      </c>
      <c r="T305" s="210">
        <f>S305*H305</f>
        <v>0</v>
      </c>
      <c r="AS305" s="211" t="s">
        <v>102</v>
      </c>
      <c r="AT305" s="211" t="s">
        <v>67</v>
      </c>
      <c r="AX305" s="110" t="s">
        <v>101</v>
      </c>
      <c r="BD305" s="212">
        <f>IF(N305="základní",J305,0)</f>
        <v>0</v>
      </c>
      <c r="BE305" s="212">
        <f>IF(N305="snížená",J305,0)</f>
        <v>0</v>
      </c>
      <c r="BF305" s="212">
        <f>IF(N305="zákl. přenesená",J305,0)</f>
        <v>0</v>
      </c>
      <c r="BG305" s="212">
        <f>IF(N305="sníž. přenesená",J305,0)</f>
        <v>0</v>
      </c>
      <c r="BH305" s="212">
        <f>IF(N305="nulová",J305,0)</f>
        <v>0</v>
      </c>
      <c r="BI305" s="110" t="s">
        <v>66</v>
      </c>
      <c r="BJ305" s="212">
        <f>ROUND(I305*H305,2)</f>
        <v>0</v>
      </c>
      <c r="BK305" s="110" t="s">
        <v>119</v>
      </c>
    </row>
    <row r="306" spans="2:63" s="120" customFormat="1" ht="39">
      <c r="B306" s="119"/>
      <c r="C306" s="199">
        <v>66</v>
      </c>
      <c r="D306" s="199" t="s">
        <v>102</v>
      </c>
      <c r="E306" s="200" t="s">
        <v>716</v>
      </c>
      <c r="F306" s="235" t="s">
        <v>717</v>
      </c>
      <c r="G306" s="202" t="s">
        <v>121</v>
      </c>
      <c r="H306" s="203">
        <v>1</v>
      </c>
      <c r="I306" s="67">
        <v>0</v>
      </c>
      <c r="J306" s="205">
        <f>ROUND(I306*H306,2)</f>
        <v>0</v>
      </c>
      <c r="K306" s="206" t="s">
        <v>196</v>
      </c>
      <c r="L306" s="119"/>
      <c r="M306" s="207" t="s">
        <v>1</v>
      </c>
      <c r="N306" s="208" t="s">
        <v>29</v>
      </c>
      <c r="O306" s="209">
        <v>1.492</v>
      </c>
      <c r="P306" s="209">
        <f>O306*H306</f>
        <v>1.492</v>
      </c>
      <c r="Q306" s="209">
        <v>0.09</v>
      </c>
      <c r="R306" s="209">
        <f>Q306*H306</f>
        <v>0.09</v>
      </c>
      <c r="S306" s="209">
        <v>0</v>
      </c>
      <c r="T306" s="210">
        <f>S306*H306</f>
        <v>0</v>
      </c>
      <c r="AS306" s="211" t="s">
        <v>102</v>
      </c>
      <c r="AT306" s="211" t="s">
        <v>67</v>
      </c>
      <c r="AX306" s="110" t="s">
        <v>101</v>
      </c>
      <c r="BD306" s="212">
        <f>IF(N306="základní",J306,0)</f>
        <v>0</v>
      </c>
      <c r="BE306" s="212">
        <f>IF(N306="snížená",J306,0)</f>
        <v>0</v>
      </c>
      <c r="BF306" s="212">
        <f>IF(N306="zákl. přenesená",J306,0)</f>
        <v>0</v>
      </c>
      <c r="BG306" s="212">
        <f>IF(N306="sníž. přenesená",J306,0)</f>
        <v>0</v>
      </c>
      <c r="BH306" s="212">
        <f>IF(N306="nulová",J306,0)</f>
        <v>0</v>
      </c>
      <c r="BI306" s="110" t="s">
        <v>66</v>
      </c>
      <c r="BJ306" s="212">
        <f>ROUND(I306*H306,2)</f>
        <v>0</v>
      </c>
      <c r="BK306" s="110" t="s">
        <v>119</v>
      </c>
    </row>
    <row r="307" spans="2:63" s="120" customFormat="1" ht="26">
      <c r="B307" s="119"/>
      <c r="C307" s="199">
        <v>67</v>
      </c>
      <c r="D307" s="237" t="s">
        <v>110</v>
      </c>
      <c r="E307" s="238" t="s">
        <v>722</v>
      </c>
      <c r="F307" s="239" t="s">
        <v>721</v>
      </c>
      <c r="G307" s="240" t="s">
        <v>121</v>
      </c>
      <c r="H307" s="241">
        <v>1</v>
      </c>
      <c r="I307" s="69">
        <v>0</v>
      </c>
      <c r="J307" s="242">
        <f>ROUND(I307*H307,2)</f>
        <v>0</v>
      </c>
      <c r="K307" s="206" t="s">
        <v>196</v>
      </c>
      <c r="L307" s="119"/>
      <c r="M307" s="207" t="s">
        <v>1</v>
      </c>
      <c r="N307" s="208" t="s">
        <v>29</v>
      </c>
      <c r="O307" s="209">
        <v>0</v>
      </c>
      <c r="P307" s="209">
        <f>O307*H307</f>
        <v>0</v>
      </c>
      <c r="Q307" s="209">
        <v>0.06</v>
      </c>
      <c r="R307" s="209">
        <f>Q307*H307</f>
        <v>0.06</v>
      </c>
      <c r="S307" s="209">
        <v>0</v>
      </c>
      <c r="T307" s="210">
        <f>S307*H307</f>
        <v>0</v>
      </c>
      <c r="AS307" s="211" t="s">
        <v>110</v>
      </c>
      <c r="AT307" s="211" t="s">
        <v>67</v>
      </c>
      <c r="AX307" s="110" t="s">
        <v>101</v>
      </c>
      <c r="BD307" s="212">
        <f>IF(N307="základní",J307,0)</f>
        <v>0</v>
      </c>
      <c r="BE307" s="212">
        <f>IF(N307="snížená",J307,0)</f>
        <v>0</v>
      </c>
      <c r="BF307" s="212">
        <f>IF(N307="zákl. přenesená",J307,0)</f>
        <v>0</v>
      </c>
      <c r="BG307" s="212">
        <f>IF(N307="sníž. přenesená",J307,0)</f>
        <v>0</v>
      </c>
      <c r="BH307" s="212">
        <f>IF(N307="nulová",J307,0)</f>
        <v>0</v>
      </c>
      <c r="BI307" s="110" t="s">
        <v>66</v>
      </c>
      <c r="BJ307" s="212">
        <f>ROUND(I307*H307,2)</f>
        <v>0</v>
      </c>
      <c r="BK307" s="110" t="s">
        <v>104</v>
      </c>
    </row>
    <row r="308" spans="2:63" s="120" customFormat="1" ht="26">
      <c r="B308" s="119"/>
      <c r="C308" s="199">
        <v>68</v>
      </c>
      <c r="D308" s="237" t="s">
        <v>110</v>
      </c>
      <c r="E308" s="238" t="s">
        <v>829</v>
      </c>
      <c r="F308" s="239" t="s">
        <v>830</v>
      </c>
      <c r="G308" s="240" t="s">
        <v>121</v>
      </c>
      <c r="H308" s="241">
        <v>1</v>
      </c>
      <c r="I308" s="69">
        <v>0</v>
      </c>
      <c r="J308" s="242">
        <f>ROUND(I308*H308,2)</f>
        <v>0</v>
      </c>
      <c r="K308" s="206" t="s">
        <v>196</v>
      </c>
      <c r="L308" s="119"/>
      <c r="M308" s="207" t="s">
        <v>1</v>
      </c>
      <c r="N308" s="208" t="s">
        <v>29</v>
      </c>
      <c r="O308" s="209">
        <v>0</v>
      </c>
      <c r="P308" s="209">
        <f>O308*H308</f>
        <v>0</v>
      </c>
      <c r="Q308" s="209">
        <v>0.22</v>
      </c>
      <c r="R308" s="209">
        <f>Q308*H308</f>
        <v>0.22</v>
      </c>
      <c r="S308" s="209">
        <v>0</v>
      </c>
      <c r="T308" s="210">
        <f>S308*H308</f>
        <v>0</v>
      </c>
      <c r="AS308" s="211" t="s">
        <v>110</v>
      </c>
      <c r="AT308" s="211" t="s">
        <v>67</v>
      </c>
      <c r="AX308" s="110" t="s">
        <v>101</v>
      </c>
      <c r="BD308" s="212">
        <f>IF(N308="základní",J308,0)</f>
        <v>0</v>
      </c>
      <c r="BE308" s="212">
        <f>IF(N308="snížená",J308,0)</f>
        <v>0</v>
      </c>
      <c r="BF308" s="212">
        <f>IF(N308="zákl. přenesená",J308,0)</f>
        <v>0</v>
      </c>
      <c r="BG308" s="212">
        <f>IF(N308="sníž. přenesená",J308,0)</f>
        <v>0</v>
      </c>
      <c r="BH308" s="212">
        <f>IF(N308="nulová",J308,0)</f>
        <v>0</v>
      </c>
      <c r="BI308" s="110" t="s">
        <v>66</v>
      </c>
      <c r="BJ308" s="212">
        <f>ROUND(I308*H308,2)</f>
        <v>0</v>
      </c>
      <c r="BK308" s="110" t="s">
        <v>104</v>
      </c>
    </row>
    <row r="309" spans="2:63" s="120" customFormat="1" ht="13">
      <c r="B309" s="119"/>
      <c r="C309" s="199">
        <v>69</v>
      </c>
      <c r="D309" s="199" t="s">
        <v>102</v>
      </c>
      <c r="E309" s="200" t="s">
        <v>832</v>
      </c>
      <c r="F309" s="201" t="s">
        <v>833</v>
      </c>
      <c r="G309" s="202" t="s">
        <v>107</v>
      </c>
      <c r="H309" s="203">
        <v>0.22</v>
      </c>
      <c r="I309" s="67">
        <v>0</v>
      </c>
      <c r="J309" s="205">
        <f>ROUND(I309*H309,2)</f>
        <v>0</v>
      </c>
      <c r="K309" s="206" t="s">
        <v>196</v>
      </c>
      <c r="L309" s="119"/>
      <c r="M309" s="207" t="s">
        <v>1</v>
      </c>
      <c r="N309" s="208" t="s">
        <v>29</v>
      </c>
      <c r="O309" s="209">
        <v>1.24</v>
      </c>
      <c r="P309" s="209">
        <f>O309*H309</f>
        <v>0.27279999999999999</v>
      </c>
      <c r="Q309" s="209">
        <v>0.10445</v>
      </c>
      <c r="R309" s="209">
        <f>Q309*H309</f>
        <v>2.2978999999999999E-2</v>
      </c>
      <c r="S309" s="209">
        <v>0</v>
      </c>
      <c r="T309" s="210">
        <f>S309*H309</f>
        <v>0</v>
      </c>
      <c r="AS309" s="211" t="s">
        <v>102</v>
      </c>
      <c r="AT309" s="211" t="s">
        <v>67</v>
      </c>
      <c r="AX309" s="110" t="s">
        <v>101</v>
      </c>
      <c r="BD309" s="212">
        <f>IF(N309="základní",J309,0)</f>
        <v>0</v>
      </c>
      <c r="BE309" s="212">
        <f>IF(N309="snížená",J309,0)</f>
        <v>0</v>
      </c>
      <c r="BF309" s="212">
        <f>IF(N309="zákl. přenesená",J309,0)</f>
        <v>0</v>
      </c>
      <c r="BG309" s="212">
        <f>IF(N309="sníž. přenesená",J309,0)</f>
        <v>0</v>
      </c>
      <c r="BH309" s="212">
        <f>IF(N309="nulová",J309,0)</f>
        <v>0</v>
      </c>
      <c r="BI309" s="110" t="s">
        <v>66</v>
      </c>
      <c r="BJ309" s="212">
        <f>ROUND(I309*H309,2)</f>
        <v>0</v>
      </c>
      <c r="BK309" s="110" t="s">
        <v>119</v>
      </c>
    </row>
    <row r="310" spans="2:63" s="185" customFormat="1" ht="13">
      <c r="B310" s="184"/>
      <c r="D310" s="186" t="s">
        <v>63</v>
      </c>
      <c r="E310" s="194" t="s">
        <v>122</v>
      </c>
      <c r="F310" s="194" t="s">
        <v>123</v>
      </c>
      <c r="J310" s="195">
        <f>BJ310</f>
        <v>0</v>
      </c>
      <c r="L310" s="196"/>
      <c r="M310" s="189"/>
      <c r="P310" s="190">
        <f>SUM(P311:P376)</f>
        <v>20.090000000000003</v>
      </c>
      <c r="R310" s="190">
        <f>SUM(R311:R376)</f>
        <v>0.45329999999999998</v>
      </c>
      <c r="T310" s="197">
        <f>SUM(T311:T376)</f>
        <v>0</v>
      </c>
      <c r="AS310" s="193" t="s">
        <v>63</v>
      </c>
      <c r="AT310" s="193" t="s">
        <v>66</v>
      </c>
      <c r="AX310" s="186" t="s">
        <v>101</v>
      </c>
      <c r="BJ310" s="198">
        <f>SUM(BJ311:BJ376)</f>
        <v>0</v>
      </c>
    </row>
    <row r="311" spans="2:63" s="120" customFormat="1" ht="13">
      <c r="B311" s="119"/>
      <c r="C311" s="237">
        <v>70</v>
      </c>
      <c r="D311" s="237" t="s">
        <v>110</v>
      </c>
      <c r="E311" s="238" t="s">
        <v>623</v>
      </c>
      <c r="F311" s="243" t="s">
        <v>624</v>
      </c>
      <c r="G311" s="240" t="s">
        <v>121</v>
      </c>
      <c r="H311" s="241">
        <v>6</v>
      </c>
      <c r="I311" s="69">
        <v>0</v>
      </c>
      <c r="J311" s="242">
        <f>ROUND(I311*H311,2)</f>
        <v>0</v>
      </c>
      <c r="K311" s="206"/>
      <c r="L311" s="119"/>
      <c r="M311" s="207" t="s">
        <v>1</v>
      </c>
      <c r="N311" s="208" t="s">
        <v>29</v>
      </c>
      <c r="O311" s="209">
        <v>0</v>
      </c>
      <c r="P311" s="209">
        <f>O311*H311</f>
        <v>0</v>
      </c>
      <c r="Q311" s="209">
        <v>0.04</v>
      </c>
      <c r="R311" s="209">
        <f>Q311*H311</f>
        <v>0.24</v>
      </c>
      <c r="S311" s="209">
        <v>0</v>
      </c>
      <c r="T311" s="210">
        <f>S311*H311</f>
        <v>0</v>
      </c>
      <c r="AS311" s="211" t="s">
        <v>110</v>
      </c>
      <c r="AT311" s="211" t="s">
        <v>67</v>
      </c>
      <c r="AX311" s="110" t="s">
        <v>101</v>
      </c>
      <c r="BD311" s="212">
        <f>IF(N311="základní",J311,0)</f>
        <v>0</v>
      </c>
      <c r="BE311" s="212">
        <f>IF(N311="snížená",J311,0)</f>
        <v>0</v>
      </c>
      <c r="BF311" s="212">
        <f>IF(N311="zákl. přenesená",J311,0)</f>
        <v>0</v>
      </c>
      <c r="BG311" s="212">
        <f>IF(N311="sníž. přenesená",J311,0)</f>
        <v>0</v>
      </c>
      <c r="BH311" s="212">
        <f>IF(N311="nulová",J311,0)</f>
        <v>0</v>
      </c>
      <c r="BI311" s="110" t="s">
        <v>66</v>
      </c>
      <c r="BJ311" s="212">
        <f>ROUND(I311*H311,2)</f>
        <v>0</v>
      </c>
      <c r="BK311" s="110" t="s">
        <v>104</v>
      </c>
    </row>
    <row r="312" spans="2:63" s="221" customFormat="1" ht="12">
      <c r="B312" s="220"/>
      <c r="D312" s="215"/>
      <c r="E312" s="222"/>
      <c r="F312" s="223" t="s">
        <v>633</v>
      </c>
      <c r="H312" s="224"/>
      <c r="L312" s="220"/>
      <c r="M312" s="225"/>
      <c r="T312" s="226"/>
      <c r="AS312" s="222"/>
      <c r="AT312" s="222"/>
      <c r="AX312" s="222"/>
    </row>
    <row r="313" spans="2:63" s="221" customFormat="1" ht="12">
      <c r="B313" s="220"/>
      <c r="D313" s="215"/>
      <c r="E313" s="222"/>
      <c r="F313" s="223" t="s">
        <v>477</v>
      </c>
      <c r="H313" s="224"/>
      <c r="L313" s="220"/>
      <c r="M313" s="225"/>
      <c r="T313" s="226"/>
      <c r="AS313" s="222"/>
      <c r="AT313" s="222"/>
      <c r="AX313" s="222"/>
    </row>
    <row r="314" spans="2:63" s="221" customFormat="1" ht="12">
      <c r="B314" s="220"/>
      <c r="D314" s="215"/>
      <c r="E314" s="222"/>
      <c r="F314" s="223" t="s">
        <v>634</v>
      </c>
      <c r="H314" s="224"/>
      <c r="L314" s="220"/>
      <c r="M314" s="225"/>
      <c r="T314" s="226"/>
      <c r="AS314" s="222"/>
      <c r="AT314" s="222"/>
      <c r="AX314" s="222"/>
    </row>
    <row r="315" spans="2:63" s="221" customFormat="1" ht="12">
      <c r="B315" s="220"/>
      <c r="D315" s="215"/>
      <c r="E315" s="222"/>
      <c r="F315" s="223" t="s">
        <v>484</v>
      </c>
      <c r="H315" s="224"/>
      <c r="L315" s="220"/>
      <c r="M315" s="225"/>
      <c r="T315" s="226"/>
      <c r="AS315" s="222"/>
      <c r="AT315" s="222"/>
      <c r="AX315" s="222"/>
    </row>
    <row r="316" spans="2:63" s="221" customFormat="1" ht="12">
      <c r="B316" s="220"/>
      <c r="D316" s="215"/>
      <c r="E316" s="222"/>
      <c r="F316" s="223" t="s">
        <v>635</v>
      </c>
      <c r="H316" s="224"/>
      <c r="L316" s="220"/>
      <c r="M316" s="225"/>
      <c r="T316" s="226"/>
      <c r="AS316" s="222"/>
      <c r="AT316" s="222"/>
      <c r="AX316" s="222"/>
    </row>
    <row r="317" spans="2:63" s="221" customFormat="1" ht="12">
      <c r="B317" s="220"/>
      <c r="D317" s="215"/>
      <c r="E317" s="222"/>
      <c r="F317" s="223" t="s">
        <v>636</v>
      </c>
      <c r="H317" s="224"/>
      <c r="L317" s="220"/>
      <c r="M317" s="225"/>
      <c r="T317" s="226"/>
      <c r="AS317" s="222"/>
      <c r="AT317" s="222"/>
      <c r="AX317" s="222"/>
    </row>
    <row r="318" spans="2:63" s="221" customFormat="1" ht="12">
      <c r="B318" s="220"/>
      <c r="D318" s="215"/>
      <c r="E318" s="222"/>
      <c r="F318" s="223" t="s">
        <v>637</v>
      </c>
      <c r="H318" s="224"/>
      <c r="L318" s="220"/>
      <c r="M318" s="225"/>
      <c r="T318" s="226"/>
      <c r="AS318" s="222"/>
      <c r="AT318" s="222"/>
      <c r="AX318" s="222"/>
    </row>
    <row r="319" spans="2:63" s="221" customFormat="1" ht="12">
      <c r="B319" s="220"/>
      <c r="D319" s="215"/>
      <c r="E319" s="222"/>
      <c r="F319" s="223" t="s">
        <v>638</v>
      </c>
      <c r="H319" s="224"/>
      <c r="L319" s="220"/>
      <c r="M319" s="225"/>
      <c r="T319" s="226"/>
      <c r="AS319" s="222"/>
      <c r="AT319" s="222"/>
      <c r="AX319" s="222"/>
    </row>
    <row r="320" spans="2:63" s="221" customFormat="1" ht="12">
      <c r="B320" s="220"/>
      <c r="D320" s="215"/>
      <c r="E320" s="222"/>
      <c r="F320" s="223" t="s">
        <v>478</v>
      </c>
      <c r="H320" s="224"/>
      <c r="L320" s="220"/>
      <c r="M320" s="225"/>
      <c r="T320" s="226"/>
      <c r="AS320" s="222"/>
      <c r="AT320" s="222"/>
      <c r="AX320" s="222"/>
    </row>
    <row r="321" spans="2:63" s="221" customFormat="1" ht="12">
      <c r="B321" s="220"/>
      <c r="D321" s="215"/>
      <c r="E321" s="222"/>
      <c r="F321" s="223" t="s">
        <v>479</v>
      </c>
      <c r="H321" s="224"/>
      <c r="L321" s="220"/>
      <c r="M321" s="225"/>
      <c r="T321" s="226"/>
      <c r="AS321" s="222"/>
      <c r="AT321" s="222"/>
      <c r="AX321" s="222"/>
    </row>
    <row r="322" spans="2:63" s="221" customFormat="1" ht="12">
      <c r="B322" s="220"/>
      <c r="D322" s="215"/>
      <c r="E322" s="222"/>
      <c r="F322" s="223" t="s">
        <v>480</v>
      </c>
      <c r="H322" s="224"/>
      <c r="L322" s="220"/>
      <c r="M322" s="225"/>
      <c r="T322" s="226"/>
      <c r="AS322" s="222"/>
      <c r="AT322" s="222"/>
      <c r="AX322" s="222"/>
    </row>
    <row r="323" spans="2:63" s="221" customFormat="1" ht="12">
      <c r="B323" s="220"/>
      <c r="D323" s="215"/>
      <c r="E323" s="222"/>
      <c r="F323" s="223" t="s">
        <v>445</v>
      </c>
      <c r="H323" s="224"/>
      <c r="L323" s="220"/>
      <c r="M323" s="225"/>
      <c r="T323" s="226"/>
      <c r="AS323" s="222"/>
      <c r="AT323" s="222"/>
      <c r="AX323" s="222"/>
    </row>
    <row r="324" spans="2:63" s="221" customFormat="1" ht="12">
      <c r="B324" s="220"/>
      <c r="D324" s="215"/>
      <c r="E324" s="222"/>
      <c r="F324" s="223" t="s">
        <v>481</v>
      </c>
      <c r="H324" s="224"/>
      <c r="L324" s="220"/>
      <c r="M324" s="225"/>
      <c r="T324" s="226"/>
      <c r="AS324" s="222"/>
      <c r="AT324" s="222"/>
      <c r="AX324" s="222"/>
    </row>
    <row r="325" spans="2:63" s="221" customFormat="1" ht="12">
      <c r="B325" s="220"/>
      <c r="D325" s="215"/>
      <c r="E325" s="222"/>
      <c r="F325" s="223" t="s">
        <v>485</v>
      </c>
      <c r="H325" s="224"/>
      <c r="L325" s="220"/>
      <c r="M325" s="225"/>
      <c r="T325" s="226"/>
      <c r="AS325" s="222"/>
      <c r="AT325" s="222"/>
      <c r="AX325" s="222"/>
    </row>
    <row r="326" spans="2:63" s="221" customFormat="1" ht="12">
      <c r="B326" s="220"/>
      <c r="D326" s="215"/>
      <c r="E326" s="222"/>
      <c r="F326" s="223" t="s">
        <v>482</v>
      </c>
      <c r="H326" s="224"/>
      <c r="L326" s="220"/>
      <c r="M326" s="225"/>
      <c r="T326" s="226"/>
      <c r="AS326" s="222"/>
      <c r="AT326" s="222"/>
      <c r="AX326" s="222"/>
    </row>
    <row r="327" spans="2:63" s="221" customFormat="1" ht="12">
      <c r="B327" s="220"/>
      <c r="D327" s="215"/>
      <c r="E327" s="222"/>
      <c r="F327" s="223" t="s">
        <v>483</v>
      </c>
      <c r="H327" s="224"/>
      <c r="L327" s="220"/>
      <c r="M327" s="225"/>
      <c r="T327" s="226"/>
      <c r="AS327" s="222"/>
      <c r="AT327" s="222"/>
      <c r="AX327" s="222"/>
    </row>
    <row r="328" spans="2:63" s="120" customFormat="1" ht="13">
      <c r="B328" s="119"/>
      <c r="C328" s="237">
        <v>71</v>
      </c>
      <c r="D328" s="237" t="s">
        <v>110</v>
      </c>
      <c r="E328" s="238" t="s">
        <v>625</v>
      </c>
      <c r="F328" s="243" t="s">
        <v>626</v>
      </c>
      <c r="G328" s="240" t="s">
        <v>121</v>
      </c>
      <c r="H328" s="241">
        <v>1</v>
      </c>
      <c r="I328" s="69">
        <v>0</v>
      </c>
      <c r="J328" s="242">
        <f>ROUND(I328*H328,2)</f>
        <v>0</v>
      </c>
      <c r="K328" s="206"/>
      <c r="L328" s="119"/>
      <c r="M328" s="207" t="s">
        <v>1</v>
      </c>
      <c r="N328" s="208" t="s">
        <v>29</v>
      </c>
      <c r="O328" s="209">
        <v>0</v>
      </c>
      <c r="P328" s="209">
        <f>O328*H328</f>
        <v>0</v>
      </c>
      <c r="Q328" s="209">
        <v>0.04</v>
      </c>
      <c r="R328" s="209">
        <f>Q328*H328</f>
        <v>0.04</v>
      </c>
      <c r="S328" s="209">
        <v>0</v>
      </c>
      <c r="T328" s="210">
        <f>S328*H328</f>
        <v>0</v>
      </c>
      <c r="AS328" s="211" t="s">
        <v>110</v>
      </c>
      <c r="AT328" s="211" t="s">
        <v>67</v>
      </c>
      <c r="AX328" s="110" t="s">
        <v>101</v>
      </c>
      <c r="BD328" s="212">
        <f>IF(N328="základní",J328,0)</f>
        <v>0</v>
      </c>
      <c r="BE328" s="212">
        <f>IF(N328="snížená",J328,0)</f>
        <v>0</v>
      </c>
      <c r="BF328" s="212">
        <f>IF(N328="zákl. přenesená",J328,0)</f>
        <v>0</v>
      </c>
      <c r="BG328" s="212">
        <f>IF(N328="sníž. přenesená",J328,0)</f>
        <v>0</v>
      </c>
      <c r="BH328" s="212">
        <f>IF(N328="nulová",J328,0)</f>
        <v>0</v>
      </c>
      <c r="BI328" s="110" t="s">
        <v>66</v>
      </c>
      <c r="BJ328" s="212">
        <f>ROUND(I328*H328,2)</f>
        <v>0</v>
      </c>
      <c r="BK328" s="110" t="s">
        <v>104</v>
      </c>
    </row>
    <row r="329" spans="2:63" s="221" customFormat="1" ht="12">
      <c r="B329" s="220"/>
      <c r="D329" s="215"/>
      <c r="E329" s="222"/>
      <c r="F329" s="223" t="s">
        <v>627</v>
      </c>
      <c r="H329" s="224"/>
      <c r="L329" s="220"/>
      <c r="M329" s="225"/>
      <c r="T329" s="226"/>
      <c r="AS329" s="222"/>
      <c r="AT329" s="222"/>
      <c r="AX329" s="222"/>
    </row>
    <row r="330" spans="2:63" s="221" customFormat="1" ht="24">
      <c r="B330" s="220"/>
      <c r="D330" s="215"/>
      <c r="E330" s="222"/>
      <c r="F330" s="223" t="s">
        <v>628</v>
      </c>
      <c r="H330" s="224"/>
      <c r="L330" s="220"/>
      <c r="M330" s="225"/>
      <c r="T330" s="226"/>
      <c r="AS330" s="222"/>
      <c r="AT330" s="222"/>
      <c r="AX330" s="222"/>
    </row>
    <row r="331" spans="2:63" s="221" customFormat="1" ht="24">
      <c r="B331" s="220"/>
      <c r="D331" s="215"/>
      <c r="E331" s="222"/>
      <c r="F331" s="223" t="s">
        <v>629</v>
      </c>
      <c r="H331" s="224"/>
      <c r="L331" s="220"/>
      <c r="M331" s="225"/>
      <c r="T331" s="226"/>
      <c r="AS331" s="222"/>
      <c r="AT331" s="222"/>
      <c r="AX331" s="222"/>
    </row>
    <row r="332" spans="2:63" s="221" customFormat="1" ht="12">
      <c r="B332" s="220"/>
      <c r="D332" s="215"/>
      <c r="E332" s="222"/>
      <c r="F332" s="223" t="s">
        <v>630</v>
      </c>
      <c r="H332" s="224"/>
      <c r="L332" s="220"/>
      <c r="M332" s="225"/>
      <c r="T332" s="226"/>
      <c r="AS332" s="222"/>
      <c r="AT332" s="222"/>
      <c r="AX332" s="222"/>
    </row>
    <row r="333" spans="2:63" s="221" customFormat="1" ht="12">
      <c r="B333" s="220"/>
      <c r="D333" s="215"/>
      <c r="E333" s="222"/>
      <c r="F333" s="223" t="s">
        <v>631</v>
      </c>
      <c r="H333" s="224"/>
      <c r="L333" s="220"/>
      <c r="M333" s="225"/>
      <c r="T333" s="226"/>
      <c r="AS333" s="222"/>
      <c r="AT333" s="222"/>
      <c r="AX333" s="222"/>
    </row>
    <row r="334" spans="2:63" s="221" customFormat="1" ht="12">
      <c r="B334" s="220"/>
      <c r="D334" s="215"/>
      <c r="E334" s="222"/>
      <c r="F334" s="223" t="s">
        <v>652</v>
      </c>
      <c r="H334" s="224"/>
      <c r="L334" s="220"/>
      <c r="M334" s="225"/>
      <c r="T334" s="226"/>
      <c r="AS334" s="222"/>
      <c r="AT334" s="222"/>
      <c r="AX334" s="222"/>
    </row>
    <row r="335" spans="2:63" s="221" customFormat="1" ht="12">
      <c r="B335" s="220"/>
      <c r="D335" s="215"/>
      <c r="E335" s="222"/>
      <c r="F335" s="223" t="s">
        <v>653</v>
      </c>
      <c r="H335" s="224"/>
      <c r="L335" s="220"/>
      <c r="M335" s="225"/>
      <c r="T335" s="226"/>
      <c r="AS335" s="222"/>
      <c r="AT335" s="222"/>
      <c r="AX335" s="222"/>
    </row>
    <row r="336" spans="2:63" s="221" customFormat="1" ht="12">
      <c r="B336" s="220"/>
      <c r="D336" s="215"/>
      <c r="E336" s="222"/>
      <c r="F336" s="223" t="s">
        <v>632</v>
      </c>
      <c r="H336" s="224"/>
      <c r="L336" s="220"/>
      <c r="M336" s="225"/>
      <c r="T336" s="226"/>
      <c r="AS336" s="222"/>
      <c r="AT336" s="222"/>
      <c r="AX336" s="222"/>
    </row>
    <row r="337" spans="2:63" s="120" customFormat="1" ht="13">
      <c r="B337" s="119"/>
      <c r="C337" s="237">
        <v>72</v>
      </c>
      <c r="D337" s="237" t="s">
        <v>110</v>
      </c>
      <c r="E337" s="238" t="s">
        <v>647</v>
      </c>
      <c r="F337" s="243" t="s">
        <v>648</v>
      </c>
      <c r="G337" s="240" t="s">
        <v>121</v>
      </c>
      <c r="H337" s="241">
        <v>1</v>
      </c>
      <c r="I337" s="69">
        <v>0</v>
      </c>
      <c r="J337" s="242">
        <f>ROUND(I337*H337,2)</f>
        <v>0</v>
      </c>
      <c r="K337" s="206"/>
      <c r="L337" s="119"/>
      <c r="M337" s="207" t="s">
        <v>1</v>
      </c>
      <c r="N337" s="208" t="s">
        <v>29</v>
      </c>
      <c r="O337" s="209">
        <v>0</v>
      </c>
      <c r="P337" s="209">
        <f>O337*H337</f>
        <v>0</v>
      </c>
      <c r="Q337" s="209">
        <v>0.04</v>
      </c>
      <c r="R337" s="209">
        <f>Q337*H337</f>
        <v>0.04</v>
      </c>
      <c r="S337" s="209">
        <v>0</v>
      </c>
      <c r="T337" s="210">
        <f>S337*H337</f>
        <v>0</v>
      </c>
      <c r="AS337" s="211" t="s">
        <v>110</v>
      </c>
      <c r="AT337" s="211" t="s">
        <v>67</v>
      </c>
      <c r="AX337" s="110" t="s">
        <v>101</v>
      </c>
      <c r="BD337" s="212">
        <f>IF(N337="základní",J337,0)</f>
        <v>0</v>
      </c>
      <c r="BE337" s="212">
        <f>IF(N337="snížená",J337,0)</f>
        <v>0</v>
      </c>
      <c r="BF337" s="212">
        <f>IF(N337="zákl. přenesená",J337,0)</f>
        <v>0</v>
      </c>
      <c r="BG337" s="212">
        <f>IF(N337="sníž. přenesená",J337,0)</f>
        <v>0</v>
      </c>
      <c r="BH337" s="212">
        <f>IF(N337="nulová",J337,0)</f>
        <v>0</v>
      </c>
      <c r="BI337" s="110" t="s">
        <v>66</v>
      </c>
      <c r="BJ337" s="212">
        <f>ROUND(I337*H337,2)</f>
        <v>0</v>
      </c>
      <c r="BK337" s="110" t="s">
        <v>104</v>
      </c>
    </row>
    <row r="338" spans="2:63" s="221" customFormat="1" ht="12">
      <c r="B338" s="220"/>
      <c r="D338" s="215"/>
      <c r="E338" s="222"/>
      <c r="F338" s="223" t="s">
        <v>661</v>
      </c>
      <c r="H338" s="224"/>
      <c r="L338" s="220"/>
      <c r="M338" s="225"/>
      <c r="T338" s="226"/>
      <c r="AS338" s="222"/>
      <c r="AT338" s="222"/>
      <c r="AX338" s="222"/>
    </row>
    <row r="339" spans="2:63" s="221" customFormat="1" ht="12">
      <c r="B339" s="220"/>
      <c r="D339" s="215"/>
      <c r="E339" s="222"/>
      <c r="F339" s="223" t="s">
        <v>649</v>
      </c>
      <c r="H339" s="224"/>
      <c r="L339" s="220"/>
      <c r="M339" s="225"/>
      <c r="T339" s="226"/>
      <c r="AS339" s="222"/>
      <c r="AT339" s="222"/>
      <c r="AX339" s="222"/>
    </row>
    <row r="340" spans="2:63" s="221" customFormat="1" ht="24">
      <c r="B340" s="220"/>
      <c r="D340" s="215"/>
      <c r="E340" s="222"/>
      <c r="F340" s="223" t="s">
        <v>650</v>
      </c>
      <c r="H340" s="224"/>
      <c r="L340" s="220"/>
      <c r="M340" s="225"/>
      <c r="T340" s="226"/>
      <c r="AS340" s="222"/>
      <c r="AT340" s="222"/>
      <c r="AX340" s="222"/>
    </row>
    <row r="341" spans="2:63" s="221" customFormat="1" ht="12">
      <c r="B341" s="220"/>
      <c r="D341" s="215"/>
      <c r="E341" s="222"/>
      <c r="F341" s="223" t="s">
        <v>651</v>
      </c>
      <c r="H341" s="224"/>
      <c r="L341" s="220"/>
      <c r="M341" s="225"/>
      <c r="T341" s="226"/>
      <c r="AS341" s="222"/>
      <c r="AT341" s="222"/>
      <c r="AX341" s="222"/>
    </row>
    <row r="342" spans="2:63" s="221" customFormat="1" ht="12">
      <c r="B342" s="220"/>
      <c r="D342" s="215"/>
      <c r="E342" s="222"/>
      <c r="F342" s="223" t="s">
        <v>445</v>
      </c>
      <c r="H342" s="224"/>
      <c r="L342" s="220"/>
      <c r="M342" s="225"/>
      <c r="T342" s="226"/>
      <c r="AS342" s="222"/>
      <c r="AT342" s="222"/>
      <c r="AX342" s="222"/>
    </row>
    <row r="343" spans="2:63" s="221" customFormat="1" ht="12">
      <c r="B343" s="220"/>
      <c r="D343" s="215"/>
      <c r="E343" s="222"/>
      <c r="F343" s="223" t="s">
        <v>654</v>
      </c>
      <c r="H343" s="224"/>
      <c r="L343" s="220"/>
      <c r="M343" s="225"/>
      <c r="T343" s="226"/>
      <c r="AS343" s="222"/>
      <c r="AT343" s="222"/>
      <c r="AX343" s="222"/>
    </row>
    <row r="344" spans="2:63" s="221" customFormat="1" ht="12">
      <c r="B344" s="220"/>
      <c r="D344" s="215"/>
      <c r="E344" s="222"/>
      <c r="F344" s="223" t="s">
        <v>655</v>
      </c>
      <c r="H344" s="224"/>
      <c r="L344" s="220"/>
      <c r="M344" s="225"/>
      <c r="T344" s="226"/>
      <c r="AS344" s="222"/>
      <c r="AT344" s="222"/>
      <c r="AX344" s="222"/>
    </row>
    <row r="345" spans="2:63" s="221" customFormat="1" ht="12">
      <c r="B345" s="220"/>
      <c r="D345" s="215"/>
      <c r="E345" s="222"/>
      <c r="F345" s="223" t="s">
        <v>656</v>
      </c>
      <c r="H345" s="224"/>
      <c r="L345" s="220"/>
      <c r="M345" s="225"/>
      <c r="T345" s="226"/>
      <c r="AS345" s="222"/>
      <c r="AT345" s="222"/>
      <c r="AX345" s="222"/>
    </row>
    <row r="346" spans="2:63" s="221" customFormat="1" ht="12">
      <c r="B346" s="220"/>
      <c r="D346" s="215"/>
      <c r="E346" s="222"/>
      <c r="F346" s="223" t="s">
        <v>657</v>
      </c>
      <c r="H346" s="224"/>
      <c r="L346" s="220"/>
      <c r="M346" s="225"/>
      <c r="T346" s="226"/>
      <c r="AS346" s="222"/>
      <c r="AT346" s="222"/>
      <c r="AX346" s="222"/>
    </row>
    <row r="347" spans="2:63" s="221" customFormat="1" ht="12">
      <c r="B347" s="220"/>
      <c r="D347" s="215"/>
      <c r="E347" s="222"/>
      <c r="F347" s="223" t="s">
        <v>658</v>
      </c>
      <c r="H347" s="224"/>
      <c r="L347" s="220"/>
      <c r="M347" s="225"/>
      <c r="T347" s="226"/>
      <c r="AS347" s="222"/>
      <c r="AT347" s="222"/>
      <c r="AX347" s="222"/>
    </row>
    <row r="348" spans="2:63" s="120" customFormat="1" ht="13">
      <c r="B348" s="119"/>
      <c r="C348" s="237">
        <v>73</v>
      </c>
      <c r="D348" s="237" t="s">
        <v>110</v>
      </c>
      <c r="E348" s="238" t="s">
        <v>659</v>
      </c>
      <c r="F348" s="243" t="s">
        <v>660</v>
      </c>
      <c r="G348" s="240" t="s">
        <v>121</v>
      </c>
      <c r="H348" s="241">
        <v>1</v>
      </c>
      <c r="I348" s="69">
        <v>0</v>
      </c>
      <c r="J348" s="242">
        <f>ROUND(I348*H348,2)</f>
        <v>0</v>
      </c>
      <c r="K348" s="206"/>
      <c r="L348" s="119"/>
      <c r="M348" s="207" t="s">
        <v>1</v>
      </c>
      <c r="N348" s="208" t="s">
        <v>29</v>
      </c>
      <c r="O348" s="209">
        <v>0</v>
      </c>
      <c r="P348" s="209">
        <f>O348*H348</f>
        <v>0</v>
      </c>
      <c r="Q348" s="209">
        <v>0.04</v>
      </c>
      <c r="R348" s="209">
        <f>Q348*H348</f>
        <v>0.04</v>
      </c>
      <c r="S348" s="209">
        <v>0</v>
      </c>
      <c r="T348" s="210">
        <f>S348*H348</f>
        <v>0</v>
      </c>
      <c r="AS348" s="211" t="s">
        <v>110</v>
      </c>
      <c r="AT348" s="211" t="s">
        <v>67</v>
      </c>
      <c r="AX348" s="110" t="s">
        <v>101</v>
      </c>
      <c r="BD348" s="212">
        <f>IF(N348="základní",J348,0)</f>
        <v>0</v>
      </c>
      <c r="BE348" s="212">
        <f>IF(N348="snížená",J348,0)</f>
        <v>0</v>
      </c>
      <c r="BF348" s="212">
        <f>IF(N348="zákl. přenesená",J348,0)</f>
        <v>0</v>
      </c>
      <c r="BG348" s="212">
        <f>IF(N348="sníž. přenesená",J348,0)</f>
        <v>0</v>
      </c>
      <c r="BH348" s="212">
        <f>IF(N348="nulová",J348,0)</f>
        <v>0</v>
      </c>
      <c r="BI348" s="110" t="s">
        <v>66</v>
      </c>
      <c r="BJ348" s="212">
        <f>ROUND(I348*H348,2)</f>
        <v>0</v>
      </c>
      <c r="BK348" s="110" t="s">
        <v>104</v>
      </c>
    </row>
    <row r="349" spans="2:63" s="221" customFormat="1" ht="12">
      <c r="B349" s="220"/>
      <c r="D349" s="215"/>
      <c r="E349" s="222"/>
      <c r="F349" s="223" t="s">
        <v>662</v>
      </c>
      <c r="H349" s="224"/>
      <c r="L349" s="220"/>
      <c r="M349" s="225"/>
      <c r="T349" s="226"/>
      <c r="AS349" s="222"/>
      <c r="AT349" s="222"/>
      <c r="AX349" s="222"/>
    </row>
    <row r="350" spans="2:63" s="221" customFormat="1" ht="12">
      <c r="B350" s="220"/>
      <c r="D350" s="215"/>
      <c r="E350" s="222"/>
      <c r="F350" s="223" t="s">
        <v>663</v>
      </c>
      <c r="H350" s="224"/>
      <c r="L350" s="220"/>
      <c r="M350" s="225"/>
      <c r="T350" s="226"/>
      <c r="AS350" s="222"/>
      <c r="AT350" s="222"/>
      <c r="AX350" s="222"/>
    </row>
    <row r="351" spans="2:63" s="221" customFormat="1" ht="12">
      <c r="B351" s="220"/>
      <c r="D351" s="215"/>
      <c r="E351" s="222"/>
      <c r="F351" s="223" t="s">
        <v>670</v>
      </c>
      <c r="H351" s="224"/>
      <c r="L351" s="220"/>
      <c r="M351" s="225"/>
      <c r="T351" s="226"/>
      <c r="AS351" s="222"/>
      <c r="AT351" s="222"/>
      <c r="AX351" s="222"/>
    </row>
    <row r="352" spans="2:63" s="221" customFormat="1" ht="12">
      <c r="B352" s="220"/>
      <c r="D352" s="215"/>
      <c r="E352" s="222"/>
      <c r="F352" s="223" t="s">
        <v>671</v>
      </c>
      <c r="H352" s="224"/>
      <c r="L352" s="220"/>
      <c r="M352" s="225"/>
      <c r="T352" s="226"/>
      <c r="AS352" s="222"/>
      <c r="AT352" s="222"/>
      <c r="AX352" s="222"/>
    </row>
    <row r="353" spans="2:63" s="221" customFormat="1" ht="12">
      <c r="B353" s="220"/>
      <c r="D353" s="215"/>
      <c r="E353" s="222"/>
      <c r="F353" s="223" t="s">
        <v>665</v>
      </c>
      <c r="H353" s="224"/>
      <c r="L353" s="220"/>
      <c r="M353" s="225"/>
      <c r="T353" s="226"/>
      <c r="AS353" s="222"/>
      <c r="AT353" s="222"/>
      <c r="AX353" s="222"/>
    </row>
    <row r="354" spans="2:63" s="221" customFormat="1" ht="12">
      <c r="B354" s="220"/>
      <c r="D354" s="215"/>
      <c r="E354" s="222"/>
      <c r="F354" s="223" t="s">
        <v>672</v>
      </c>
      <c r="H354" s="224"/>
      <c r="L354" s="220"/>
      <c r="M354" s="225"/>
      <c r="T354" s="226"/>
      <c r="AS354" s="222"/>
      <c r="AT354" s="222"/>
      <c r="AX354" s="222"/>
    </row>
    <row r="355" spans="2:63" s="221" customFormat="1" ht="12">
      <c r="B355" s="220"/>
      <c r="D355" s="215"/>
      <c r="E355" s="222"/>
      <c r="F355" s="223" t="s">
        <v>445</v>
      </c>
      <c r="H355" s="224"/>
      <c r="L355" s="220"/>
      <c r="M355" s="225"/>
      <c r="T355" s="226"/>
      <c r="AS355" s="222"/>
      <c r="AT355" s="222"/>
      <c r="AX355" s="222"/>
    </row>
    <row r="356" spans="2:63" s="221" customFormat="1" ht="12">
      <c r="B356" s="220"/>
      <c r="D356" s="215"/>
      <c r="E356" s="222"/>
      <c r="F356" s="223" t="s">
        <v>666</v>
      </c>
      <c r="H356" s="224"/>
      <c r="L356" s="220"/>
      <c r="M356" s="225"/>
      <c r="T356" s="226"/>
      <c r="AS356" s="222"/>
      <c r="AT356" s="222"/>
      <c r="AX356" s="222"/>
    </row>
    <row r="357" spans="2:63" s="221" customFormat="1" ht="12">
      <c r="B357" s="220"/>
      <c r="D357" s="215"/>
      <c r="E357" s="222"/>
      <c r="F357" s="223" t="s">
        <v>667</v>
      </c>
      <c r="H357" s="224"/>
      <c r="L357" s="220"/>
      <c r="M357" s="225"/>
      <c r="T357" s="226"/>
      <c r="AS357" s="222"/>
      <c r="AT357" s="222"/>
      <c r="AX357" s="222"/>
    </row>
    <row r="358" spans="2:63" s="221" customFormat="1" ht="12">
      <c r="B358" s="220"/>
      <c r="D358" s="215"/>
      <c r="E358" s="222"/>
      <c r="F358" s="223" t="s">
        <v>668</v>
      </c>
      <c r="H358" s="224"/>
      <c r="L358" s="220"/>
      <c r="M358" s="225"/>
      <c r="T358" s="226"/>
      <c r="AS358" s="222"/>
      <c r="AT358" s="222"/>
      <c r="AX358" s="222"/>
    </row>
    <row r="359" spans="2:63" s="221" customFormat="1" ht="12">
      <c r="B359" s="220"/>
      <c r="D359" s="215"/>
      <c r="E359" s="222"/>
      <c r="F359" s="223" t="s">
        <v>669</v>
      </c>
      <c r="H359" s="224"/>
      <c r="L359" s="220"/>
      <c r="M359" s="225"/>
      <c r="T359" s="226"/>
      <c r="AS359" s="222"/>
      <c r="AT359" s="222"/>
      <c r="AX359" s="222"/>
    </row>
    <row r="360" spans="2:63" s="120" customFormat="1" ht="13">
      <c r="B360" s="119"/>
      <c r="C360" s="237">
        <v>74</v>
      </c>
      <c r="D360" s="237" t="s">
        <v>110</v>
      </c>
      <c r="E360" s="238" t="s">
        <v>680</v>
      </c>
      <c r="F360" s="243" t="s">
        <v>679</v>
      </c>
      <c r="G360" s="240" t="s">
        <v>121</v>
      </c>
      <c r="H360" s="241">
        <v>2</v>
      </c>
      <c r="I360" s="69">
        <v>0</v>
      </c>
      <c r="J360" s="242">
        <f>ROUND(I360*H360,2)</f>
        <v>0</v>
      </c>
      <c r="K360" s="206"/>
      <c r="L360" s="119"/>
      <c r="M360" s="207" t="s">
        <v>1</v>
      </c>
      <c r="N360" s="208" t="s">
        <v>29</v>
      </c>
      <c r="O360" s="209">
        <v>0</v>
      </c>
      <c r="P360" s="209">
        <f>O360*H360</f>
        <v>0</v>
      </c>
      <c r="Q360" s="209">
        <v>0.04</v>
      </c>
      <c r="R360" s="209">
        <f>Q360*H360</f>
        <v>0.08</v>
      </c>
      <c r="S360" s="209">
        <v>0</v>
      </c>
      <c r="T360" s="210">
        <f>S360*H360</f>
        <v>0</v>
      </c>
      <c r="AS360" s="211" t="s">
        <v>110</v>
      </c>
      <c r="AT360" s="211" t="s">
        <v>67</v>
      </c>
      <c r="AX360" s="110" t="s">
        <v>101</v>
      </c>
      <c r="BD360" s="212">
        <f>IF(N360="základní",J360,0)</f>
        <v>0</v>
      </c>
      <c r="BE360" s="212">
        <f>IF(N360="snížená",J360,0)</f>
        <v>0</v>
      </c>
      <c r="BF360" s="212">
        <f>IF(N360="zákl. přenesená",J360,0)</f>
        <v>0</v>
      </c>
      <c r="BG360" s="212">
        <f>IF(N360="sníž. přenesená",J360,0)</f>
        <v>0</v>
      </c>
      <c r="BH360" s="212">
        <f>IF(N360="nulová",J360,0)</f>
        <v>0</v>
      </c>
      <c r="BI360" s="110" t="s">
        <v>66</v>
      </c>
      <c r="BJ360" s="212">
        <f>ROUND(I360*H360,2)</f>
        <v>0</v>
      </c>
      <c r="BK360" s="110" t="s">
        <v>104</v>
      </c>
    </row>
    <row r="361" spans="2:63" s="221" customFormat="1" ht="12">
      <c r="B361" s="220"/>
      <c r="D361" s="215"/>
      <c r="E361" s="222"/>
      <c r="F361" s="223" t="s">
        <v>673</v>
      </c>
      <c r="H361" s="224"/>
      <c r="L361" s="220"/>
      <c r="M361" s="225"/>
      <c r="T361" s="226"/>
      <c r="AS361" s="222"/>
      <c r="AT361" s="222"/>
      <c r="AX361" s="222"/>
    </row>
    <row r="362" spans="2:63" s="221" customFormat="1" ht="12">
      <c r="B362" s="220"/>
      <c r="D362" s="215"/>
      <c r="E362" s="222"/>
      <c r="F362" s="223" t="s">
        <v>663</v>
      </c>
      <c r="H362" s="224"/>
      <c r="L362" s="220"/>
      <c r="M362" s="225"/>
      <c r="T362" s="226"/>
      <c r="AS362" s="222"/>
      <c r="AT362" s="222"/>
      <c r="AX362" s="222"/>
    </row>
    <row r="363" spans="2:63" s="221" customFormat="1" ht="24">
      <c r="B363" s="220"/>
      <c r="D363" s="215"/>
      <c r="E363" s="222"/>
      <c r="F363" s="223" t="s">
        <v>664</v>
      </c>
      <c r="H363" s="224"/>
      <c r="L363" s="220"/>
      <c r="M363" s="225"/>
      <c r="T363" s="226"/>
      <c r="AS363" s="222"/>
      <c r="AT363" s="222"/>
      <c r="AX363" s="222"/>
    </row>
    <row r="364" spans="2:63" s="221" customFormat="1" ht="12">
      <c r="B364" s="220"/>
      <c r="D364" s="215"/>
      <c r="E364" s="222"/>
      <c r="F364" s="223" t="s">
        <v>665</v>
      </c>
      <c r="H364" s="224"/>
      <c r="L364" s="220"/>
      <c r="M364" s="225"/>
      <c r="T364" s="226"/>
      <c r="AS364" s="222"/>
      <c r="AT364" s="222"/>
      <c r="AX364" s="222"/>
    </row>
    <row r="365" spans="2:63" s="221" customFormat="1" ht="12">
      <c r="B365" s="220"/>
      <c r="D365" s="215"/>
      <c r="E365" s="222"/>
      <c r="F365" s="223" t="s">
        <v>651</v>
      </c>
      <c r="H365" s="224"/>
      <c r="L365" s="220"/>
      <c r="M365" s="225"/>
      <c r="T365" s="226"/>
      <c r="AS365" s="222"/>
      <c r="AT365" s="222"/>
      <c r="AX365" s="222"/>
    </row>
    <row r="366" spans="2:63" s="221" customFormat="1" ht="12">
      <c r="B366" s="220"/>
      <c r="D366" s="215"/>
      <c r="E366" s="222"/>
      <c r="F366" s="223" t="s">
        <v>445</v>
      </c>
      <c r="H366" s="224"/>
      <c r="L366" s="220"/>
      <c r="M366" s="225"/>
      <c r="T366" s="226"/>
      <c r="AS366" s="222"/>
      <c r="AT366" s="222"/>
      <c r="AX366" s="222"/>
    </row>
    <row r="367" spans="2:63" s="221" customFormat="1" ht="12">
      <c r="B367" s="220"/>
      <c r="D367" s="215"/>
      <c r="E367" s="222"/>
      <c r="F367" s="223" t="s">
        <v>674</v>
      </c>
      <c r="H367" s="224"/>
      <c r="L367" s="220"/>
      <c r="M367" s="225"/>
      <c r="T367" s="226"/>
      <c r="AS367" s="222"/>
      <c r="AT367" s="222"/>
      <c r="AX367" s="222"/>
    </row>
    <row r="368" spans="2:63" s="221" customFormat="1" ht="12">
      <c r="B368" s="220"/>
      <c r="D368" s="215"/>
      <c r="E368" s="222"/>
      <c r="F368" s="223" t="s">
        <v>676</v>
      </c>
      <c r="H368" s="224"/>
      <c r="L368" s="220"/>
      <c r="M368" s="225"/>
      <c r="T368" s="226"/>
      <c r="AS368" s="222"/>
      <c r="AT368" s="222"/>
      <c r="AX368" s="222"/>
    </row>
    <row r="369" spans="2:63" s="221" customFormat="1" ht="12">
      <c r="B369" s="220"/>
      <c r="D369" s="215"/>
      <c r="E369" s="222"/>
      <c r="F369" s="223" t="s">
        <v>675</v>
      </c>
      <c r="H369" s="224"/>
      <c r="L369" s="220"/>
      <c r="M369" s="225"/>
      <c r="T369" s="226"/>
      <c r="AS369" s="222"/>
      <c r="AT369" s="222"/>
      <c r="AX369" s="222"/>
    </row>
    <row r="370" spans="2:63" s="221" customFormat="1" ht="12">
      <c r="B370" s="220"/>
      <c r="D370" s="215"/>
      <c r="E370" s="222"/>
      <c r="F370" s="223" t="s">
        <v>677</v>
      </c>
      <c r="H370" s="224"/>
      <c r="L370" s="220"/>
      <c r="M370" s="225"/>
      <c r="T370" s="226"/>
      <c r="AS370" s="222"/>
      <c r="AT370" s="222"/>
      <c r="AX370" s="222"/>
    </row>
    <row r="371" spans="2:63" s="221" customFormat="1" ht="12">
      <c r="B371" s="220"/>
      <c r="D371" s="215"/>
      <c r="E371" s="222"/>
      <c r="F371" s="223" t="s">
        <v>678</v>
      </c>
      <c r="H371" s="224"/>
      <c r="L371" s="220"/>
      <c r="M371" s="225"/>
      <c r="T371" s="226"/>
      <c r="AS371" s="222"/>
      <c r="AT371" s="222"/>
      <c r="AX371" s="222"/>
    </row>
    <row r="372" spans="2:63" s="120" customFormat="1" ht="26">
      <c r="B372" s="119"/>
      <c r="C372" s="199">
        <v>75</v>
      </c>
      <c r="D372" s="199" t="s">
        <v>102</v>
      </c>
      <c r="E372" s="200" t="s">
        <v>779</v>
      </c>
      <c r="F372" s="201" t="s">
        <v>780</v>
      </c>
      <c r="G372" s="202" t="s">
        <v>106</v>
      </c>
      <c r="H372" s="203">
        <v>70</v>
      </c>
      <c r="I372" s="67">
        <v>0</v>
      </c>
      <c r="J372" s="205">
        <f>ROUND(I372*H372,2)</f>
        <v>0</v>
      </c>
      <c r="K372" s="206" t="s">
        <v>196</v>
      </c>
      <c r="L372" s="119"/>
      <c r="M372" s="207" t="s">
        <v>1</v>
      </c>
      <c r="N372" s="208" t="s">
        <v>29</v>
      </c>
      <c r="O372" s="209">
        <v>0.128</v>
      </c>
      <c r="P372" s="209">
        <f>O372*H372</f>
        <v>8.9600000000000009</v>
      </c>
      <c r="Q372" s="209">
        <v>2.0000000000000002E-5</v>
      </c>
      <c r="R372" s="209">
        <f>Q372*H372</f>
        <v>1.4000000000000002E-3</v>
      </c>
      <c r="S372" s="209">
        <v>0</v>
      </c>
      <c r="T372" s="210">
        <f>S372*H372</f>
        <v>0</v>
      </c>
      <c r="AS372" s="211" t="s">
        <v>102</v>
      </c>
      <c r="AT372" s="211" t="s">
        <v>67</v>
      </c>
      <c r="AX372" s="110" t="s">
        <v>101</v>
      </c>
      <c r="BD372" s="212">
        <f>IF(N372="základní",J372,0)</f>
        <v>0</v>
      </c>
      <c r="BE372" s="212">
        <f>IF(N372="snížená",J372,0)</f>
        <v>0</v>
      </c>
      <c r="BF372" s="212">
        <f>IF(N372="zákl. přenesená",J372,0)</f>
        <v>0</v>
      </c>
      <c r="BG372" s="212">
        <f>IF(N372="sníž. přenesená",J372,0)</f>
        <v>0</v>
      </c>
      <c r="BH372" s="212">
        <f>IF(N372="nulová",J372,0)</f>
        <v>0</v>
      </c>
      <c r="BI372" s="110" t="s">
        <v>66</v>
      </c>
      <c r="BJ372" s="212">
        <f>ROUND(I372*H372,2)</f>
        <v>0</v>
      </c>
      <c r="BK372" s="110" t="s">
        <v>119</v>
      </c>
    </row>
    <row r="373" spans="2:63" s="214" customFormat="1" ht="12">
      <c r="B373" s="213"/>
      <c r="D373" s="215" t="s">
        <v>105</v>
      </c>
      <c r="E373" s="216" t="s">
        <v>1</v>
      </c>
      <c r="F373" s="217" t="s">
        <v>781</v>
      </c>
      <c r="H373" s="216" t="s">
        <v>1</v>
      </c>
      <c r="L373" s="213"/>
      <c r="M373" s="218"/>
      <c r="T373" s="219"/>
      <c r="AS373" s="216" t="s">
        <v>105</v>
      </c>
      <c r="AT373" s="216" t="s">
        <v>67</v>
      </c>
      <c r="AU373" s="214" t="s">
        <v>66</v>
      </c>
      <c r="AV373" s="214" t="s">
        <v>21</v>
      </c>
      <c r="AW373" s="214" t="s">
        <v>64</v>
      </c>
      <c r="AX373" s="216" t="s">
        <v>101</v>
      </c>
    </row>
    <row r="374" spans="2:63" s="221" customFormat="1" ht="12">
      <c r="B374" s="220"/>
      <c r="D374" s="215" t="s">
        <v>105</v>
      </c>
      <c r="E374" s="222" t="s">
        <v>1</v>
      </c>
      <c r="F374" s="223" t="s">
        <v>865</v>
      </c>
      <c r="H374" s="224">
        <v>9.98</v>
      </c>
      <c r="L374" s="220"/>
      <c r="M374" s="225"/>
      <c r="T374" s="226"/>
      <c r="AS374" s="222" t="s">
        <v>105</v>
      </c>
      <c r="AT374" s="222" t="s">
        <v>67</v>
      </c>
      <c r="AU374" s="221" t="s">
        <v>67</v>
      </c>
      <c r="AV374" s="221" t="s">
        <v>21</v>
      </c>
      <c r="AW374" s="221" t="s">
        <v>64</v>
      </c>
      <c r="AX374" s="222" t="s">
        <v>101</v>
      </c>
    </row>
    <row r="375" spans="2:63" s="120" customFormat="1" ht="26">
      <c r="B375" s="119"/>
      <c r="C375" s="199">
        <v>76</v>
      </c>
      <c r="D375" s="199" t="s">
        <v>102</v>
      </c>
      <c r="E375" s="200" t="s">
        <v>782</v>
      </c>
      <c r="F375" s="201" t="s">
        <v>783</v>
      </c>
      <c r="G375" s="202" t="s">
        <v>106</v>
      </c>
      <c r="H375" s="203">
        <v>70</v>
      </c>
      <c r="I375" s="67">
        <v>0</v>
      </c>
      <c r="J375" s="205">
        <f>ROUND(I375*H375,2)</f>
        <v>0</v>
      </c>
      <c r="K375" s="206" t="s">
        <v>196</v>
      </c>
      <c r="L375" s="119"/>
      <c r="M375" s="207" t="s">
        <v>1</v>
      </c>
      <c r="N375" s="208" t="s">
        <v>29</v>
      </c>
      <c r="O375" s="209">
        <v>0.159</v>
      </c>
      <c r="P375" s="209">
        <f>O375*H375</f>
        <v>11.13</v>
      </c>
      <c r="Q375" s="209">
        <v>1.7000000000000001E-4</v>
      </c>
      <c r="R375" s="209">
        <f>Q375*H375</f>
        <v>1.1900000000000001E-2</v>
      </c>
      <c r="S375" s="209">
        <v>0</v>
      </c>
      <c r="T375" s="210">
        <f>S375*H375</f>
        <v>0</v>
      </c>
      <c r="AS375" s="211" t="s">
        <v>102</v>
      </c>
      <c r="AT375" s="211" t="s">
        <v>67</v>
      </c>
      <c r="AX375" s="110" t="s">
        <v>101</v>
      </c>
      <c r="BD375" s="212">
        <f>IF(N375="základní",J375,0)</f>
        <v>0</v>
      </c>
      <c r="BE375" s="212">
        <f>IF(N375="snížená",J375,0)</f>
        <v>0</v>
      </c>
      <c r="BF375" s="212">
        <f>IF(N375="zákl. přenesená",J375,0)</f>
        <v>0</v>
      </c>
      <c r="BG375" s="212">
        <f>IF(N375="sníž. přenesená",J375,0)</f>
        <v>0</v>
      </c>
      <c r="BH375" s="212">
        <f>IF(N375="nulová",J375,0)</f>
        <v>0</v>
      </c>
      <c r="BI375" s="110" t="s">
        <v>66</v>
      </c>
      <c r="BJ375" s="212">
        <f>ROUND(I375*H375,2)</f>
        <v>0</v>
      </c>
      <c r="BK375" s="110" t="s">
        <v>119</v>
      </c>
    </row>
    <row r="376" spans="2:63" s="214" customFormat="1" ht="12">
      <c r="B376" s="213"/>
      <c r="D376" s="215" t="s">
        <v>105</v>
      </c>
      <c r="E376" s="216" t="s">
        <v>1</v>
      </c>
      <c r="F376" s="217" t="s">
        <v>781</v>
      </c>
      <c r="H376" s="216" t="s">
        <v>1</v>
      </c>
      <c r="L376" s="213"/>
      <c r="M376" s="218"/>
      <c r="T376" s="219"/>
      <c r="AS376" s="216" t="s">
        <v>105</v>
      </c>
      <c r="AT376" s="216" t="s">
        <v>67</v>
      </c>
      <c r="AU376" s="214" t="s">
        <v>66</v>
      </c>
      <c r="AV376" s="214" t="s">
        <v>21</v>
      </c>
      <c r="AW376" s="214" t="s">
        <v>64</v>
      </c>
      <c r="AX376" s="216" t="s">
        <v>101</v>
      </c>
    </row>
    <row r="377" spans="2:63" s="185" customFormat="1" ht="13">
      <c r="B377" s="184"/>
      <c r="D377" s="186" t="s">
        <v>63</v>
      </c>
      <c r="E377" s="194" t="s">
        <v>126</v>
      </c>
      <c r="F377" s="194" t="s">
        <v>802</v>
      </c>
      <c r="J377" s="195">
        <f>BJ377</f>
        <v>0</v>
      </c>
      <c r="L377" s="196"/>
      <c r="M377" s="189"/>
      <c r="P377" s="190">
        <f>SUM(P378:P510)</f>
        <v>1.9359000000000002</v>
      </c>
      <c r="R377" s="190">
        <f>SUM(R378:R510)</f>
        <v>1.2996251999999997</v>
      </c>
      <c r="T377" s="197">
        <f>SUM(T378:T510)</f>
        <v>0</v>
      </c>
      <c r="AS377" s="193" t="s">
        <v>63</v>
      </c>
      <c r="AT377" s="193" t="s">
        <v>66</v>
      </c>
      <c r="AX377" s="186" t="s">
        <v>101</v>
      </c>
      <c r="BJ377" s="198">
        <f>SUM(BJ378:BJ510)</f>
        <v>0</v>
      </c>
    </row>
    <row r="378" spans="2:63" s="120" customFormat="1" ht="13">
      <c r="B378" s="119"/>
      <c r="C378" s="237">
        <v>77</v>
      </c>
      <c r="D378" s="237" t="s">
        <v>110</v>
      </c>
      <c r="E378" s="238" t="s">
        <v>639</v>
      </c>
      <c r="F378" s="243" t="s">
        <v>640</v>
      </c>
      <c r="G378" s="240" t="s">
        <v>121</v>
      </c>
      <c r="H378" s="241">
        <v>5</v>
      </c>
      <c r="I378" s="69">
        <v>0</v>
      </c>
      <c r="J378" s="242">
        <f>ROUND(I378*H378,2)</f>
        <v>0</v>
      </c>
      <c r="K378" s="206"/>
      <c r="L378" s="119"/>
      <c r="M378" s="207" t="s">
        <v>1</v>
      </c>
      <c r="N378" s="208" t="s">
        <v>29</v>
      </c>
      <c r="O378" s="209">
        <v>0</v>
      </c>
      <c r="P378" s="209">
        <f>O378*H378</f>
        <v>0</v>
      </c>
      <c r="Q378" s="209">
        <v>1.2999999999999999E-2</v>
      </c>
      <c r="R378" s="209">
        <f>Q378*H378</f>
        <v>6.5000000000000002E-2</v>
      </c>
      <c r="S378" s="209">
        <v>0</v>
      </c>
      <c r="T378" s="210">
        <f>S378*H378</f>
        <v>0</v>
      </c>
      <c r="AS378" s="211" t="s">
        <v>110</v>
      </c>
      <c r="AT378" s="211" t="s">
        <v>67</v>
      </c>
      <c r="AX378" s="110" t="s">
        <v>101</v>
      </c>
      <c r="BD378" s="212">
        <f>IF(N378="základní",J378,0)</f>
        <v>0</v>
      </c>
      <c r="BE378" s="212">
        <f>IF(N378="snížená",J378,0)</f>
        <v>0</v>
      </c>
      <c r="BF378" s="212">
        <f>IF(N378="zákl. přenesená",J378,0)</f>
        <v>0</v>
      </c>
      <c r="BG378" s="212">
        <f>IF(N378="sníž. přenesená",J378,0)</f>
        <v>0</v>
      </c>
      <c r="BH378" s="212">
        <f>IF(N378="nulová",J378,0)</f>
        <v>0</v>
      </c>
      <c r="BI378" s="110" t="s">
        <v>66</v>
      </c>
      <c r="BJ378" s="212">
        <f>ROUND(I378*H378,2)</f>
        <v>0</v>
      </c>
      <c r="BK378" s="110" t="s">
        <v>104</v>
      </c>
    </row>
    <row r="379" spans="2:63" s="221" customFormat="1" ht="12">
      <c r="B379" s="220"/>
      <c r="D379" s="215"/>
      <c r="E379" s="222"/>
      <c r="F379" s="223" t="s">
        <v>592</v>
      </c>
      <c r="H379" s="224"/>
      <c r="L379" s="220"/>
      <c r="M379" s="225"/>
      <c r="T379" s="226"/>
      <c r="AS379" s="222"/>
      <c r="AT379" s="222"/>
      <c r="AX379" s="222"/>
    </row>
    <row r="380" spans="2:63" s="221" customFormat="1" ht="12">
      <c r="B380" s="220"/>
      <c r="D380" s="215"/>
      <c r="E380" s="222"/>
      <c r="F380" s="223" t="s">
        <v>586</v>
      </c>
      <c r="H380" s="224"/>
      <c r="L380" s="220"/>
      <c r="M380" s="225"/>
      <c r="T380" s="226"/>
      <c r="AS380" s="222"/>
      <c r="AT380" s="222"/>
      <c r="AX380" s="222"/>
    </row>
    <row r="381" spans="2:63" s="221" customFormat="1" ht="12">
      <c r="B381" s="220"/>
      <c r="D381" s="215"/>
      <c r="E381" s="222"/>
      <c r="F381" s="223" t="s">
        <v>587</v>
      </c>
      <c r="H381" s="224"/>
      <c r="L381" s="220"/>
      <c r="M381" s="225"/>
      <c r="T381" s="226"/>
      <c r="AS381" s="222"/>
      <c r="AT381" s="222"/>
      <c r="AX381" s="222"/>
    </row>
    <row r="382" spans="2:63" s="221" customFormat="1" ht="12">
      <c r="B382" s="220"/>
      <c r="D382" s="215"/>
      <c r="E382" s="222"/>
      <c r="F382" s="223" t="s">
        <v>588</v>
      </c>
      <c r="H382" s="224"/>
      <c r="L382" s="220"/>
      <c r="M382" s="225"/>
      <c r="T382" s="226"/>
      <c r="AS382" s="222"/>
      <c r="AT382" s="222"/>
      <c r="AX382" s="222"/>
    </row>
    <row r="383" spans="2:63" s="221" customFormat="1" ht="12">
      <c r="B383" s="220"/>
      <c r="D383" s="215"/>
      <c r="E383" s="222"/>
      <c r="F383" s="223" t="s">
        <v>589</v>
      </c>
      <c r="H383" s="224"/>
      <c r="L383" s="220"/>
      <c r="M383" s="225"/>
      <c r="T383" s="226"/>
      <c r="AS383" s="222"/>
      <c r="AT383" s="222"/>
      <c r="AX383" s="222"/>
    </row>
    <row r="384" spans="2:63" s="221" customFormat="1" ht="12">
      <c r="B384" s="220"/>
      <c r="D384" s="215"/>
      <c r="E384" s="222"/>
      <c r="F384" s="223" t="s">
        <v>590</v>
      </c>
      <c r="H384" s="224"/>
      <c r="L384" s="220"/>
      <c r="M384" s="225"/>
      <c r="T384" s="226"/>
      <c r="AS384" s="222"/>
      <c r="AT384" s="222"/>
      <c r="AX384" s="222"/>
    </row>
    <row r="385" spans="2:63" s="221" customFormat="1" ht="12">
      <c r="B385" s="220"/>
      <c r="D385" s="215"/>
      <c r="E385" s="222"/>
      <c r="F385" s="223" t="s">
        <v>591</v>
      </c>
      <c r="H385" s="224"/>
      <c r="L385" s="220"/>
      <c r="M385" s="225"/>
      <c r="T385" s="226"/>
      <c r="AS385" s="222"/>
      <c r="AT385" s="222"/>
      <c r="AX385" s="222"/>
    </row>
    <row r="386" spans="2:63" s="120" customFormat="1" ht="13">
      <c r="B386" s="119"/>
      <c r="C386" s="237">
        <v>78</v>
      </c>
      <c r="D386" s="237" t="s">
        <v>110</v>
      </c>
      <c r="E386" s="238" t="s">
        <v>641</v>
      </c>
      <c r="F386" s="243" t="s">
        <v>642</v>
      </c>
      <c r="G386" s="240" t="s">
        <v>121</v>
      </c>
      <c r="H386" s="241">
        <v>8</v>
      </c>
      <c r="I386" s="69">
        <v>0</v>
      </c>
      <c r="J386" s="242">
        <f>ROUND(I386*H386,2)</f>
        <v>0</v>
      </c>
      <c r="K386" s="206"/>
      <c r="L386" s="119"/>
      <c r="M386" s="207" t="s">
        <v>1</v>
      </c>
      <c r="N386" s="208" t="s">
        <v>29</v>
      </c>
      <c r="O386" s="209">
        <v>0</v>
      </c>
      <c r="P386" s="209">
        <f>O386*H386</f>
        <v>0</v>
      </c>
      <c r="Q386" s="209">
        <v>1.2E-2</v>
      </c>
      <c r="R386" s="209">
        <f>Q386*H386</f>
        <v>9.6000000000000002E-2</v>
      </c>
      <c r="S386" s="209">
        <v>0</v>
      </c>
      <c r="T386" s="210">
        <f>S386*H386</f>
        <v>0</v>
      </c>
      <c r="AS386" s="211" t="s">
        <v>110</v>
      </c>
      <c r="AT386" s="211" t="s">
        <v>67</v>
      </c>
      <c r="AX386" s="110" t="s">
        <v>101</v>
      </c>
      <c r="BD386" s="212">
        <f>IF(N386="základní",J386,0)</f>
        <v>0</v>
      </c>
      <c r="BE386" s="212">
        <f>IF(N386="snížená",J386,0)</f>
        <v>0</v>
      </c>
      <c r="BF386" s="212">
        <f>IF(N386="zákl. přenesená",J386,0)</f>
        <v>0</v>
      </c>
      <c r="BG386" s="212">
        <f>IF(N386="sníž. přenesená",J386,0)</f>
        <v>0</v>
      </c>
      <c r="BH386" s="212">
        <f>IF(N386="nulová",J386,0)</f>
        <v>0</v>
      </c>
      <c r="BI386" s="110" t="s">
        <v>66</v>
      </c>
      <c r="BJ386" s="212">
        <f>ROUND(I386*H386,2)</f>
        <v>0</v>
      </c>
      <c r="BK386" s="110" t="s">
        <v>104</v>
      </c>
    </row>
    <row r="387" spans="2:63" s="221" customFormat="1" ht="12">
      <c r="B387" s="220"/>
      <c r="D387" s="215"/>
      <c r="E387" s="222"/>
      <c r="F387" s="223" t="s">
        <v>592</v>
      </c>
      <c r="H387" s="224"/>
      <c r="L387" s="220"/>
      <c r="M387" s="225"/>
      <c r="T387" s="226"/>
      <c r="AS387" s="222"/>
      <c r="AT387" s="222"/>
      <c r="AX387" s="222"/>
    </row>
    <row r="388" spans="2:63" s="221" customFormat="1" ht="12">
      <c r="B388" s="220"/>
      <c r="D388" s="215"/>
      <c r="E388" s="222"/>
      <c r="F388" s="223" t="s">
        <v>586</v>
      </c>
      <c r="H388" s="224"/>
      <c r="L388" s="220"/>
      <c r="M388" s="225"/>
      <c r="T388" s="226"/>
      <c r="AS388" s="222"/>
      <c r="AT388" s="222"/>
      <c r="AX388" s="222"/>
    </row>
    <row r="389" spans="2:63" s="221" customFormat="1" ht="12">
      <c r="B389" s="220"/>
      <c r="D389" s="215"/>
      <c r="E389" s="222"/>
      <c r="F389" s="223" t="s">
        <v>587</v>
      </c>
      <c r="H389" s="224"/>
      <c r="L389" s="220"/>
      <c r="M389" s="225"/>
      <c r="T389" s="226"/>
      <c r="AS389" s="222"/>
      <c r="AT389" s="222"/>
      <c r="AX389" s="222"/>
    </row>
    <row r="390" spans="2:63" s="221" customFormat="1" ht="12">
      <c r="B390" s="220"/>
      <c r="D390" s="215"/>
      <c r="E390" s="222"/>
      <c r="F390" s="223" t="s">
        <v>593</v>
      </c>
      <c r="H390" s="224"/>
      <c r="L390" s="220"/>
      <c r="M390" s="225"/>
      <c r="T390" s="226"/>
      <c r="AS390" s="222"/>
      <c r="AT390" s="222"/>
      <c r="AX390" s="222"/>
    </row>
    <row r="391" spans="2:63" s="221" customFormat="1" ht="12">
      <c r="B391" s="220"/>
      <c r="D391" s="215"/>
      <c r="E391" s="222"/>
      <c r="F391" s="223" t="s">
        <v>594</v>
      </c>
      <c r="H391" s="224"/>
      <c r="L391" s="220"/>
      <c r="M391" s="225"/>
      <c r="T391" s="226"/>
      <c r="AS391" s="222"/>
      <c r="AT391" s="222"/>
      <c r="AX391" s="222"/>
    </row>
    <row r="392" spans="2:63" s="221" customFormat="1" ht="12">
      <c r="B392" s="220"/>
      <c r="D392" s="215"/>
      <c r="E392" s="222"/>
      <c r="F392" s="223" t="s">
        <v>591</v>
      </c>
      <c r="H392" s="224"/>
      <c r="L392" s="220"/>
      <c r="M392" s="225"/>
      <c r="T392" s="226"/>
      <c r="AS392" s="222"/>
      <c r="AT392" s="222"/>
      <c r="AX392" s="222"/>
    </row>
    <row r="393" spans="2:63" s="120" customFormat="1" ht="13">
      <c r="B393" s="119"/>
      <c r="C393" s="237">
        <v>79</v>
      </c>
      <c r="D393" s="237" t="s">
        <v>110</v>
      </c>
      <c r="E393" s="238" t="s">
        <v>643</v>
      </c>
      <c r="F393" s="243" t="s">
        <v>644</v>
      </c>
      <c r="G393" s="240" t="s">
        <v>121</v>
      </c>
      <c r="H393" s="241">
        <v>1</v>
      </c>
      <c r="I393" s="69">
        <v>0</v>
      </c>
      <c r="J393" s="242">
        <f>ROUND(I393*H393,2)</f>
        <v>0</v>
      </c>
      <c r="K393" s="206"/>
      <c r="L393" s="119"/>
      <c r="M393" s="207" t="s">
        <v>1</v>
      </c>
      <c r="N393" s="208" t="s">
        <v>29</v>
      </c>
      <c r="O393" s="209">
        <v>0</v>
      </c>
      <c r="P393" s="209">
        <f>O393*H393</f>
        <v>0</v>
      </c>
      <c r="Q393" s="209">
        <v>0.02</v>
      </c>
      <c r="R393" s="209">
        <f>Q393*H393</f>
        <v>0.02</v>
      </c>
      <c r="S393" s="209">
        <v>0</v>
      </c>
      <c r="T393" s="210">
        <f>S393*H393</f>
        <v>0</v>
      </c>
      <c r="AS393" s="211" t="s">
        <v>110</v>
      </c>
      <c r="AT393" s="211" t="s">
        <v>67</v>
      </c>
      <c r="AX393" s="110" t="s">
        <v>101</v>
      </c>
      <c r="BD393" s="212">
        <f>IF(N393="základní",J393,0)</f>
        <v>0</v>
      </c>
      <c r="BE393" s="212">
        <f>IF(N393="snížená",J393,0)</f>
        <v>0</v>
      </c>
      <c r="BF393" s="212">
        <f>IF(N393="zákl. přenesená",J393,0)</f>
        <v>0</v>
      </c>
      <c r="BG393" s="212">
        <f>IF(N393="sníž. přenesená",J393,0)</f>
        <v>0</v>
      </c>
      <c r="BH393" s="212">
        <f>IF(N393="nulová",J393,0)</f>
        <v>0</v>
      </c>
      <c r="BI393" s="110" t="s">
        <v>66</v>
      </c>
      <c r="BJ393" s="212">
        <f>ROUND(I393*H393,2)</f>
        <v>0</v>
      </c>
      <c r="BK393" s="110" t="s">
        <v>104</v>
      </c>
    </row>
    <row r="394" spans="2:63" s="221" customFormat="1" ht="12">
      <c r="B394" s="220"/>
      <c r="D394" s="215"/>
      <c r="E394" s="222"/>
      <c r="F394" s="223" t="s">
        <v>603</v>
      </c>
      <c r="H394" s="224"/>
      <c r="L394" s="220"/>
      <c r="M394" s="225"/>
      <c r="T394" s="226"/>
      <c r="AS394" s="222"/>
      <c r="AT394" s="222"/>
      <c r="AX394" s="222"/>
    </row>
    <row r="395" spans="2:63" s="221" customFormat="1" ht="12">
      <c r="B395" s="220"/>
      <c r="D395" s="215"/>
      <c r="E395" s="222"/>
      <c r="F395" s="223" t="s">
        <v>595</v>
      </c>
      <c r="H395" s="224"/>
      <c r="L395" s="220"/>
      <c r="M395" s="225"/>
      <c r="T395" s="226"/>
      <c r="AS395" s="222"/>
      <c r="AT395" s="222"/>
      <c r="AX395" s="222"/>
    </row>
    <row r="396" spans="2:63" s="221" customFormat="1" ht="12">
      <c r="B396" s="220"/>
      <c r="D396" s="215"/>
      <c r="E396" s="222"/>
      <c r="F396" s="223" t="s">
        <v>596</v>
      </c>
      <c r="H396" s="224"/>
      <c r="L396" s="220"/>
      <c r="M396" s="225"/>
      <c r="T396" s="226"/>
      <c r="AS396" s="222"/>
      <c r="AT396" s="222"/>
      <c r="AX396" s="222"/>
    </row>
    <row r="397" spans="2:63" s="221" customFormat="1" ht="24">
      <c r="B397" s="220"/>
      <c r="D397" s="215"/>
      <c r="E397" s="222"/>
      <c r="F397" s="223" t="s">
        <v>597</v>
      </c>
      <c r="H397" s="224"/>
      <c r="L397" s="220"/>
      <c r="M397" s="225"/>
      <c r="T397" s="226"/>
      <c r="AS397" s="222"/>
      <c r="AT397" s="222"/>
      <c r="AX397" s="222"/>
    </row>
    <row r="398" spans="2:63" s="221" customFormat="1" ht="12">
      <c r="B398" s="220"/>
      <c r="D398" s="215"/>
      <c r="E398" s="222"/>
      <c r="F398" s="223" t="s">
        <v>598</v>
      </c>
      <c r="H398" s="224"/>
      <c r="L398" s="220"/>
      <c r="M398" s="225"/>
      <c r="T398" s="226"/>
      <c r="AS398" s="222"/>
      <c r="AT398" s="222"/>
      <c r="AX398" s="222"/>
    </row>
    <row r="399" spans="2:63" s="221" customFormat="1" ht="12">
      <c r="B399" s="220"/>
      <c r="D399" s="215"/>
      <c r="E399" s="222"/>
      <c r="F399" s="223" t="s">
        <v>599</v>
      </c>
      <c r="H399" s="224"/>
      <c r="L399" s="220"/>
      <c r="M399" s="225"/>
      <c r="T399" s="226"/>
      <c r="AS399" s="222"/>
      <c r="AT399" s="222"/>
      <c r="AX399" s="222"/>
    </row>
    <row r="400" spans="2:63" s="221" customFormat="1" ht="12">
      <c r="B400" s="220"/>
      <c r="D400" s="215"/>
      <c r="E400" s="222"/>
      <c r="F400" s="223" t="s">
        <v>600</v>
      </c>
      <c r="H400" s="224"/>
      <c r="L400" s="220"/>
      <c r="M400" s="225"/>
      <c r="T400" s="226"/>
      <c r="AS400" s="222"/>
      <c r="AT400" s="222"/>
      <c r="AX400" s="222"/>
    </row>
    <row r="401" spans="2:63" s="221" customFormat="1" ht="12">
      <c r="B401" s="220"/>
      <c r="D401" s="215"/>
      <c r="E401" s="222"/>
      <c r="F401" s="223" t="s">
        <v>601</v>
      </c>
      <c r="H401" s="224"/>
      <c r="L401" s="220"/>
      <c r="M401" s="225"/>
      <c r="T401" s="226"/>
      <c r="AS401" s="222"/>
      <c r="AT401" s="222"/>
      <c r="AX401" s="222"/>
    </row>
    <row r="402" spans="2:63" s="221" customFormat="1" ht="12">
      <c r="B402" s="220"/>
      <c r="D402" s="215"/>
      <c r="E402" s="222"/>
      <c r="F402" s="223" t="s">
        <v>602</v>
      </c>
      <c r="H402" s="224"/>
      <c r="L402" s="220"/>
      <c r="M402" s="225"/>
      <c r="T402" s="226"/>
      <c r="AS402" s="222"/>
      <c r="AT402" s="222"/>
      <c r="AX402" s="222"/>
    </row>
    <row r="403" spans="2:63" s="120" customFormat="1" ht="13">
      <c r="B403" s="119"/>
      <c r="C403" s="237">
        <v>80</v>
      </c>
      <c r="D403" s="237" t="s">
        <v>110</v>
      </c>
      <c r="E403" s="238" t="s">
        <v>792</v>
      </c>
      <c r="F403" s="243" t="s">
        <v>793</v>
      </c>
      <c r="G403" s="240" t="s">
        <v>121</v>
      </c>
      <c r="H403" s="241">
        <v>1</v>
      </c>
      <c r="I403" s="69">
        <v>0</v>
      </c>
      <c r="J403" s="242">
        <f>ROUND(I403*H403,2)</f>
        <v>0</v>
      </c>
      <c r="K403" s="206"/>
      <c r="L403" s="119"/>
      <c r="M403" s="207" t="s">
        <v>1</v>
      </c>
      <c r="N403" s="208" t="s">
        <v>29</v>
      </c>
      <c r="O403" s="209">
        <v>0</v>
      </c>
      <c r="P403" s="209">
        <f>O403*H403</f>
        <v>0</v>
      </c>
      <c r="Q403" s="209">
        <v>0.38</v>
      </c>
      <c r="R403" s="209">
        <f>Q403*H403</f>
        <v>0.38</v>
      </c>
      <c r="S403" s="209">
        <v>0</v>
      </c>
      <c r="T403" s="210">
        <f>S403*H403</f>
        <v>0</v>
      </c>
      <c r="AS403" s="211" t="s">
        <v>110</v>
      </c>
      <c r="AT403" s="211" t="s">
        <v>67</v>
      </c>
      <c r="AX403" s="110" t="s">
        <v>101</v>
      </c>
      <c r="BD403" s="212">
        <f>IF(N403="základní",J403,0)</f>
        <v>0</v>
      </c>
      <c r="BE403" s="212">
        <f>IF(N403="snížená",J403,0)</f>
        <v>0</v>
      </c>
      <c r="BF403" s="212">
        <f>IF(N403="zákl. přenesená",J403,0)</f>
        <v>0</v>
      </c>
      <c r="BG403" s="212">
        <f>IF(N403="sníž. přenesená",J403,0)</f>
        <v>0</v>
      </c>
      <c r="BH403" s="212">
        <f>IF(N403="nulová",J403,0)</f>
        <v>0</v>
      </c>
      <c r="BI403" s="110" t="s">
        <v>66</v>
      </c>
      <c r="BJ403" s="212">
        <f>ROUND(I403*H403,2)</f>
        <v>0</v>
      </c>
      <c r="BK403" s="110" t="s">
        <v>104</v>
      </c>
    </row>
    <row r="404" spans="2:63" s="221" customFormat="1" ht="12">
      <c r="B404" s="220"/>
      <c r="D404" s="215"/>
      <c r="E404" s="222"/>
      <c r="F404" s="223" t="s">
        <v>445</v>
      </c>
      <c r="H404" s="224"/>
      <c r="L404" s="220"/>
      <c r="M404" s="225"/>
      <c r="T404" s="226"/>
      <c r="AS404" s="222"/>
      <c r="AT404" s="222"/>
      <c r="AX404" s="222"/>
    </row>
    <row r="405" spans="2:63" s="221" customFormat="1" ht="12">
      <c r="B405" s="220"/>
      <c r="D405" s="215"/>
      <c r="E405" s="222"/>
      <c r="F405" s="223" t="s">
        <v>463</v>
      </c>
      <c r="H405" s="224"/>
      <c r="L405" s="220"/>
      <c r="M405" s="225"/>
      <c r="T405" s="226"/>
      <c r="AS405" s="222"/>
      <c r="AT405" s="222"/>
      <c r="AX405" s="222"/>
    </row>
    <row r="406" spans="2:63" s="221" customFormat="1" ht="12">
      <c r="B406" s="220"/>
      <c r="D406" s="215"/>
      <c r="E406" s="222"/>
      <c r="F406" s="223" t="s">
        <v>464</v>
      </c>
      <c r="H406" s="224"/>
      <c r="L406" s="220"/>
      <c r="M406" s="225"/>
      <c r="T406" s="226"/>
      <c r="AS406" s="222"/>
      <c r="AT406" s="222"/>
      <c r="AX406" s="222"/>
    </row>
    <row r="407" spans="2:63" s="221" customFormat="1" ht="12">
      <c r="B407" s="220"/>
      <c r="D407" s="215"/>
      <c r="E407" s="222"/>
      <c r="F407" s="223" t="s">
        <v>465</v>
      </c>
      <c r="H407" s="224"/>
      <c r="L407" s="220"/>
      <c r="M407" s="225"/>
      <c r="T407" s="226"/>
      <c r="AS407" s="222"/>
      <c r="AT407" s="222"/>
      <c r="AX407" s="222"/>
    </row>
    <row r="408" spans="2:63" s="221" customFormat="1" ht="12">
      <c r="B408" s="220"/>
      <c r="D408" s="215"/>
      <c r="E408" s="222"/>
      <c r="F408" s="223" t="s">
        <v>466</v>
      </c>
      <c r="H408" s="224"/>
      <c r="L408" s="220"/>
      <c r="M408" s="225"/>
      <c r="T408" s="226"/>
      <c r="AS408" s="222"/>
      <c r="AT408" s="222"/>
      <c r="AX408" s="222"/>
    </row>
    <row r="409" spans="2:63" s="221" customFormat="1" ht="12">
      <c r="B409" s="220"/>
      <c r="D409" s="215"/>
      <c r="E409" s="222"/>
      <c r="F409" s="223" t="s">
        <v>467</v>
      </c>
      <c r="H409" s="224"/>
      <c r="L409" s="220"/>
      <c r="M409" s="225"/>
      <c r="T409" s="226"/>
      <c r="AS409" s="222"/>
      <c r="AT409" s="222"/>
      <c r="AX409" s="222"/>
    </row>
    <row r="410" spans="2:63" s="221" customFormat="1" ht="12">
      <c r="B410" s="220"/>
      <c r="D410" s="215"/>
      <c r="E410" s="222"/>
      <c r="F410" s="223" t="s">
        <v>468</v>
      </c>
      <c r="H410" s="224"/>
      <c r="L410" s="220"/>
      <c r="M410" s="225"/>
      <c r="T410" s="226"/>
      <c r="AS410" s="222"/>
      <c r="AT410" s="222"/>
      <c r="AX410" s="222"/>
    </row>
    <row r="411" spans="2:63" s="221" customFormat="1" ht="12">
      <c r="B411" s="220"/>
      <c r="D411" s="215"/>
      <c r="E411" s="222"/>
      <c r="F411" s="223" t="s">
        <v>469</v>
      </c>
      <c r="H411" s="224"/>
      <c r="L411" s="220"/>
      <c r="M411" s="225"/>
      <c r="T411" s="226"/>
      <c r="AS411" s="222"/>
      <c r="AT411" s="222"/>
      <c r="AX411" s="222"/>
    </row>
    <row r="412" spans="2:63" s="221" customFormat="1" ht="12">
      <c r="B412" s="220"/>
      <c r="D412" s="215"/>
      <c r="E412" s="222"/>
      <c r="F412" s="223" t="s">
        <v>470</v>
      </c>
      <c r="H412" s="224"/>
      <c r="L412" s="220"/>
      <c r="M412" s="225"/>
      <c r="T412" s="226"/>
      <c r="AS412" s="222"/>
      <c r="AT412" s="222"/>
      <c r="AX412" s="222"/>
    </row>
    <row r="413" spans="2:63" s="221" customFormat="1" ht="12">
      <c r="B413" s="220"/>
      <c r="D413" s="215"/>
      <c r="E413" s="222"/>
      <c r="F413" s="223" t="s">
        <v>471</v>
      </c>
      <c r="H413" s="224"/>
      <c r="L413" s="220"/>
      <c r="M413" s="225"/>
      <c r="T413" s="226"/>
      <c r="AS413" s="222"/>
      <c r="AT413" s="222"/>
      <c r="AX413" s="222"/>
    </row>
    <row r="414" spans="2:63" s="221" customFormat="1" ht="12">
      <c r="B414" s="220"/>
      <c r="D414" s="215"/>
      <c r="E414" s="222"/>
      <c r="F414" s="223" t="s">
        <v>472</v>
      </c>
      <c r="H414" s="224"/>
      <c r="L414" s="220"/>
      <c r="M414" s="225"/>
      <c r="T414" s="226"/>
      <c r="AS414" s="222"/>
      <c r="AT414" s="222"/>
      <c r="AX414" s="222"/>
    </row>
    <row r="415" spans="2:63" s="221" customFormat="1" ht="12">
      <c r="B415" s="220"/>
      <c r="D415" s="215"/>
      <c r="E415" s="222"/>
      <c r="F415" s="223" t="s">
        <v>473</v>
      </c>
      <c r="H415" s="224"/>
      <c r="L415" s="220"/>
      <c r="M415" s="225"/>
      <c r="T415" s="226"/>
      <c r="AS415" s="222"/>
      <c r="AT415" s="222"/>
      <c r="AX415" s="222"/>
    </row>
    <row r="416" spans="2:63" s="221" customFormat="1" ht="24">
      <c r="B416" s="220"/>
      <c r="D416" s="215"/>
      <c r="E416" s="222"/>
      <c r="F416" s="223" t="s">
        <v>474</v>
      </c>
      <c r="H416" s="224"/>
      <c r="L416" s="220"/>
      <c r="M416" s="225"/>
      <c r="T416" s="226"/>
      <c r="AS416" s="222"/>
      <c r="AT416" s="222"/>
      <c r="AX416" s="222"/>
    </row>
    <row r="417" spans="2:63" s="221" customFormat="1" ht="12">
      <c r="B417" s="220"/>
      <c r="D417" s="215"/>
      <c r="E417" s="222"/>
      <c r="F417" s="223" t="s">
        <v>475</v>
      </c>
      <c r="H417" s="224"/>
      <c r="L417" s="220"/>
      <c r="M417" s="225"/>
      <c r="T417" s="226"/>
      <c r="AS417" s="222"/>
      <c r="AT417" s="222"/>
      <c r="AX417" s="222"/>
    </row>
    <row r="418" spans="2:63" s="221" customFormat="1" ht="12">
      <c r="B418" s="220"/>
      <c r="D418" s="215"/>
      <c r="E418" s="222"/>
      <c r="F418" s="223" t="s">
        <v>476</v>
      </c>
      <c r="H418" s="224"/>
      <c r="L418" s="220"/>
      <c r="M418" s="225"/>
      <c r="T418" s="226"/>
      <c r="AS418" s="222"/>
      <c r="AT418" s="222"/>
      <c r="AX418" s="222"/>
    </row>
    <row r="419" spans="2:63" s="221" customFormat="1" ht="12">
      <c r="B419" s="220"/>
      <c r="D419" s="215"/>
      <c r="E419" s="222"/>
      <c r="F419" s="223" t="s">
        <v>454</v>
      </c>
      <c r="H419" s="224"/>
      <c r="L419" s="220"/>
      <c r="M419" s="225"/>
      <c r="T419" s="226"/>
      <c r="AS419" s="222"/>
      <c r="AT419" s="222"/>
      <c r="AX419" s="222"/>
    </row>
    <row r="420" spans="2:63" s="221" customFormat="1" ht="12">
      <c r="B420" s="220"/>
      <c r="D420" s="215"/>
      <c r="E420" s="222"/>
      <c r="F420" s="223" t="s">
        <v>794</v>
      </c>
      <c r="H420" s="224"/>
      <c r="L420" s="220"/>
      <c r="M420" s="225"/>
      <c r="T420" s="226"/>
      <c r="AS420" s="222"/>
      <c r="AT420" s="222"/>
      <c r="AX420" s="222"/>
    </row>
    <row r="421" spans="2:63" s="221" customFormat="1" ht="12">
      <c r="B421" s="220"/>
      <c r="D421" s="215"/>
      <c r="E421" s="222"/>
      <c r="F421" s="223" t="s">
        <v>795</v>
      </c>
      <c r="H421" s="224"/>
      <c r="L421" s="220"/>
      <c r="M421" s="225"/>
      <c r="T421" s="226"/>
      <c r="AS421" s="222"/>
      <c r="AT421" s="222"/>
      <c r="AX421" s="222"/>
    </row>
    <row r="422" spans="2:63" s="120" customFormat="1" ht="13">
      <c r="B422" s="119"/>
      <c r="C422" s="237">
        <v>81</v>
      </c>
      <c r="D422" s="237" t="s">
        <v>110</v>
      </c>
      <c r="E422" s="238" t="s">
        <v>796</v>
      </c>
      <c r="F422" s="243" t="s">
        <v>799</v>
      </c>
      <c r="G422" s="240" t="s">
        <v>121</v>
      </c>
      <c r="H422" s="241">
        <v>1</v>
      </c>
      <c r="I422" s="69">
        <v>0</v>
      </c>
      <c r="J422" s="242">
        <f>ROUND(I422*H422,2)</f>
        <v>0</v>
      </c>
      <c r="K422" s="206"/>
      <c r="L422" s="119"/>
      <c r="M422" s="207" t="s">
        <v>1</v>
      </c>
      <c r="N422" s="208" t="s">
        <v>29</v>
      </c>
      <c r="O422" s="209">
        <v>0</v>
      </c>
      <c r="P422" s="209">
        <f>O422*H422</f>
        <v>0</v>
      </c>
      <c r="Q422" s="209">
        <v>0.13500000000000001</v>
      </c>
      <c r="R422" s="209">
        <f>Q422*H422</f>
        <v>0.13500000000000001</v>
      </c>
      <c r="S422" s="209">
        <v>0</v>
      </c>
      <c r="T422" s="210">
        <f>S422*H422</f>
        <v>0</v>
      </c>
      <c r="AS422" s="211" t="s">
        <v>110</v>
      </c>
      <c r="AT422" s="211" t="s">
        <v>67</v>
      </c>
      <c r="AX422" s="110" t="s">
        <v>101</v>
      </c>
      <c r="BD422" s="212">
        <f>IF(N422="základní",J422,0)</f>
        <v>0</v>
      </c>
      <c r="BE422" s="212">
        <f>IF(N422="snížená",J422,0)</f>
        <v>0</v>
      </c>
      <c r="BF422" s="212">
        <f>IF(N422="zákl. přenesená",J422,0)</f>
        <v>0</v>
      </c>
      <c r="BG422" s="212">
        <f>IF(N422="sníž. přenesená",J422,0)</f>
        <v>0</v>
      </c>
      <c r="BH422" s="212">
        <f>IF(N422="nulová",J422,0)</f>
        <v>0</v>
      </c>
      <c r="BI422" s="110" t="s">
        <v>66</v>
      </c>
      <c r="BJ422" s="212">
        <f>ROUND(I422*H422,2)</f>
        <v>0</v>
      </c>
      <c r="BK422" s="110" t="s">
        <v>104</v>
      </c>
    </row>
    <row r="423" spans="2:63" s="221" customFormat="1" ht="12">
      <c r="B423" s="220"/>
      <c r="D423" s="215"/>
      <c r="E423" s="222"/>
      <c r="F423" s="223" t="s">
        <v>445</v>
      </c>
      <c r="H423" s="224"/>
      <c r="L423" s="220"/>
      <c r="M423" s="225"/>
      <c r="T423" s="226"/>
      <c r="AS423" s="222"/>
      <c r="AT423" s="222"/>
      <c r="AX423" s="222"/>
    </row>
    <row r="424" spans="2:63" s="221" customFormat="1" ht="12">
      <c r="B424" s="220"/>
      <c r="D424" s="215"/>
      <c r="E424" s="222"/>
      <c r="F424" s="223" t="s">
        <v>446</v>
      </c>
      <c r="H424" s="224"/>
      <c r="L424" s="220"/>
      <c r="M424" s="225"/>
      <c r="T424" s="226"/>
      <c r="AS424" s="222"/>
      <c r="AT424" s="222"/>
      <c r="AX424" s="222"/>
    </row>
    <row r="425" spans="2:63" s="221" customFormat="1" ht="12">
      <c r="B425" s="220"/>
      <c r="D425" s="215"/>
      <c r="E425" s="222"/>
      <c r="F425" s="223" t="s">
        <v>447</v>
      </c>
      <c r="H425" s="224"/>
      <c r="L425" s="220"/>
      <c r="M425" s="225"/>
      <c r="T425" s="226"/>
      <c r="AS425" s="222"/>
      <c r="AT425" s="222"/>
      <c r="AX425" s="222"/>
    </row>
    <row r="426" spans="2:63" s="221" customFormat="1" ht="12">
      <c r="B426" s="220"/>
      <c r="D426" s="215"/>
      <c r="E426" s="222"/>
      <c r="F426" s="223" t="s">
        <v>448</v>
      </c>
      <c r="H426" s="224"/>
      <c r="L426" s="220"/>
      <c r="M426" s="225"/>
      <c r="T426" s="226"/>
      <c r="AS426" s="222"/>
      <c r="AT426" s="222"/>
      <c r="AX426" s="222"/>
    </row>
    <row r="427" spans="2:63" s="221" customFormat="1" ht="12">
      <c r="B427" s="220"/>
      <c r="D427" s="215"/>
      <c r="E427" s="222"/>
      <c r="F427" s="223" t="s">
        <v>449</v>
      </c>
      <c r="H427" s="224"/>
      <c r="L427" s="220"/>
      <c r="M427" s="225"/>
      <c r="T427" s="226"/>
      <c r="AS427" s="222"/>
      <c r="AT427" s="222"/>
      <c r="AX427" s="222"/>
    </row>
    <row r="428" spans="2:63" s="221" customFormat="1" ht="12">
      <c r="B428" s="220"/>
      <c r="D428" s="215"/>
      <c r="E428" s="222"/>
      <c r="F428" s="223" t="s">
        <v>450</v>
      </c>
      <c r="H428" s="224"/>
      <c r="L428" s="220"/>
      <c r="M428" s="225"/>
      <c r="T428" s="226"/>
      <c r="AS428" s="222"/>
      <c r="AT428" s="222"/>
      <c r="AX428" s="222"/>
    </row>
    <row r="429" spans="2:63" s="221" customFormat="1" ht="12">
      <c r="B429" s="220"/>
      <c r="D429" s="215"/>
      <c r="E429" s="222"/>
      <c r="F429" s="223" t="s">
        <v>451</v>
      </c>
      <c r="H429" s="224"/>
      <c r="L429" s="220"/>
      <c r="M429" s="225"/>
      <c r="T429" s="226"/>
      <c r="AS429" s="222"/>
      <c r="AT429" s="222"/>
      <c r="AX429" s="222"/>
    </row>
    <row r="430" spans="2:63" s="221" customFormat="1" ht="12">
      <c r="B430" s="220"/>
      <c r="D430" s="215"/>
      <c r="E430" s="222"/>
      <c r="F430" s="223" t="s">
        <v>452</v>
      </c>
      <c r="H430" s="224"/>
      <c r="L430" s="220"/>
      <c r="M430" s="225"/>
      <c r="T430" s="226"/>
      <c r="AS430" s="222"/>
      <c r="AT430" s="222"/>
      <c r="AX430" s="222"/>
    </row>
    <row r="431" spans="2:63" s="221" customFormat="1" ht="12">
      <c r="B431" s="220"/>
      <c r="D431" s="215"/>
      <c r="E431" s="222"/>
      <c r="F431" s="223" t="s">
        <v>453</v>
      </c>
      <c r="H431" s="224"/>
      <c r="L431" s="220"/>
      <c r="M431" s="225"/>
      <c r="T431" s="226"/>
      <c r="AS431" s="222"/>
      <c r="AT431" s="222"/>
      <c r="AX431" s="222"/>
    </row>
    <row r="432" spans="2:63" s="221" customFormat="1" ht="12">
      <c r="B432" s="220"/>
      <c r="D432" s="215"/>
      <c r="E432" s="222"/>
      <c r="F432" s="223" t="s">
        <v>454</v>
      </c>
      <c r="H432" s="224"/>
      <c r="L432" s="220"/>
      <c r="M432" s="225"/>
      <c r="T432" s="226"/>
      <c r="AS432" s="222"/>
      <c r="AT432" s="222"/>
      <c r="AX432" s="222"/>
    </row>
    <row r="433" spans="2:63" s="221" customFormat="1" ht="12">
      <c r="B433" s="220"/>
      <c r="D433" s="215"/>
      <c r="E433" s="222"/>
      <c r="F433" s="223" t="s">
        <v>794</v>
      </c>
      <c r="H433" s="224"/>
      <c r="L433" s="220"/>
      <c r="M433" s="225"/>
      <c r="T433" s="226"/>
      <c r="AS433" s="222"/>
      <c r="AT433" s="222"/>
      <c r="AX433" s="222"/>
    </row>
    <row r="434" spans="2:63" s="221" customFormat="1" ht="12">
      <c r="B434" s="220"/>
      <c r="D434" s="215"/>
      <c r="E434" s="222"/>
      <c r="F434" s="223" t="s">
        <v>795</v>
      </c>
      <c r="H434" s="224"/>
      <c r="L434" s="220"/>
      <c r="M434" s="225"/>
      <c r="T434" s="226"/>
      <c r="AS434" s="222"/>
      <c r="AT434" s="222"/>
      <c r="AX434" s="222"/>
    </row>
    <row r="435" spans="2:63" s="120" customFormat="1" ht="13">
      <c r="B435" s="119"/>
      <c r="C435" s="237">
        <v>82</v>
      </c>
      <c r="D435" s="237" t="s">
        <v>110</v>
      </c>
      <c r="E435" s="238" t="s">
        <v>645</v>
      </c>
      <c r="F435" s="243" t="s">
        <v>646</v>
      </c>
      <c r="G435" s="240" t="s">
        <v>121</v>
      </c>
      <c r="H435" s="241">
        <v>5</v>
      </c>
      <c r="I435" s="69">
        <v>0</v>
      </c>
      <c r="J435" s="242">
        <f>ROUND(I435*H435,2)</f>
        <v>0</v>
      </c>
      <c r="K435" s="206"/>
      <c r="L435" s="119"/>
      <c r="M435" s="207" t="s">
        <v>1</v>
      </c>
      <c r="N435" s="208" t="s">
        <v>29</v>
      </c>
      <c r="O435" s="209">
        <v>0</v>
      </c>
      <c r="P435" s="209">
        <f>O435*H435</f>
        <v>0</v>
      </c>
      <c r="Q435" s="209">
        <v>2.1000000000000001E-2</v>
      </c>
      <c r="R435" s="209">
        <f>Q435*H435</f>
        <v>0.10500000000000001</v>
      </c>
      <c r="S435" s="209">
        <v>0</v>
      </c>
      <c r="T435" s="210">
        <f>S435*H435</f>
        <v>0</v>
      </c>
      <c r="AS435" s="211" t="s">
        <v>110</v>
      </c>
      <c r="AT435" s="211" t="s">
        <v>67</v>
      </c>
      <c r="AX435" s="110" t="s">
        <v>101</v>
      </c>
      <c r="BD435" s="212">
        <f>IF(N435="základní",J435,0)</f>
        <v>0</v>
      </c>
      <c r="BE435" s="212">
        <f>IF(N435="snížená",J435,0)</f>
        <v>0</v>
      </c>
      <c r="BF435" s="212">
        <f>IF(N435="zákl. přenesená",J435,0)</f>
        <v>0</v>
      </c>
      <c r="BG435" s="212">
        <f>IF(N435="sníž. přenesená",J435,0)</f>
        <v>0</v>
      </c>
      <c r="BH435" s="212">
        <f>IF(N435="nulová",J435,0)</f>
        <v>0</v>
      </c>
      <c r="BI435" s="110" t="s">
        <v>66</v>
      </c>
      <c r="BJ435" s="212">
        <f>ROUND(I435*H435,2)</f>
        <v>0</v>
      </c>
      <c r="BK435" s="110" t="s">
        <v>104</v>
      </c>
    </row>
    <row r="436" spans="2:63" s="221" customFormat="1" ht="12">
      <c r="B436" s="220"/>
      <c r="D436" s="215"/>
      <c r="E436" s="222"/>
      <c r="F436" s="223" t="s">
        <v>592</v>
      </c>
      <c r="H436" s="224"/>
      <c r="L436" s="220"/>
      <c r="M436" s="225"/>
      <c r="T436" s="226"/>
      <c r="AS436" s="222"/>
      <c r="AT436" s="222"/>
      <c r="AX436" s="222"/>
    </row>
    <row r="437" spans="2:63" s="221" customFormat="1" ht="12">
      <c r="B437" s="220"/>
      <c r="D437" s="215"/>
      <c r="E437" s="222"/>
      <c r="F437" s="223" t="s">
        <v>586</v>
      </c>
      <c r="H437" s="224"/>
      <c r="L437" s="220"/>
      <c r="M437" s="225"/>
      <c r="T437" s="226"/>
      <c r="AS437" s="222"/>
      <c r="AT437" s="222"/>
      <c r="AX437" s="222"/>
    </row>
    <row r="438" spans="2:63" s="221" customFormat="1" ht="12">
      <c r="B438" s="220"/>
      <c r="D438" s="215"/>
      <c r="E438" s="222"/>
      <c r="F438" s="223" t="s">
        <v>587</v>
      </c>
      <c r="H438" s="224"/>
      <c r="L438" s="220"/>
      <c r="M438" s="225"/>
      <c r="T438" s="226"/>
      <c r="AS438" s="222"/>
      <c r="AT438" s="222"/>
      <c r="AX438" s="222"/>
    </row>
    <row r="439" spans="2:63" s="221" customFormat="1" ht="12">
      <c r="B439" s="220"/>
      <c r="D439" s="215"/>
      <c r="E439" s="222"/>
      <c r="F439" s="223" t="s">
        <v>604</v>
      </c>
      <c r="H439" s="224"/>
      <c r="L439" s="220"/>
      <c r="M439" s="225"/>
      <c r="T439" s="226"/>
      <c r="AS439" s="222"/>
      <c r="AT439" s="222"/>
      <c r="AX439" s="222"/>
    </row>
    <row r="440" spans="2:63" s="221" customFormat="1" ht="12">
      <c r="B440" s="220"/>
      <c r="D440" s="215"/>
      <c r="E440" s="222"/>
      <c r="F440" s="223" t="s">
        <v>605</v>
      </c>
      <c r="H440" s="224"/>
      <c r="L440" s="220"/>
      <c r="M440" s="225"/>
      <c r="T440" s="226"/>
      <c r="AS440" s="222"/>
      <c r="AT440" s="222"/>
      <c r="AX440" s="222"/>
    </row>
    <row r="441" spans="2:63" s="221" customFormat="1" ht="12">
      <c r="B441" s="220"/>
      <c r="D441" s="215"/>
      <c r="E441" s="222"/>
      <c r="F441" s="223" t="s">
        <v>606</v>
      </c>
      <c r="H441" s="224"/>
      <c r="L441" s="220"/>
      <c r="M441" s="225"/>
      <c r="T441" s="226"/>
      <c r="AS441" s="222"/>
      <c r="AT441" s="222"/>
      <c r="AX441" s="222"/>
    </row>
    <row r="442" spans="2:63" s="221" customFormat="1" ht="12">
      <c r="B442" s="220"/>
      <c r="D442" s="215"/>
      <c r="E442" s="222"/>
      <c r="F442" s="223" t="s">
        <v>607</v>
      </c>
      <c r="H442" s="224"/>
      <c r="L442" s="220"/>
      <c r="M442" s="225"/>
      <c r="T442" s="226"/>
      <c r="AS442" s="222"/>
      <c r="AT442" s="222"/>
      <c r="AX442" s="222"/>
    </row>
    <row r="443" spans="2:63" s="120" customFormat="1" ht="13">
      <c r="B443" s="119"/>
      <c r="C443" s="237">
        <v>83</v>
      </c>
      <c r="D443" s="237" t="s">
        <v>110</v>
      </c>
      <c r="E443" s="238" t="s">
        <v>797</v>
      </c>
      <c r="F443" s="243" t="s">
        <v>624</v>
      </c>
      <c r="G443" s="240" t="s">
        <v>121</v>
      </c>
      <c r="H443" s="241">
        <v>1</v>
      </c>
      <c r="I443" s="69">
        <v>0</v>
      </c>
      <c r="J443" s="242">
        <f>ROUND(I443*H443,2)</f>
        <v>0</v>
      </c>
      <c r="K443" s="206"/>
      <c r="L443" s="119"/>
      <c r="M443" s="207" t="s">
        <v>1</v>
      </c>
      <c r="N443" s="208" t="s">
        <v>29</v>
      </c>
      <c r="O443" s="209">
        <v>0</v>
      </c>
      <c r="P443" s="209">
        <f>O443*H443</f>
        <v>0</v>
      </c>
      <c r="Q443" s="209">
        <v>1.4E-2</v>
      </c>
      <c r="R443" s="209">
        <f>Q443*H443</f>
        <v>1.4E-2</v>
      </c>
      <c r="S443" s="209">
        <v>0</v>
      </c>
      <c r="T443" s="210">
        <f>S443*H443</f>
        <v>0</v>
      </c>
      <c r="AS443" s="211" t="s">
        <v>110</v>
      </c>
      <c r="AT443" s="211" t="s">
        <v>67</v>
      </c>
      <c r="AX443" s="110" t="s">
        <v>101</v>
      </c>
      <c r="BD443" s="212">
        <f>IF(N443="základní",J443,0)</f>
        <v>0</v>
      </c>
      <c r="BE443" s="212">
        <f>IF(N443="snížená",J443,0)</f>
        <v>0</v>
      </c>
      <c r="BF443" s="212">
        <f>IF(N443="zákl. přenesená",J443,0)</f>
        <v>0</v>
      </c>
      <c r="BG443" s="212">
        <f>IF(N443="sníž. přenesená",J443,0)</f>
        <v>0</v>
      </c>
      <c r="BH443" s="212">
        <f>IF(N443="nulová",J443,0)</f>
        <v>0</v>
      </c>
      <c r="BI443" s="110" t="s">
        <v>66</v>
      </c>
      <c r="BJ443" s="212">
        <f>ROUND(I443*H443,2)</f>
        <v>0</v>
      </c>
      <c r="BK443" s="110" t="s">
        <v>104</v>
      </c>
    </row>
    <row r="444" spans="2:63" s="221" customFormat="1" ht="12">
      <c r="B444" s="220"/>
      <c r="D444" s="215"/>
      <c r="E444" s="222"/>
      <c r="F444" s="223" t="s">
        <v>445</v>
      </c>
      <c r="H444" s="224"/>
      <c r="L444" s="220"/>
      <c r="M444" s="225"/>
      <c r="T444" s="226"/>
      <c r="AS444" s="222"/>
      <c r="AT444" s="222"/>
      <c r="AX444" s="222"/>
    </row>
    <row r="445" spans="2:63" s="221" customFormat="1" ht="12">
      <c r="B445" s="220"/>
      <c r="D445" s="215"/>
      <c r="E445" s="222"/>
      <c r="F445" s="223" t="s">
        <v>500</v>
      </c>
      <c r="H445" s="224"/>
      <c r="L445" s="220"/>
      <c r="M445" s="225"/>
      <c r="T445" s="226"/>
      <c r="AS445" s="222"/>
      <c r="AT445" s="222"/>
      <c r="AX445" s="222"/>
    </row>
    <row r="446" spans="2:63" s="221" customFormat="1" ht="12">
      <c r="B446" s="220"/>
      <c r="D446" s="215"/>
      <c r="E446" s="222"/>
      <c r="F446" s="223" t="s">
        <v>501</v>
      </c>
      <c r="H446" s="224"/>
      <c r="L446" s="220"/>
      <c r="M446" s="225"/>
      <c r="T446" s="226"/>
      <c r="AS446" s="222"/>
      <c r="AT446" s="222"/>
      <c r="AX446" s="222"/>
    </row>
    <row r="447" spans="2:63" s="221" customFormat="1" ht="12">
      <c r="B447" s="220"/>
      <c r="D447" s="215"/>
      <c r="E447" s="222"/>
      <c r="F447" s="223" t="s">
        <v>502</v>
      </c>
      <c r="H447" s="224"/>
      <c r="L447" s="220"/>
      <c r="M447" s="225"/>
      <c r="T447" s="226"/>
      <c r="AS447" s="222"/>
      <c r="AT447" s="222"/>
      <c r="AX447" s="222"/>
    </row>
    <row r="448" spans="2:63" s="221" customFormat="1" ht="12">
      <c r="B448" s="220"/>
      <c r="D448" s="215"/>
      <c r="E448" s="222"/>
      <c r="F448" s="223" t="s">
        <v>454</v>
      </c>
      <c r="H448" s="224"/>
      <c r="L448" s="220"/>
      <c r="M448" s="225"/>
      <c r="T448" s="226"/>
      <c r="AS448" s="222"/>
      <c r="AT448" s="222"/>
      <c r="AX448" s="222"/>
    </row>
    <row r="449" spans="2:63" s="221" customFormat="1" ht="12">
      <c r="B449" s="220"/>
      <c r="D449" s="215"/>
      <c r="E449" s="222"/>
      <c r="F449" s="223" t="s">
        <v>794</v>
      </c>
      <c r="H449" s="224"/>
      <c r="L449" s="220"/>
      <c r="M449" s="225"/>
      <c r="T449" s="226"/>
      <c r="AS449" s="222"/>
      <c r="AT449" s="222"/>
      <c r="AX449" s="222"/>
    </row>
    <row r="450" spans="2:63" s="221" customFormat="1" ht="12">
      <c r="B450" s="220"/>
      <c r="D450" s="215"/>
      <c r="E450" s="222"/>
      <c r="F450" s="223" t="s">
        <v>795</v>
      </c>
      <c r="H450" s="224"/>
      <c r="L450" s="220"/>
      <c r="M450" s="225"/>
      <c r="T450" s="226"/>
      <c r="AS450" s="222"/>
      <c r="AT450" s="222"/>
      <c r="AX450" s="222"/>
    </row>
    <row r="451" spans="2:63" s="120" customFormat="1" ht="13">
      <c r="B451" s="119"/>
      <c r="C451" s="237">
        <v>84</v>
      </c>
      <c r="D451" s="237" t="s">
        <v>110</v>
      </c>
      <c r="E451" s="238" t="s">
        <v>798</v>
      </c>
      <c r="F451" s="243" t="s">
        <v>800</v>
      </c>
      <c r="G451" s="240" t="s">
        <v>121</v>
      </c>
      <c r="H451" s="241">
        <v>1</v>
      </c>
      <c r="I451" s="69">
        <v>0</v>
      </c>
      <c r="J451" s="242">
        <f>ROUND(I451*H451,2)</f>
        <v>0</v>
      </c>
      <c r="K451" s="206"/>
      <c r="L451" s="119"/>
      <c r="M451" s="207" t="s">
        <v>1</v>
      </c>
      <c r="N451" s="208" t="s">
        <v>29</v>
      </c>
      <c r="O451" s="209">
        <v>0</v>
      </c>
      <c r="P451" s="209">
        <f>O451*H451</f>
        <v>0</v>
      </c>
      <c r="Q451" s="209">
        <v>0.18</v>
      </c>
      <c r="R451" s="209">
        <f>Q451*H451</f>
        <v>0.18</v>
      </c>
      <c r="S451" s="209">
        <v>0</v>
      </c>
      <c r="T451" s="210">
        <f>S451*H451</f>
        <v>0</v>
      </c>
      <c r="AS451" s="211" t="s">
        <v>110</v>
      </c>
      <c r="AT451" s="211" t="s">
        <v>67</v>
      </c>
      <c r="AX451" s="110" t="s">
        <v>101</v>
      </c>
      <c r="BD451" s="212">
        <f>IF(N451="základní",J451,0)</f>
        <v>0</v>
      </c>
      <c r="BE451" s="212">
        <f>IF(N451="snížená",J451,0)</f>
        <v>0</v>
      </c>
      <c r="BF451" s="212">
        <f>IF(N451="zákl. přenesená",J451,0)</f>
        <v>0</v>
      </c>
      <c r="BG451" s="212">
        <f>IF(N451="sníž. přenesená",J451,0)</f>
        <v>0</v>
      </c>
      <c r="BH451" s="212">
        <f>IF(N451="nulová",J451,0)</f>
        <v>0</v>
      </c>
      <c r="BI451" s="110" t="s">
        <v>66</v>
      </c>
      <c r="BJ451" s="212">
        <f>ROUND(I451*H451,2)</f>
        <v>0</v>
      </c>
      <c r="BK451" s="110" t="s">
        <v>104</v>
      </c>
    </row>
    <row r="452" spans="2:63" s="221" customFormat="1" ht="12">
      <c r="B452" s="220"/>
      <c r="D452" s="215"/>
      <c r="E452" s="222"/>
      <c r="F452" s="223" t="s">
        <v>445</v>
      </c>
      <c r="H452" s="224"/>
      <c r="L452" s="220"/>
      <c r="M452" s="225"/>
      <c r="T452" s="226"/>
      <c r="AS452" s="222"/>
      <c r="AT452" s="222"/>
      <c r="AX452" s="222"/>
    </row>
    <row r="453" spans="2:63" s="221" customFormat="1" ht="12">
      <c r="B453" s="220"/>
      <c r="D453" s="215"/>
      <c r="E453" s="222"/>
      <c r="F453" s="223" t="s">
        <v>486</v>
      </c>
      <c r="H453" s="224"/>
      <c r="L453" s="220"/>
      <c r="M453" s="225"/>
      <c r="T453" s="226"/>
      <c r="AS453" s="222"/>
      <c r="AT453" s="222"/>
      <c r="AX453" s="222"/>
    </row>
    <row r="454" spans="2:63" s="221" customFormat="1" ht="12">
      <c r="B454" s="220"/>
      <c r="D454" s="215"/>
      <c r="E454" s="222"/>
      <c r="F454" s="223" t="s">
        <v>487</v>
      </c>
      <c r="H454" s="224"/>
      <c r="L454" s="220"/>
      <c r="M454" s="225"/>
      <c r="T454" s="226"/>
      <c r="AS454" s="222"/>
      <c r="AT454" s="222"/>
      <c r="AX454" s="222"/>
    </row>
    <row r="455" spans="2:63" s="221" customFormat="1" ht="12">
      <c r="B455" s="220"/>
      <c r="D455" s="215"/>
      <c r="E455" s="222"/>
      <c r="F455" s="223" t="s">
        <v>488</v>
      </c>
      <c r="H455" s="224"/>
      <c r="L455" s="220"/>
      <c r="M455" s="225"/>
      <c r="T455" s="226"/>
      <c r="AS455" s="222"/>
      <c r="AT455" s="222"/>
      <c r="AX455" s="222"/>
    </row>
    <row r="456" spans="2:63" s="221" customFormat="1" ht="12">
      <c r="B456" s="220"/>
      <c r="D456" s="215"/>
      <c r="E456" s="222"/>
      <c r="F456" s="223" t="s">
        <v>489</v>
      </c>
      <c r="H456" s="224"/>
      <c r="L456" s="220"/>
      <c r="M456" s="225"/>
      <c r="T456" s="226"/>
      <c r="AS456" s="222"/>
      <c r="AT456" s="222"/>
      <c r="AX456" s="222"/>
    </row>
    <row r="457" spans="2:63" s="221" customFormat="1" ht="12">
      <c r="B457" s="220"/>
      <c r="D457" s="215"/>
      <c r="E457" s="222"/>
      <c r="F457" s="223" t="s">
        <v>490</v>
      </c>
      <c r="H457" s="224"/>
      <c r="L457" s="220"/>
      <c r="M457" s="225"/>
      <c r="T457" s="226"/>
      <c r="AS457" s="222"/>
      <c r="AT457" s="222"/>
      <c r="AX457" s="222"/>
    </row>
    <row r="458" spans="2:63" s="221" customFormat="1" ht="24">
      <c r="B458" s="220"/>
      <c r="D458" s="215"/>
      <c r="E458" s="222"/>
      <c r="F458" s="223" t="s">
        <v>491</v>
      </c>
      <c r="H458" s="224"/>
      <c r="L458" s="220"/>
      <c r="M458" s="225"/>
      <c r="T458" s="226"/>
      <c r="AS458" s="222"/>
      <c r="AT458" s="222"/>
      <c r="AX458" s="222"/>
    </row>
    <row r="459" spans="2:63" s="221" customFormat="1" ht="24">
      <c r="B459" s="220"/>
      <c r="D459" s="215"/>
      <c r="E459" s="222"/>
      <c r="F459" s="223" t="s">
        <v>492</v>
      </c>
      <c r="H459" s="224"/>
      <c r="L459" s="220"/>
      <c r="M459" s="225"/>
      <c r="T459" s="226"/>
      <c r="AS459" s="222"/>
      <c r="AT459" s="222"/>
      <c r="AX459" s="222"/>
    </row>
    <row r="460" spans="2:63" s="221" customFormat="1" ht="12">
      <c r="B460" s="220"/>
      <c r="D460" s="215"/>
      <c r="E460" s="222"/>
      <c r="F460" s="223" t="s">
        <v>494</v>
      </c>
      <c r="H460" s="224"/>
      <c r="L460" s="220"/>
      <c r="M460" s="225"/>
      <c r="T460" s="226"/>
      <c r="AS460" s="222"/>
      <c r="AT460" s="222"/>
      <c r="AX460" s="222"/>
    </row>
    <row r="461" spans="2:63" s="221" customFormat="1" ht="12">
      <c r="B461" s="220"/>
      <c r="D461" s="215"/>
      <c r="E461" s="222"/>
      <c r="F461" s="223" t="s">
        <v>454</v>
      </c>
      <c r="H461" s="224"/>
      <c r="L461" s="220"/>
      <c r="M461" s="225"/>
      <c r="T461" s="226"/>
      <c r="AS461" s="222"/>
      <c r="AT461" s="222"/>
      <c r="AX461" s="222"/>
    </row>
    <row r="462" spans="2:63" s="221" customFormat="1" ht="12">
      <c r="B462" s="220"/>
      <c r="D462" s="215"/>
      <c r="E462" s="222"/>
      <c r="F462" s="223" t="s">
        <v>794</v>
      </c>
      <c r="H462" s="224"/>
      <c r="L462" s="220"/>
      <c r="M462" s="225"/>
      <c r="T462" s="226"/>
      <c r="AS462" s="222"/>
      <c r="AT462" s="222"/>
      <c r="AX462" s="222"/>
    </row>
    <row r="463" spans="2:63" s="221" customFormat="1" ht="12">
      <c r="B463" s="220"/>
      <c r="D463" s="215"/>
      <c r="E463" s="222"/>
      <c r="F463" s="223" t="s">
        <v>795</v>
      </c>
      <c r="H463" s="224"/>
      <c r="L463" s="220"/>
      <c r="M463" s="225"/>
      <c r="T463" s="226"/>
      <c r="AS463" s="222"/>
      <c r="AT463" s="222"/>
      <c r="AX463" s="222"/>
    </row>
    <row r="464" spans="2:63" s="120" customFormat="1" ht="13">
      <c r="B464" s="119"/>
      <c r="C464" s="237">
        <v>85</v>
      </c>
      <c r="D464" s="237" t="s">
        <v>110</v>
      </c>
      <c r="E464" s="238" t="s">
        <v>798</v>
      </c>
      <c r="F464" s="243" t="s">
        <v>801</v>
      </c>
      <c r="G464" s="240" t="s">
        <v>112</v>
      </c>
      <c r="H464" s="241">
        <v>40</v>
      </c>
      <c r="I464" s="69">
        <v>0</v>
      </c>
      <c r="J464" s="242">
        <f>ROUND(I464*H464,2)</f>
        <v>0</v>
      </c>
      <c r="K464" s="206"/>
      <c r="L464" s="119"/>
      <c r="M464" s="207" t="s">
        <v>1</v>
      </c>
      <c r="N464" s="208" t="s">
        <v>29</v>
      </c>
      <c r="O464" s="209">
        <v>0</v>
      </c>
      <c r="P464" s="209">
        <f>O464*H464</f>
        <v>0</v>
      </c>
      <c r="Q464" s="209">
        <v>1.8E-3</v>
      </c>
      <c r="R464" s="209">
        <f>Q464*H464</f>
        <v>7.1999999999999995E-2</v>
      </c>
      <c r="S464" s="209">
        <v>0</v>
      </c>
      <c r="T464" s="210">
        <f>S464*H464</f>
        <v>0</v>
      </c>
      <c r="AS464" s="211" t="s">
        <v>110</v>
      </c>
      <c r="AT464" s="211" t="s">
        <v>67</v>
      </c>
      <c r="AX464" s="110" t="s">
        <v>101</v>
      </c>
      <c r="BD464" s="212">
        <f>IF(N464="základní",J464,0)</f>
        <v>0</v>
      </c>
      <c r="BE464" s="212">
        <f>IF(N464="snížená",J464,0)</f>
        <v>0</v>
      </c>
      <c r="BF464" s="212">
        <f>IF(N464="zákl. přenesená",J464,0)</f>
        <v>0</v>
      </c>
      <c r="BG464" s="212">
        <f>IF(N464="sníž. přenesená",J464,0)</f>
        <v>0</v>
      </c>
      <c r="BH464" s="212">
        <f>IF(N464="nulová",J464,0)</f>
        <v>0</v>
      </c>
      <c r="BI464" s="110" t="s">
        <v>66</v>
      </c>
      <c r="BJ464" s="212">
        <f>ROUND(I464*H464,2)</f>
        <v>0</v>
      </c>
      <c r="BK464" s="110" t="s">
        <v>104</v>
      </c>
    </row>
    <row r="465" spans="2:63" s="221" customFormat="1" ht="24">
      <c r="B465" s="220"/>
      <c r="D465" s="215"/>
      <c r="E465" s="222"/>
      <c r="F465" s="223" t="s">
        <v>493</v>
      </c>
      <c r="H465" s="224"/>
      <c r="L465" s="220"/>
      <c r="M465" s="225"/>
      <c r="T465" s="226"/>
      <c r="AS465" s="222"/>
      <c r="AT465" s="222"/>
      <c r="AX465" s="222"/>
    </row>
    <row r="466" spans="2:63" s="221" customFormat="1" ht="24">
      <c r="B466" s="220"/>
      <c r="D466" s="215"/>
      <c r="E466" s="222"/>
      <c r="F466" s="223" t="s">
        <v>491</v>
      </c>
      <c r="H466" s="224"/>
      <c r="L466" s="220"/>
      <c r="M466" s="225"/>
      <c r="T466" s="226"/>
      <c r="AS466" s="222"/>
      <c r="AT466" s="222"/>
      <c r="AX466" s="222"/>
    </row>
    <row r="467" spans="2:63" s="221" customFormat="1" ht="12">
      <c r="B467" s="220"/>
      <c r="D467" s="215"/>
      <c r="E467" s="222"/>
      <c r="F467" s="223" t="s">
        <v>499</v>
      </c>
      <c r="H467" s="224"/>
      <c r="L467" s="220"/>
      <c r="M467" s="225"/>
      <c r="T467" s="226"/>
      <c r="AS467" s="222"/>
      <c r="AT467" s="222"/>
      <c r="AX467" s="222"/>
    </row>
    <row r="468" spans="2:63" s="120" customFormat="1" ht="13">
      <c r="B468" s="119"/>
      <c r="C468" s="237">
        <v>86</v>
      </c>
      <c r="D468" s="237" t="s">
        <v>110</v>
      </c>
      <c r="E468" s="238" t="s">
        <v>681</v>
      </c>
      <c r="F468" s="243" t="s">
        <v>682</v>
      </c>
      <c r="G468" s="240" t="s">
        <v>121</v>
      </c>
      <c r="H468" s="241">
        <v>4</v>
      </c>
      <c r="I468" s="69">
        <v>0</v>
      </c>
      <c r="J468" s="242">
        <f>ROUND(I468*H468,2)</f>
        <v>0</v>
      </c>
      <c r="K468" s="206"/>
      <c r="L468" s="119"/>
      <c r="M468" s="207" t="s">
        <v>1</v>
      </c>
      <c r="N468" s="208" t="s">
        <v>29</v>
      </c>
      <c r="O468" s="209">
        <v>0</v>
      </c>
      <c r="P468" s="209">
        <f>O468*H468</f>
        <v>0</v>
      </c>
      <c r="Q468" s="209">
        <v>2.1000000000000001E-2</v>
      </c>
      <c r="R468" s="209">
        <f>Q468*H468</f>
        <v>8.4000000000000005E-2</v>
      </c>
      <c r="S468" s="209">
        <v>0</v>
      </c>
      <c r="T468" s="210">
        <f>S468*H468</f>
        <v>0</v>
      </c>
      <c r="AS468" s="211" t="s">
        <v>110</v>
      </c>
      <c r="AT468" s="211" t="s">
        <v>67</v>
      </c>
      <c r="AX468" s="110" t="s">
        <v>101</v>
      </c>
      <c r="BD468" s="212">
        <f>IF(N468="základní",J468,0)</f>
        <v>0</v>
      </c>
      <c r="BE468" s="212">
        <f>IF(N468="snížená",J468,0)</f>
        <v>0</v>
      </c>
      <c r="BF468" s="212">
        <f>IF(N468="zákl. přenesená",J468,0)</f>
        <v>0</v>
      </c>
      <c r="BG468" s="212">
        <f>IF(N468="sníž. přenesená",J468,0)</f>
        <v>0</v>
      </c>
      <c r="BH468" s="212">
        <f>IF(N468="nulová",J468,0)</f>
        <v>0</v>
      </c>
      <c r="BI468" s="110" t="s">
        <v>66</v>
      </c>
      <c r="BJ468" s="212">
        <f>ROUND(I468*H468,2)</f>
        <v>0</v>
      </c>
      <c r="BK468" s="110" t="s">
        <v>104</v>
      </c>
    </row>
    <row r="469" spans="2:63" s="221" customFormat="1" ht="12">
      <c r="B469" s="220"/>
      <c r="D469" s="215"/>
      <c r="E469" s="222"/>
      <c r="F469" s="223" t="s">
        <v>683</v>
      </c>
      <c r="H469" s="224"/>
      <c r="L469" s="220"/>
      <c r="M469" s="225"/>
      <c r="T469" s="226"/>
      <c r="AS469" s="222"/>
      <c r="AT469" s="222"/>
      <c r="AX469" s="222"/>
    </row>
    <row r="470" spans="2:63" s="221" customFormat="1" ht="12">
      <c r="B470" s="220"/>
      <c r="D470" s="215"/>
      <c r="E470" s="222"/>
      <c r="F470" s="223" t="s">
        <v>684</v>
      </c>
      <c r="H470" s="224"/>
      <c r="L470" s="220"/>
      <c r="M470" s="225"/>
      <c r="T470" s="226"/>
      <c r="AS470" s="222"/>
      <c r="AT470" s="222"/>
      <c r="AX470" s="222"/>
    </row>
    <row r="471" spans="2:63" s="221" customFormat="1" ht="12">
      <c r="B471" s="220"/>
      <c r="D471" s="215"/>
      <c r="E471" s="222"/>
      <c r="F471" s="223" t="s">
        <v>685</v>
      </c>
      <c r="H471" s="224"/>
      <c r="L471" s="220"/>
      <c r="M471" s="225"/>
      <c r="T471" s="226"/>
      <c r="AS471" s="222"/>
      <c r="AT471" s="222"/>
      <c r="AX471" s="222"/>
    </row>
    <row r="472" spans="2:63" s="221" customFormat="1" ht="12">
      <c r="B472" s="220"/>
      <c r="D472" s="215"/>
      <c r="E472" s="222"/>
      <c r="F472" s="223" t="s">
        <v>686</v>
      </c>
      <c r="H472" s="224"/>
      <c r="L472" s="220"/>
      <c r="M472" s="225"/>
      <c r="T472" s="226"/>
      <c r="AS472" s="222"/>
      <c r="AT472" s="222"/>
      <c r="AX472" s="222"/>
    </row>
    <row r="473" spans="2:63" s="221" customFormat="1" ht="12">
      <c r="B473" s="220"/>
      <c r="D473" s="215"/>
      <c r="E473" s="222"/>
      <c r="F473" s="223" t="s">
        <v>687</v>
      </c>
      <c r="H473" s="224"/>
      <c r="L473" s="220"/>
      <c r="M473" s="225"/>
      <c r="T473" s="226"/>
      <c r="AS473" s="222"/>
      <c r="AT473" s="222"/>
      <c r="AX473" s="222"/>
    </row>
    <row r="474" spans="2:63" s="221" customFormat="1" ht="12">
      <c r="B474" s="220"/>
      <c r="D474" s="215"/>
      <c r="E474" s="222"/>
      <c r="F474" s="223" t="s">
        <v>688</v>
      </c>
      <c r="H474" s="224"/>
      <c r="L474" s="220"/>
      <c r="M474" s="225"/>
      <c r="T474" s="226"/>
      <c r="AS474" s="222"/>
      <c r="AT474" s="222"/>
      <c r="AX474" s="222"/>
    </row>
    <row r="475" spans="2:63" s="221" customFormat="1" ht="12">
      <c r="B475" s="220"/>
      <c r="D475" s="215"/>
      <c r="E475" s="222"/>
      <c r="F475" s="223" t="s">
        <v>689</v>
      </c>
      <c r="H475" s="224"/>
      <c r="L475" s="220"/>
      <c r="M475" s="225"/>
      <c r="T475" s="226"/>
      <c r="AS475" s="222"/>
      <c r="AT475" s="222"/>
      <c r="AX475" s="222"/>
    </row>
    <row r="476" spans="2:63" s="221" customFormat="1" ht="12">
      <c r="B476" s="220"/>
      <c r="D476" s="215"/>
      <c r="E476" s="222"/>
      <c r="F476" s="223" t="s">
        <v>843</v>
      </c>
      <c r="H476" s="224"/>
      <c r="L476" s="220"/>
      <c r="M476" s="225"/>
      <c r="T476" s="226"/>
      <c r="AS476" s="222"/>
      <c r="AT476" s="222"/>
      <c r="AX476" s="222"/>
    </row>
    <row r="477" spans="2:63" s="221" customFormat="1" ht="12">
      <c r="B477" s="220"/>
      <c r="D477" s="215"/>
      <c r="E477" s="222"/>
      <c r="F477" s="223" t="s">
        <v>690</v>
      </c>
      <c r="H477" s="224"/>
      <c r="L477" s="220"/>
      <c r="M477" s="225"/>
      <c r="T477" s="226"/>
      <c r="AS477" s="222"/>
      <c r="AT477" s="222"/>
      <c r="AX477" s="222"/>
    </row>
    <row r="478" spans="2:63" s="120" customFormat="1" ht="13">
      <c r="B478" s="119"/>
      <c r="C478" s="237">
        <v>87</v>
      </c>
      <c r="D478" s="237" t="s">
        <v>110</v>
      </c>
      <c r="E478" s="238" t="s">
        <v>691</v>
      </c>
      <c r="F478" s="243" t="s">
        <v>692</v>
      </c>
      <c r="G478" s="240" t="s">
        <v>121</v>
      </c>
      <c r="H478" s="241">
        <v>1</v>
      </c>
      <c r="I478" s="69">
        <v>0</v>
      </c>
      <c r="J478" s="242">
        <f>ROUND(I478*H478,2)</f>
        <v>0</v>
      </c>
      <c r="K478" s="206"/>
      <c r="L478" s="119"/>
      <c r="M478" s="207" t="s">
        <v>1</v>
      </c>
      <c r="N478" s="208" t="s">
        <v>29</v>
      </c>
      <c r="O478" s="209">
        <v>0</v>
      </c>
      <c r="P478" s="209">
        <f>O478*H478</f>
        <v>0</v>
      </c>
      <c r="Q478" s="209">
        <v>2.1000000000000001E-2</v>
      </c>
      <c r="R478" s="209">
        <f>Q478*H478</f>
        <v>2.1000000000000001E-2</v>
      </c>
      <c r="S478" s="209">
        <v>0</v>
      </c>
      <c r="T478" s="210">
        <f>S478*H478</f>
        <v>0</v>
      </c>
      <c r="AS478" s="211" t="s">
        <v>110</v>
      </c>
      <c r="AT478" s="211" t="s">
        <v>67</v>
      </c>
      <c r="AX478" s="110" t="s">
        <v>101</v>
      </c>
      <c r="BD478" s="212">
        <f>IF(N478="základní",J478,0)</f>
        <v>0</v>
      </c>
      <c r="BE478" s="212">
        <f>IF(N478="snížená",J478,0)</f>
        <v>0</v>
      </c>
      <c r="BF478" s="212">
        <f>IF(N478="zákl. přenesená",J478,0)</f>
        <v>0</v>
      </c>
      <c r="BG478" s="212">
        <f>IF(N478="sníž. přenesená",J478,0)</f>
        <v>0</v>
      </c>
      <c r="BH478" s="212">
        <f>IF(N478="nulová",J478,0)</f>
        <v>0</v>
      </c>
      <c r="BI478" s="110" t="s">
        <v>66</v>
      </c>
      <c r="BJ478" s="212">
        <f>ROUND(I478*H478,2)</f>
        <v>0</v>
      </c>
      <c r="BK478" s="110" t="s">
        <v>104</v>
      </c>
    </row>
    <row r="479" spans="2:63" s="221" customFormat="1" ht="12">
      <c r="B479" s="220"/>
      <c r="D479" s="215"/>
      <c r="E479" s="222"/>
      <c r="F479" s="223" t="s">
        <v>693</v>
      </c>
      <c r="H479" s="224"/>
      <c r="L479" s="220"/>
      <c r="M479" s="225"/>
      <c r="T479" s="226"/>
      <c r="AS479" s="222"/>
      <c r="AT479" s="222"/>
      <c r="AX479" s="222"/>
    </row>
    <row r="480" spans="2:63" s="221" customFormat="1" ht="12">
      <c r="B480" s="220"/>
      <c r="D480" s="215"/>
      <c r="E480" s="222"/>
      <c r="F480" s="223" t="s">
        <v>694</v>
      </c>
      <c r="H480" s="224"/>
      <c r="L480" s="220"/>
      <c r="M480" s="225"/>
      <c r="T480" s="226"/>
      <c r="AS480" s="222"/>
      <c r="AT480" s="222"/>
      <c r="AX480" s="222"/>
    </row>
    <row r="481" spans="2:63" s="221" customFormat="1" ht="12">
      <c r="B481" s="220"/>
      <c r="D481" s="215"/>
      <c r="E481" s="222"/>
      <c r="F481" s="223" t="s">
        <v>695</v>
      </c>
      <c r="H481" s="224"/>
      <c r="L481" s="220"/>
      <c r="M481" s="225"/>
      <c r="T481" s="226"/>
      <c r="AS481" s="222"/>
      <c r="AT481" s="222"/>
      <c r="AX481" s="222"/>
    </row>
    <row r="482" spans="2:63" s="221" customFormat="1" ht="12">
      <c r="B482" s="220"/>
      <c r="D482" s="215"/>
      <c r="E482" s="222"/>
      <c r="F482" s="223" t="s">
        <v>696</v>
      </c>
      <c r="H482" s="224"/>
      <c r="L482" s="220"/>
      <c r="M482" s="225"/>
      <c r="T482" s="226"/>
      <c r="AS482" s="222"/>
      <c r="AT482" s="222"/>
      <c r="AX482" s="222"/>
    </row>
    <row r="483" spans="2:63" s="221" customFormat="1" ht="12">
      <c r="B483" s="220"/>
      <c r="D483" s="215"/>
      <c r="E483" s="222"/>
      <c r="F483" s="223" t="s">
        <v>697</v>
      </c>
      <c r="H483" s="224"/>
      <c r="L483" s="220"/>
      <c r="M483" s="225"/>
      <c r="T483" s="226"/>
      <c r="AS483" s="222"/>
      <c r="AT483" s="222"/>
      <c r="AX483" s="222"/>
    </row>
    <row r="484" spans="2:63" s="221" customFormat="1" ht="12">
      <c r="B484" s="220"/>
      <c r="D484" s="215"/>
      <c r="E484" s="222"/>
      <c r="F484" s="223" t="s">
        <v>698</v>
      </c>
      <c r="H484" s="224"/>
      <c r="L484" s="220"/>
      <c r="M484" s="225"/>
      <c r="T484" s="226"/>
      <c r="AS484" s="222"/>
      <c r="AT484" s="222"/>
      <c r="AX484" s="222"/>
    </row>
    <row r="485" spans="2:63" s="221" customFormat="1" ht="12">
      <c r="B485" s="220"/>
      <c r="D485" s="215"/>
      <c r="E485" s="222"/>
      <c r="F485" s="223" t="s">
        <v>699</v>
      </c>
      <c r="H485" s="224"/>
      <c r="L485" s="220"/>
      <c r="M485" s="225"/>
      <c r="T485" s="226"/>
      <c r="AS485" s="222"/>
      <c r="AT485" s="222"/>
      <c r="AX485" s="222"/>
    </row>
    <row r="486" spans="2:63" s="221" customFormat="1" ht="12">
      <c r="B486" s="220"/>
      <c r="D486" s="215"/>
      <c r="E486" s="222"/>
      <c r="F486" s="223" t="s">
        <v>700</v>
      </c>
      <c r="H486" s="224"/>
      <c r="L486" s="220"/>
      <c r="M486" s="225"/>
      <c r="T486" s="226"/>
      <c r="AS486" s="222"/>
      <c r="AT486" s="222"/>
      <c r="AX486" s="222"/>
    </row>
    <row r="487" spans="2:63" s="221" customFormat="1" ht="12">
      <c r="B487" s="220"/>
      <c r="D487" s="215"/>
      <c r="E487" s="222"/>
      <c r="F487" s="223" t="s">
        <v>701</v>
      </c>
      <c r="H487" s="224"/>
      <c r="L487" s="220"/>
      <c r="M487" s="225"/>
      <c r="T487" s="226"/>
      <c r="AS487" s="222"/>
      <c r="AT487" s="222"/>
      <c r="AX487" s="222"/>
    </row>
    <row r="488" spans="2:63" s="120" customFormat="1" ht="13">
      <c r="B488" s="119"/>
      <c r="C488" s="237">
        <v>88</v>
      </c>
      <c r="D488" s="237" t="s">
        <v>110</v>
      </c>
      <c r="E488" s="238" t="s">
        <v>702</v>
      </c>
      <c r="F488" s="243" t="s">
        <v>703</v>
      </c>
      <c r="G488" s="240" t="s">
        <v>121</v>
      </c>
      <c r="H488" s="241">
        <v>5</v>
      </c>
      <c r="I488" s="69">
        <v>0</v>
      </c>
      <c r="J488" s="242">
        <f>ROUND(I488*H488,2)</f>
        <v>0</v>
      </c>
      <c r="K488" s="206"/>
      <c r="L488" s="119"/>
      <c r="M488" s="207" t="s">
        <v>1</v>
      </c>
      <c r="N488" s="208" t="s">
        <v>29</v>
      </c>
      <c r="O488" s="209">
        <v>0</v>
      </c>
      <c r="P488" s="209">
        <f>O488*H488</f>
        <v>0</v>
      </c>
      <c r="Q488" s="209">
        <v>2.1000000000000001E-2</v>
      </c>
      <c r="R488" s="209">
        <f>Q488*H488</f>
        <v>0.10500000000000001</v>
      </c>
      <c r="S488" s="209">
        <v>0</v>
      </c>
      <c r="T488" s="210">
        <f>S488*H488</f>
        <v>0</v>
      </c>
      <c r="AS488" s="211" t="s">
        <v>110</v>
      </c>
      <c r="AT488" s="211" t="s">
        <v>67</v>
      </c>
      <c r="AX488" s="110" t="s">
        <v>101</v>
      </c>
      <c r="BD488" s="212">
        <f>IF(N488="základní",J488,0)</f>
        <v>0</v>
      </c>
      <c r="BE488" s="212">
        <f>IF(N488="snížená",J488,0)</f>
        <v>0</v>
      </c>
      <c r="BF488" s="212">
        <f>IF(N488="zákl. přenesená",J488,0)</f>
        <v>0</v>
      </c>
      <c r="BG488" s="212">
        <f>IF(N488="sníž. přenesená",J488,0)</f>
        <v>0</v>
      </c>
      <c r="BH488" s="212">
        <f>IF(N488="nulová",J488,0)</f>
        <v>0</v>
      </c>
      <c r="BI488" s="110" t="s">
        <v>66</v>
      </c>
      <c r="BJ488" s="212">
        <f>ROUND(I488*H488,2)</f>
        <v>0</v>
      </c>
      <c r="BK488" s="110" t="s">
        <v>104</v>
      </c>
    </row>
    <row r="489" spans="2:63" s="221" customFormat="1" ht="12">
      <c r="B489" s="220"/>
      <c r="D489" s="215"/>
      <c r="E489" s="222"/>
      <c r="F489" s="223" t="s">
        <v>803</v>
      </c>
      <c r="H489" s="224"/>
      <c r="L489" s="220"/>
      <c r="M489" s="225"/>
      <c r="T489" s="226"/>
      <c r="AS489" s="222"/>
      <c r="AT489" s="222"/>
      <c r="AX489" s="222"/>
    </row>
    <row r="490" spans="2:63" s="221" customFormat="1" ht="12">
      <c r="B490" s="220"/>
      <c r="D490" s="215"/>
      <c r="E490" s="222"/>
      <c r="F490" s="223" t="s">
        <v>804</v>
      </c>
      <c r="H490" s="224"/>
      <c r="L490" s="220"/>
      <c r="M490" s="225"/>
      <c r="T490" s="226"/>
      <c r="AS490" s="222"/>
      <c r="AT490" s="222"/>
      <c r="AX490" s="222"/>
    </row>
    <row r="491" spans="2:63" s="221" customFormat="1" ht="12">
      <c r="B491" s="220"/>
      <c r="D491" s="215"/>
      <c r="E491" s="222"/>
      <c r="F491" s="223" t="s">
        <v>805</v>
      </c>
      <c r="H491" s="224"/>
      <c r="L491" s="220"/>
      <c r="M491" s="225"/>
      <c r="T491" s="226"/>
      <c r="AS491" s="222"/>
      <c r="AT491" s="222"/>
      <c r="AX491" s="222"/>
    </row>
    <row r="492" spans="2:63" s="221" customFormat="1" ht="12">
      <c r="B492" s="220"/>
      <c r="D492" s="215"/>
      <c r="E492" s="222"/>
      <c r="F492" s="223" t="s">
        <v>840</v>
      </c>
      <c r="H492" s="224"/>
      <c r="L492" s="220"/>
      <c r="M492" s="225"/>
      <c r="T492" s="226"/>
      <c r="AS492" s="222"/>
      <c r="AT492" s="222"/>
      <c r="AX492" s="222"/>
    </row>
    <row r="493" spans="2:63" s="221" customFormat="1" ht="24">
      <c r="B493" s="220"/>
      <c r="D493" s="215"/>
      <c r="E493" s="222"/>
      <c r="F493" s="223" t="s">
        <v>806</v>
      </c>
      <c r="H493" s="224"/>
      <c r="L493" s="220"/>
      <c r="M493" s="225"/>
      <c r="T493" s="226"/>
      <c r="AS493" s="222"/>
      <c r="AT493" s="222"/>
      <c r="AX493" s="222"/>
    </row>
    <row r="494" spans="2:63" s="221" customFormat="1" ht="12">
      <c r="B494" s="220"/>
      <c r="D494" s="215"/>
      <c r="E494" s="222"/>
      <c r="F494" s="223" t="s">
        <v>807</v>
      </c>
      <c r="H494" s="224"/>
      <c r="L494" s="220"/>
      <c r="M494" s="225"/>
      <c r="T494" s="226"/>
      <c r="AS494" s="222"/>
      <c r="AT494" s="222"/>
      <c r="AX494" s="222"/>
    </row>
    <row r="495" spans="2:63" s="221" customFormat="1" ht="12">
      <c r="B495" s="220"/>
      <c r="D495" s="215"/>
      <c r="E495" s="222"/>
      <c r="F495" s="223" t="s">
        <v>808</v>
      </c>
      <c r="H495" s="224"/>
      <c r="L495" s="220"/>
      <c r="M495" s="225"/>
      <c r="T495" s="226"/>
      <c r="AS495" s="222"/>
      <c r="AT495" s="222"/>
      <c r="AX495" s="222"/>
    </row>
    <row r="496" spans="2:63" s="120" customFormat="1" ht="13">
      <c r="B496" s="119"/>
      <c r="C496" s="237">
        <v>89</v>
      </c>
      <c r="D496" s="237" t="s">
        <v>110</v>
      </c>
      <c r="E496" s="238" t="s">
        <v>809</v>
      </c>
      <c r="F496" s="243" t="s">
        <v>831</v>
      </c>
      <c r="G496" s="240" t="s">
        <v>120</v>
      </c>
      <c r="H496" s="241">
        <v>1</v>
      </c>
      <c r="I496" s="69">
        <v>0</v>
      </c>
      <c r="J496" s="242">
        <f>ROUND(I496*H496,2)</f>
        <v>0</v>
      </c>
      <c r="K496" s="206"/>
      <c r="L496" s="119"/>
      <c r="M496" s="207" t="s">
        <v>1</v>
      </c>
      <c r="N496" s="208" t="s">
        <v>29</v>
      </c>
      <c r="O496" s="209">
        <v>0</v>
      </c>
      <c r="P496" s="209">
        <f>O496*H496</f>
        <v>0</v>
      </c>
      <c r="Q496" s="209">
        <v>2.1000000000000001E-2</v>
      </c>
      <c r="R496" s="209">
        <f>Q496*H496</f>
        <v>2.1000000000000001E-2</v>
      </c>
      <c r="S496" s="209">
        <v>0</v>
      </c>
      <c r="T496" s="210">
        <f>S496*H496</f>
        <v>0</v>
      </c>
      <c r="AS496" s="211" t="s">
        <v>110</v>
      </c>
      <c r="AT496" s="211" t="s">
        <v>67</v>
      </c>
      <c r="AX496" s="110" t="s">
        <v>101</v>
      </c>
      <c r="BD496" s="212">
        <f>IF(N496="základní",J496,0)</f>
        <v>0</v>
      </c>
      <c r="BE496" s="212">
        <f>IF(N496="snížená",J496,0)</f>
        <v>0</v>
      </c>
      <c r="BF496" s="212">
        <f>IF(N496="zákl. přenesená",J496,0)</f>
        <v>0</v>
      </c>
      <c r="BG496" s="212">
        <f>IF(N496="sníž. přenesená",J496,0)</f>
        <v>0</v>
      </c>
      <c r="BH496" s="212">
        <f>IF(N496="nulová",J496,0)</f>
        <v>0</v>
      </c>
      <c r="BI496" s="110" t="s">
        <v>66</v>
      </c>
      <c r="BJ496" s="212">
        <f>ROUND(I496*H496,2)</f>
        <v>0</v>
      </c>
      <c r="BK496" s="110" t="s">
        <v>104</v>
      </c>
    </row>
    <row r="497" spans="2:63" s="221" customFormat="1" ht="24">
      <c r="B497" s="220"/>
      <c r="D497" s="215"/>
      <c r="E497" s="222"/>
      <c r="F497" s="223" t="s">
        <v>810</v>
      </c>
      <c r="H497" s="224"/>
      <c r="L497" s="220"/>
      <c r="M497" s="225"/>
      <c r="T497" s="226"/>
      <c r="AS497" s="222"/>
      <c r="AT497" s="222"/>
      <c r="AX497" s="222"/>
    </row>
    <row r="498" spans="2:63" s="221" customFormat="1" ht="12">
      <c r="B498" s="220"/>
      <c r="D498" s="215"/>
      <c r="E498" s="222"/>
      <c r="F498" s="223" t="s">
        <v>811</v>
      </c>
      <c r="H498" s="224"/>
      <c r="L498" s="220"/>
      <c r="M498" s="225"/>
      <c r="T498" s="226"/>
      <c r="AS498" s="222"/>
      <c r="AT498" s="222"/>
      <c r="AX498" s="222"/>
    </row>
    <row r="499" spans="2:63" s="221" customFormat="1" ht="12">
      <c r="B499" s="220"/>
      <c r="D499" s="215"/>
      <c r="E499" s="222"/>
      <c r="F499" s="223" t="s">
        <v>812</v>
      </c>
      <c r="H499" s="224"/>
      <c r="L499" s="220"/>
      <c r="M499" s="225"/>
      <c r="T499" s="226"/>
      <c r="AS499" s="222"/>
      <c r="AT499" s="222"/>
      <c r="AX499" s="222"/>
    </row>
    <row r="500" spans="2:63" s="221" customFormat="1" ht="12">
      <c r="B500" s="220"/>
      <c r="D500" s="215"/>
      <c r="E500" s="222"/>
      <c r="F500" s="223" t="s">
        <v>813</v>
      </c>
      <c r="H500" s="224"/>
      <c r="L500" s="220"/>
      <c r="M500" s="225"/>
      <c r="T500" s="226"/>
      <c r="AS500" s="222"/>
      <c r="AT500" s="222"/>
      <c r="AX500" s="222"/>
    </row>
    <row r="501" spans="2:63" s="221" customFormat="1" ht="24">
      <c r="B501" s="220"/>
      <c r="D501" s="215"/>
      <c r="E501" s="222"/>
      <c r="F501" s="223" t="s">
        <v>814</v>
      </c>
      <c r="H501" s="224"/>
      <c r="L501" s="220"/>
      <c r="M501" s="225"/>
      <c r="T501" s="226"/>
      <c r="AS501" s="222"/>
      <c r="AT501" s="222"/>
      <c r="AX501" s="222"/>
    </row>
    <row r="502" spans="2:63" s="120" customFormat="1" ht="26">
      <c r="B502" s="119"/>
      <c r="C502" s="199">
        <v>90</v>
      </c>
      <c r="D502" s="199" t="s">
        <v>102</v>
      </c>
      <c r="E502" s="200" t="s">
        <v>785</v>
      </c>
      <c r="F502" s="201" t="s">
        <v>784</v>
      </c>
      <c r="G502" s="202" t="s">
        <v>106</v>
      </c>
      <c r="H502" s="203">
        <v>4.78</v>
      </c>
      <c r="I502" s="67">
        <v>0</v>
      </c>
      <c r="J502" s="205">
        <f>ROUND(I502*H502,2)</f>
        <v>0</v>
      </c>
      <c r="K502" s="206" t="s">
        <v>196</v>
      </c>
      <c r="L502" s="119"/>
      <c r="M502" s="207" t="s">
        <v>1</v>
      </c>
      <c r="N502" s="208" t="s">
        <v>29</v>
      </c>
      <c r="O502" s="209">
        <v>0.1</v>
      </c>
      <c r="P502" s="209">
        <f>O502*H502</f>
        <v>0.47800000000000004</v>
      </c>
      <c r="Q502" s="209">
        <v>6.9999999999999994E-5</v>
      </c>
      <c r="R502" s="209">
        <f>Q502*H502</f>
        <v>3.346E-4</v>
      </c>
      <c r="S502" s="209">
        <v>0</v>
      </c>
      <c r="T502" s="210">
        <f>S502*H502</f>
        <v>0</v>
      </c>
      <c r="AS502" s="211" t="s">
        <v>102</v>
      </c>
      <c r="AT502" s="211" t="s">
        <v>67</v>
      </c>
      <c r="AX502" s="110" t="s">
        <v>101</v>
      </c>
      <c r="BD502" s="212">
        <f>IF(N502="základní",J502,0)</f>
        <v>0</v>
      </c>
      <c r="BE502" s="212">
        <f>IF(N502="snížená",J502,0)</f>
        <v>0</v>
      </c>
      <c r="BF502" s="212">
        <f>IF(N502="zákl. přenesená",J502,0)</f>
        <v>0</v>
      </c>
      <c r="BG502" s="212">
        <f>IF(N502="sníž. přenesená",J502,0)</f>
        <v>0</v>
      </c>
      <c r="BH502" s="212">
        <f>IF(N502="nulová",J502,0)</f>
        <v>0</v>
      </c>
      <c r="BI502" s="110" t="s">
        <v>66</v>
      </c>
      <c r="BJ502" s="212">
        <f>ROUND(I502*H502,2)</f>
        <v>0</v>
      </c>
      <c r="BK502" s="110" t="s">
        <v>119</v>
      </c>
    </row>
    <row r="503" spans="2:63" s="214" customFormat="1" ht="12">
      <c r="B503" s="213"/>
      <c r="D503" s="215" t="s">
        <v>105</v>
      </c>
      <c r="E503" s="216" t="s">
        <v>1</v>
      </c>
      <c r="F503" s="217" t="s">
        <v>787</v>
      </c>
      <c r="H503" s="216" t="s">
        <v>1</v>
      </c>
      <c r="L503" s="213"/>
      <c r="M503" s="218"/>
      <c r="T503" s="219"/>
      <c r="AS503" s="216" t="s">
        <v>105</v>
      </c>
      <c r="AT503" s="216" t="s">
        <v>67</v>
      </c>
      <c r="AU503" s="214" t="s">
        <v>66</v>
      </c>
      <c r="AV503" s="214" t="s">
        <v>21</v>
      </c>
      <c r="AW503" s="214" t="s">
        <v>64</v>
      </c>
      <c r="AX503" s="216" t="s">
        <v>101</v>
      </c>
    </row>
    <row r="504" spans="2:63" s="221" customFormat="1" ht="12">
      <c r="B504" s="220"/>
      <c r="D504" s="215" t="s">
        <v>105</v>
      </c>
      <c r="E504" s="222" t="s">
        <v>1</v>
      </c>
      <c r="F504" s="223" t="s">
        <v>786</v>
      </c>
      <c r="H504" s="224">
        <v>4.78</v>
      </c>
      <c r="L504" s="220"/>
      <c r="M504" s="225"/>
      <c r="T504" s="226"/>
      <c r="AS504" s="222" t="s">
        <v>105</v>
      </c>
      <c r="AT504" s="222" t="s">
        <v>67</v>
      </c>
      <c r="AU504" s="221" t="s">
        <v>67</v>
      </c>
      <c r="AV504" s="221" t="s">
        <v>21</v>
      </c>
      <c r="AW504" s="221" t="s">
        <v>64</v>
      </c>
      <c r="AX504" s="222" t="s">
        <v>101</v>
      </c>
    </row>
    <row r="505" spans="2:63" s="120" customFormat="1" ht="26">
      <c r="B505" s="119"/>
      <c r="C505" s="199">
        <v>91</v>
      </c>
      <c r="D505" s="199" t="s">
        <v>102</v>
      </c>
      <c r="E505" s="200" t="s">
        <v>789</v>
      </c>
      <c r="F505" s="201" t="s">
        <v>788</v>
      </c>
      <c r="G505" s="202" t="s">
        <v>106</v>
      </c>
      <c r="H505" s="203">
        <v>4.78</v>
      </c>
      <c r="I505" s="67">
        <v>0</v>
      </c>
      <c r="J505" s="205">
        <f>ROUND(I505*H505,2)</f>
        <v>0</v>
      </c>
      <c r="K505" s="206" t="s">
        <v>196</v>
      </c>
      <c r="L505" s="119"/>
      <c r="M505" s="207" t="s">
        <v>1</v>
      </c>
      <c r="N505" s="208" t="s">
        <v>29</v>
      </c>
      <c r="O505" s="209">
        <v>0.13300000000000001</v>
      </c>
      <c r="P505" s="209">
        <f>O505*H505</f>
        <v>0.63574000000000008</v>
      </c>
      <c r="Q505" s="209">
        <v>8.0000000000000007E-5</v>
      </c>
      <c r="R505" s="209">
        <f>Q505*H505</f>
        <v>3.8240000000000003E-4</v>
      </c>
      <c r="S505" s="209">
        <v>0</v>
      </c>
      <c r="T505" s="210">
        <f>S505*H505</f>
        <v>0</v>
      </c>
      <c r="AS505" s="211" t="s">
        <v>102</v>
      </c>
      <c r="AT505" s="211" t="s">
        <v>67</v>
      </c>
      <c r="AX505" s="110" t="s">
        <v>101</v>
      </c>
      <c r="BD505" s="212">
        <f>IF(N505="základní",J505,0)</f>
        <v>0</v>
      </c>
      <c r="BE505" s="212">
        <f>IF(N505="snížená",J505,0)</f>
        <v>0</v>
      </c>
      <c r="BF505" s="212">
        <f>IF(N505="zákl. přenesená",J505,0)</f>
        <v>0</v>
      </c>
      <c r="BG505" s="212">
        <f>IF(N505="sníž. přenesená",J505,0)</f>
        <v>0</v>
      </c>
      <c r="BH505" s="212">
        <f>IF(N505="nulová",J505,0)</f>
        <v>0</v>
      </c>
      <c r="BI505" s="110" t="s">
        <v>66</v>
      </c>
      <c r="BJ505" s="212">
        <f>ROUND(I505*H505,2)</f>
        <v>0</v>
      </c>
      <c r="BK505" s="110" t="s">
        <v>119</v>
      </c>
    </row>
    <row r="506" spans="2:63" s="214" customFormat="1" ht="12">
      <c r="B506" s="213"/>
      <c r="D506" s="215" t="s">
        <v>105</v>
      </c>
      <c r="E506" s="216" t="s">
        <v>1</v>
      </c>
      <c r="F506" s="217" t="s">
        <v>787</v>
      </c>
      <c r="H506" s="216" t="s">
        <v>1</v>
      </c>
      <c r="L506" s="213"/>
      <c r="M506" s="218"/>
      <c r="T506" s="219"/>
      <c r="AS506" s="216" t="s">
        <v>105</v>
      </c>
      <c r="AT506" s="216" t="s">
        <v>67</v>
      </c>
      <c r="AU506" s="214" t="s">
        <v>66</v>
      </c>
      <c r="AV506" s="214" t="s">
        <v>21</v>
      </c>
      <c r="AW506" s="214" t="s">
        <v>64</v>
      </c>
      <c r="AX506" s="216" t="s">
        <v>101</v>
      </c>
    </row>
    <row r="507" spans="2:63" s="221" customFormat="1" ht="12">
      <c r="B507" s="220"/>
      <c r="D507" s="215" t="s">
        <v>105</v>
      </c>
      <c r="E507" s="222" t="s">
        <v>1</v>
      </c>
      <c r="F507" s="223" t="s">
        <v>786</v>
      </c>
      <c r="H507" s="224">
        <v>4.78</v>
      </c>
      <c r="L507" s="220"/>
      <c r="M507" s="225"/>
      <c r="T507" s="226"/>
      <c r="AS507" s="222" t="s">
        <v>105</v>
      </c>
      <c r="AT507" s="222" t="s">
        <v>67</v>
      </c>
      <c r="AU507" s="221" t="s">
        <v>67</v>
      </c>
      <c r="AV507" s="221" t="s">
        <v>21</v>
      </c>
      <c r="AW507" s="221" t="s">
        <v>64</v>
      </c>
      <c r="AX507" s="222" t="s">
        <v>101</v>
      </c>
    </row>
    <row r="508" spans="2:63" s="120" customFormat="1" ht="39">
      <c r="B508" s="119"/>
      <c r="C508" s="199">
        <v>92</v>
      </c>
      <c r="D508" s="199" t="s">
        <v>102</v>
      </c>
      <c r="E508" s="200" t="s">
        <v>790</v>
      </c>
      <c r="F508" s="201" t="s">
        <v>791</v>
      </c>
      <c r="G508" s="202" t="s">
        <v>106</v>
      </c>
      <c r="H508" s="203">
        <v>4.78</v>
      </c>
      <c r="I508" s="67">
        <v>0</v>
      </c>
      <c r="J508" s="205">
        <f>ROUND(I508*H508,2)</f>
        <v>0</v>
      </c>
      <c r="K508" s="206" t="s">
        <v>196</v>
      </c>
      <c r="L508" s="119"/>
      <c r="M508" s="207" t="s">
        <v>1</v>
      </c>
      <c r="N508" s="208" t="s">
        <v>29</v>
      </c>
      <c r="O508" s="209">
        <v>0.17199999999999999</v>
      </c>
      <c r="P508" s="209">
        <f>O508*H508</f>
        <v>0.82216</v>
      </c>
      <c r="Q508" s="209">
        <v>1.9000000000000001E-4</v>
      </c>
      <c r="R508" s="209">
        <f>Q508*H508</f>
        <v>9.0820000000000007E-4</v>
      </c>
      <c r="S508" s="209">
        <v>0</v>
      </c>
      <c r="T508" s="210">
        <f>S508*H508</f>
        <v>0</v>
      </c>
      <c r="AS508" s="211" t="s">
        <v>102</v>
      </c>
      <c r="AT508" s="211" t="s">
        <v>67</v>
      </c>
      <c r="AX508" s="110" t="s">
        <v>101</v>
      </c>
      <c r="BD508" s="212">
        <f>IF(N508="základní",J508,0)</f>
        <v>0</v>
      </c>
      <c r="BE508" s="212">
        <f>IF(N508="snížená",J508,0)</f>
        <v>0</v>
      </c>
      <c r="BF508" s="212">
        <f>IF(N508="zákl. přenesená",J508,0)</f>
        <v>0</v>
      </c>
      <c r="BG508" s="212">
        <f>IF(N508="sníž. přenesená",J508,0)</f>
        <v>0</v>
      </c>
      <c r="BH508" s="212">
        <f>IF(N508="nulová",J508,0)</f>
        <v>0</v>
      </c>
      <c r="BI508" s="110" t="s">
        <v>66</v>
      </c>
      <c r="BJ508" s="212">
        <f>ROUND(I508*H508,2)</f>
        <v>0</v>
      </c>
      <c r="BK508" s="110" t="s">
        <v>119</v>
      </c>
    </row>
    <row r="509" spans="2:63" s="214" customFormat="1" ht="12">
      <c r="B509" s="213"/>
      <c r="D509" s="215" t="s">
        <v>105</v>
      </c>
      <c r="E509" s="216" t="s">
        <v>1</v>
      </c>
      <c r="F509" s="217" t="s">
        <v>787</v>
      </c>
      <c r="H509" s="216" t="s">
        <v>1</v>
      </c>
      <c r="L509" s="213"/>
      <c r="M509" s="218"/>
      <c r="T509" s="219"/>
      <c r="AS509" s="216" t="s">
        <v>105</v>
      </c>
      <c r="AT509" s="216" t="s">
        <v>67</v>
      </c>
      <c r="AU509" s="214" t="s">
        <v>66</v>
      </c>
      <c r="AV509" s="214" t="s">
        <v>21</v>
      </c>
      <c r="AW509" s="214" t="s">
        <v>64</v>
      </c>
      <c r="AX509" s="216" t="s">
        <v>101</v>
      </c>
    </row>
    <row r="510" spans="2:63" s="221" customFormat="1" ht="12">
      <c r="B510" s="220"/>
      <c r="D510" s="215" t="s">
        <v>105</v>
      </c>
      <c r="E510" s="222" t="s">
        <v>1</v>
      </c>
      <c r="F510" s="223" t="s">
        <v>786</v>
      </c>
      <c r="H510" s="224">
        <v>4.78</v>
      </c>
      <c r="L510" s="220"/>
      <c r="M510" s="225"/>
      <c r="T510" s="226"/>
      <c r="AS510" s="222" t="s">
        <v>105</v>
      </c>
      <c r="AT510" s="222" t="s">
        <v>67</v>
      </c>
      <c r="AU510" s="221" t="s">
        <v>67</v>
      </c>
      <c r="AV510" s="221" t="s">
        <v>21</v>
      </c>
      <c r="AW510" s="221" t="s">
        <v>64</v>
      </c>
      <c r="AX510" s="222" t="s">
        <v>101</v>
      </c>
    </row>
    <row r="511" spans="2:63" s="185" customFormat="1" ht="13">
      <c r="B511" s="184"/>
      <c r="D511" s="186" t="s">
        <v>63</v>
      </c>
      <c r="E511" s="194">
        <v>96</v>
      </c>
      <c r="F511" s="194" t="s">
        <v>512</v>
      </c>
      <c r="J511" s="195">
        <f>BJ511</f>
        <v>0</v>
      </c>
      <c r="L511" s="196"/>
      <c r="M511" s="189"/>
      <c r="P511" s="190">
        <f>SUM(P512:P542)</f>
        <v>87.392932000000002</v>
      </c>
      <c r="R511" s="190">
        <f>SUM(R512:R542)</f>
        <v>0.12</v>
      </c>
      <c r="T511" s="197">
        <f>SUM(T512:T542)</f>
        <v>50.375149999999998</v>
      </c>
      <c r="AS511" s="193" t="s">
        <v>63</v>
      </c>
      <c r="AT511" s="193" t="s">
        <v>66</v>
      </c>
      <c r="AX511" s="186" t="s">
        <v>101</v>
      </c>
      <c r="BJ511" s="198">
        <f>SUM(BJ512:BJ542)</f>
        <v>0</v>
      </c>
    </row>
    <row r="512" spans="2:63" s="120" customFormat="1" ht="26">
      <c r="B512" s="119"/>
      <c r="C512" s="199">
        <v>93</v>
      </c>
      <c r="D512" s="199" t="s">
        <v>102</v>
      </c>
      <c r="E512" s="200" t="s">
        <v>534</v>
      </c>
      <c r="F512" s="235" t="s">
        <v>535</v>
      </c>
      <c r="G512" s="202" t="s">
        <v>103</v>
      </c>
      <c r="H512" s="203">
        <v>0.40899999999999997</v>
      </c>
      <c r="I512" s="67">
        <v>0</v>
      </c>
      <c r="J512" s="205">
        <f>ROUND(I512*H512,2)</f>
        <v>0</v>
      </c>
      <c r="K512" s="206" t="s">
        <v>196</v>
      </c>
      <c r="L512" s="119"/>
      <c r="M512" s="207" t="s">
        <v>1</v>
      </c>
      <c r="N512" s="208" t="s">
        <v>29</v>
      </c>
      <c r="O512" s="209">
        <v>3.048</v>
      </c>
      <c r="P512" s="209">
        <f>O512*H512</f>
        <v>1.246632</v>
      </c>
      <c r="Q512" s="209">
        <v>0</v>
      </c>
      <c r="R512" s="209">
        <f>Q512*H512</f>
        <v>0</v>
      </c>
      <c r="S512" s="209">
        <v>1.9</v>
      </c>
      <c r="T512" s="210">
        <f>S512*H512</f>
        <v>0.7770999999999999</v>
      </c>
      <c r="AS512" s="211" t="s">
        <v>102</v>
      </c>
      <c r="AT512" s="211" t="s">
        <v>67</v>
      </c>
      <c r="AX512" s="110" t="s">
        <v>101</v>
      </c>
      <c r="BD512" s="212">
        <f>IF(N512="základní",J512,0)</f>
        <v>0</v>
      </c>
      <c r="BE512" s="212">
        <f>IF(N512="snížená",J512,0)</f>
        <v>0</v>
      </c>
      <c r="BF512" s="212">
        <f>IF(N512="zákl. přenesená",J512,0)</f>
        <v>0</v>
      </c>
      <c r="BG512" s="212">
        <f>IF(N512="sníž. přenesená",J512,0)</f>
        <v>0</v>
      </c>
      <c r="BH512" s="212">
        <f>IF(N512="nulová",J512,0)</f>
        <v>0</v>
      </c>
      <c r="BI512" s="110" t="s">
        <v>66</v>
      </c>
      <c r="BJ512" s="212">
        <f>ROUND(I512*H512,2)</f>
        <v>0</v>
      </c>
      <c r="BK512" s="110" t="s">
        <v>119</v>
      </c>
    </row>
    <row r="513" spans="2:63" s="221" customFormat="1" ht="12">
      <c r="B513" s="220"/>
      <c r="D513" s="215" t="s">
        <v>105</v>
      </c>
      <c r="E513" s="222"/>
      <c r="F513" s="223" t="s">
        <v>553</v>
      </c>
      <c r="H513" s="224"/>
      <c r="L513" s="220"/>
      <c r="M513" s="225"/>
      <c r="T513" s="226"/>
      <c r="AS513" s="222"/>
      <c r="AT513" s="222"/>
      <c r="AX513" s="222"/>
    </row>
    <row r="514" spans="2:63" s="221" customFormat="1" ht="12">
      <c r="B514" s="220"/>
      <c r="D514" s="215" t="s">
        <v>105</v>
      </c>
      <c r="F514" s="244" t="s">
        <v>536</v>
      </c>
      <c r="H514" s="224">
        <v>7.0999999999999994E-2</v>
      </c>
      <c r="L514" s="220"/>
      <c r="M514" s="225"/>
      <c r="T514" s="226"/>
      <c r="AS514" s="222" t="s">
        <v>105</v>
      </c>
      <c r="AT514" s="222" t="s">
        <v>67</v>
      </c>
      <c r="AU514" s="221" t="s">
        <v>67</v>
      </c>
      <c r="AV514" s="221" t="s">
        <v>3</v>
      </c>
      <c r="AW514" s="221" t="s">
        <v>66</v>
      </c>
      <c r="AX514" s="222" t="s">
        <v>101</v>
      </c>
    </row>
    <row r="515" spans="2:63" s="221" customFormat="1" ht="12">
      <c r="B515" s="220"/>
      <c r="D515" s="215" t="s">
        <v>105</v>
      </c>
      <c r="E515" s="222"/>
      <c r="F515" s="223" t="s">
        <v>554</v>
      </c>
      <c r="H515" s="224"/>
      <c r="L515" s="220"/>
      <c r="M515" s="225"/>
      <c r="T515" s="226"/>
      <c r="AS515" s="222"/>
      <c r="AT515" s="222"/>
      <c r="AX515" s="222"/>
    </row>
    <row r="516" spans="2:63" s="221" customFormat="1" ht="12">
      <c r="B516" s="220"/>
      <c r="D516" s="215" t="s">
        <v>105</v>
      </c>
      <c r="F516" s="244" t="s">
        <v>555</v>
      </c>
      <c r="H516" s="224">
        <v>0.33800000000000002</v>
      </c>
      <c r="L516" s="220"/>
      <c r="M516" s="225"/>
      <c r="T516" s="226"/>
      <c r="AS516" s="222" t="s">
        <v>105</v>
      </c>
      <c r="AT516" s="222" t="s">
        <v>67</v>
      </c>
      <c r="AU516" s="221" t="s">
        <v>67</v>
      </c>
      <c r="AV516" s="221" t="s">
        <v>3</v>
      </c>
      <c r="AW516" s="221" t="s">
        <v>66</v>
      </c>
      <c r="AX516" s="222" t="s">
        <v>101</v>
      </c>
    </row>
    <row r="517" spans="2:63" s="229" customFormat="1" ht="12">
      <c r="B517" s="228"/>
      <c r="D517" s="215" t="s">
        <v>105</v>
      </c>
      <c r="E517" s="230" t="s">
        <v>1</v>
      </c>
      <c r="F517" s="231" t="s">
        <v>109</v>
      </c>
      <c r="H517" s="232">
        <v>0.40899999999999997</v>
      </c>
      <c r="L517" s="228"/>
      <c r="M517" s="233"/>
      <c r="T517" s="234"/>
      <c r="AS517" s="230" t="s">
        <v>105</v>
      </c>
      <c r="AT517" s="230" t="s">
        <v>67</v>
      </c>
      <c r="AU517" s="229" t="s">
        <v>104</v>
      </c>
      <c r="AV517" s="229" t="s">
        <v>21</v>
      </c>
      <c r="AW517" s="229" t="s">
        <v>66</v>
      </c>
      <c r="AX517" s="230" t="s">
        <v>101</v>
      </c>
    </row>
    <row r="518" spans="2:63" s="120" customFormat="1" ht="26">
      <c r="B518" s="119"/>
      <c r="C518" s="199">
        <v>94</v>
      </c>
      <c r="D518" s="199" t="s">
        <v>102</v>
      </c>
      <c r="E518" s="200" t="s">
        <v>513</v>
      </c>
      <c r="F518" s="235" t="s">
        <v>514</v>
      </c>
      <c r="G518" s="202" t="s">
        <v>112</v>
      </c>
      <c r="H518" s="203">
        <v>20.399999999999999</v>
      </c>
      <c r="I518" s="67">
        <v>0</v>
      </c>
      <c r="J518" s="205">
        <f>ROUND(I518*H518,2)</f>
        <v>0</v>
      </c>
      <c r="K518" s="206" t="s">
        <v>196</v>
      </c>
      <c r="L518" s="119"/>
      <c r="M518" s="207" t="s">
        <v>1</v>
      </c>
      <c r="N518" s="208" t="s">
        <v>29</v>
      </c>
      <c r="O518" s="209">
        <v>0.35</v>
      </c>
      <c r="P518" s="209">
        <f>O518*H518</f>
        <v>7.1399999999999988</v>
      </c>
      <c r="Q518" s="209">
        <v>0</v>
      </c>
      <c r="R518" s="209">
        <f>Q518*H518</f>
        <v>0</v>
      </c>
      <c r="S518" s="209">
        <v>0.01</v>
      </c>
      <c r="T518" s="210">
        <f>S518*H518</f>
        <v>0.20399999999999999</v>
      </c>
      <c r="AS518" s="211" t="s">
        <v>102</v>
      </c>
      <c r="AT518" s="211" t="s">
        <v>67</v>
      </c>
      <c r="AX518" s="110" t="s">
        <v>101</v>
      </c>
      <c r="BD518" s="212">
        <f>IF(N518="základní",J518,0)</f>
        <v>0</v>
      </c>
      <c r="BE518" s="212">
        <f>IF(N518="snížená",J518,0)</f>
        <v>0</v>
      </c>
      <c r="BF518" s="212">
        <f>IF(N518="zákl. přenesená",J518,0)</f>
        <v>0</v>
      </c>
      <c r="BG518" s="212">
        <f>IF(N518="sníž. přenesená",J518,0)</f>
        <v>0</v>
      </c>
      <c r="BH518" s="212">
        <f>IF(N518="nulová",J518,0)</f>
        <v>0</v>
      </c>
      <c r="BI518" s="110" t="s">
        <v>66</v>
      </c>
      <c r="BJ518" s="212">
        <f>ROUND(I518*H518,2)</f>
        <v>0</v>
      </c>
      <c r="BK518" s="110" t="s">
        <v>119</v>
      </c>
    </row>
    <row r="519" spans="2:63" s="120" customFormat="1" ht="26">
      <c r="B519" s="119"/>
      <c r="C519" s="199">
        <v>95</v>
      </c>
      <c r="D519" s="199" t="s">
        <v>102</v>
      </c>
      <c r="E519" s="200" t="s">
        <v>524</v>
      </c>
      <c r="F519" s="235" t="s">
        <v>522</v>
      </c>
      <c r="G519" s="202" t="s">
        <v>121</v>
      </c>
      <c r="H519" s="203">
        <v>5</v>
      </c>
      <c r="I519" s="67">
        <v>0</v>
      </c>
      <c r="J519" s="205">
        <f>ROUND(I519*H519,2)</f>
        <v>0</v>
      </c>
      <c r="K519" s="206" t="s">
        <v>196</v>
      </c>
      <c r="L519" s="119"/>
      <c r="M519" s="207" t="s">
        <v>1</v>
      </c>
      <c r="N519" s="208" t="s">
        <v>29</v>
      </c>
      <c r="O519" s="209">
        <v>0.23</v>
      </c>
      <c r="P519" s="209">
        <f>O519*H519</f>
        <v>1.1500000000000001</v>
      </c>
      <c r="Q519" s="209">
        <v>0</v>
      </c>
      <c r="R519" s="209">
        <f>Q519*H519</f>
        <v>0</v>
      </c>
      <c r="S519" s="209">
        <v>0.25</v>
      </c>
      <c r="T519" s="210">
        <f>S519*H519</f>
        <v>1.25</v>
      </c>
      <c r="AS519" s="211" t="s">
        <v>102</v>
      </c>
      <c r="AT519" s="211" t="s">
        <v>67</v>
      </c>
      <c r="AX519" s="110" t="s">
        <v>101</v>
      </c>
      <c r="BD519" s="212">
        <f>IF(N519="základní",J519,0)</f>
        <v>0</v>
      </c>
      <c r="BE519" s="212">
        <f>IF(N519="snížená",J519,0)</f>
        <v>0</v>
      </c>
      <c r="BF519" s="212">
        <f>IF(N519="zákl. přenesená",J519,0)</f>
        <v>0</v>
      </c>
      <c r="BG519" s="212">
        <f>IF(N519="sníž. přenesená",J519,0)</f>
        <v>0</v>
      </c>
      <c r="BH519" s="212">
        <f>IF(N519="nulová",J519,0)</f>
        <v>0</v>
      </c>
      <c r="BI519" s="110" t="s">
        <v>66</v>
      </c>
      <c r="BJ519" s="212">
        <f>ROUND(I519*H519,2)</f>
        <v>0</v>
      </c>
      <c r="BK519" s="110" t="s">
        <v>119</v>
      </c>
    </row>
    <row r="520" spans="2:63" s="221" customFormat="1" ht="12">
      <c r="B520" s="220"/>
      <c r="D520" s="215"/>
      <c r="E520" s="222"/>
      <c r="F520" s="223" t="s">
        <v>523</v>
      </c>
      <c r="H520" s="224"/>
      <c r="L520" s="220"/>
      <c r="M520" s="225"/>
      <c r="T520" s="226"/>
      <c r="AS520" s="222"/>
      <c r="AT520" s="222"/>
      <c r="AX520" s="222"/>
    </row>
    <row r="521" spans="2:63" s="120" customFormat="1" ht="26">
      <c r="B521" s="119"/>
      <c r="C521" s="199">
        <v>96</v>
      </c>
      <c r="D521" s="199" t="s">
        <v>102</v>
      </c>
      <c r="E521" s="200" t="s">
        <v>515</v>
      </c>
      <c r="F521" s="235" t="s">
        <v>516</v>
      </c>
      <c r="G521" s="202" t="s">
        <v>121</v>
      </c>
      <c r="H521" s="203">
        <v>7</v>
      </c>
      <c r="I521" s="67">
        <v>0</v>
      </c>
      <c r="J521" s="205">
        <f>ROUND(I521*H521,2)</f>
        <v>0</v>
      </c>
      <c r="K521" s="206" t="s">
        <v>196</v>
      </c>
      <c r="L521" s="119"/>
      <c r="M521" s="207" t="s">
        <v>1</v>
      </c>
      <c r="N521" s="208" t="s">
        <v>29</v>
      </c>
      <c r="O521" s="209">
        <v>0.315</v>
      </c>
      <c r="P521" s="209">
        <f>O521*H521</f>
        <v>2.2050000000000001</v>
      </c>
      <c r="Q521" s="209">
        <v>0</v>
      </c>
      <c r="R521" s="209">
        <f>Q521*H521</f>
        <v>0</v>
      </c>
      <c r="S521" s="209">
        <v>0</v>
      </c>
      <c r="T521" s="210">
        <f>S521*H521</f>
        <v>0</v>
      </c>
      <c r="AS521" s="211" t="s">
        <v>102</v>
      </c>
      <c r="AT521" s="211" t="s">
        <v>67</v>
      </c>
      <c r="AX521" s="110" t="s">
        <v>101</v>
      </c>
      <c r="BD521" s="212">
        <f>IF(N521="základní",J521,0)</f>
        <v>0</v>
      </c>
      <c r="BE521" s="212">
        <f>IF(N521="snížená",J521,0)</f>
        <v>0</v>
      </c>
      <c r="BF521" s="212">
        <f>IF(N521="zákl. přenesená",J521,0)</f>
        <v>0</v>
      </c>
      <c r="BG521" s="212">
        <f>IF(N521="sníž. přenesená",J521,0)</f>
        <v>0</v>
      </c>
      <c r="BH521" s="212">
        <f>IF(N521="nulová",J521,0)</f>
        <v>0</v>
      </c>
      <c r="BI521" s="110" t="s">
        <v>66</v>
      </c>
      <c r="BJ521" s="212">
        <f>ROUND(I521*H521,2)</f>
        <v>0</v>
      </c>
      <c r="BK521" s="110" t="s">
        <v>119</v>
      </c>
    </row>
    <row r="522" spans="2:63" s="221" customFormat="1" ht="12">
      <c r="B522" s="220"/>
      <c r="D522" s="215"/>
      <c r="E522" s="222"/>
      <c r="F522" s="223" t="s">
        <v>517</v>
      </c>
      <c r="H522" s="224"/>
      <c r="L522" s="220"/>
      <c r="M522" s="225"/>
      <c r="T522" s="226"/>
      <c r="AS522" s="222"/>
      <c r="AT522" s="222"/>
      <c r="AX522" s="222"/>
    </row>
    <row r="523" spans="2:63" s="120" customFormat="1" ht="26">
      <c r="B523" s="119"/>
      <c r="C523" s="199">
        <v>97</v>
      </c>
      <c r="D523" s="199" t="s">
        <v>102</v>
      </c>
      <c r="E523" s="200" t="s">
        <v>518</v>
      </c>
      <c r="F523" s="235" t="s">
        <v>519</v>
      </c>
      <c r="G523" s="202" t="s">
        <v>121</v>
      </c>
      <c r="H523" s="203">
        <v>1</v>
      </c>
      <c r="I523" s="67">
        <v>0</v>
      </c>
      <c r="J523" s="205">
        <f>ROUND(I523*H523,2)</f>
        <v>0</v>
      </c>
      <c r="K523" s="206" t="s">
        <v>196</v>
      </c>
      <c r="L523" s="119"/>
      <c r="M523" s="207" t="s">
        <v>1</v>
      </c>
      <c r="N523" s="208" t="s">
        <v>29</v>
      </c>
      <c r="O523" s="209">
        <v>0.315</v>
      </c>
      <c r="P523" s="209">
        <f>O523*H523</f>
        <v>0.315</v>
      </c>
      <c r="Q523" s="209">
        <v>0</v>
      </c>
      <c r="R523" s="209">
        <f>Q523*H523</f>
        <v>0</v>
      </c>
      <c r="S523" s="209">
        <v>5.6000000000000001E-2</v>
      </c>
      <c r="T523" s="210">
        <f>S523*H523</f>
        <v>5.6000000000000001E-2</v>
      </c>
      <c r="AS523" s="211" t="s">
        <v>102</v>
      </c>
      <c r="AT523" s="211" t="s">
        <v>67</v>
      </c>
      <c r="AX523" s="110" t="s">
        <v>101</v>
      </c>
      <c r="BD523" s="212">
        <f>IF(N523="základní",J523,0)</f>
        <v>0</v>
      </c>
      <c r="BE523" s="212">
        <f>IF(N523="snížená",J523,0)</f>
        <v>0</v>
      </c>
      <c r="BF523" s="212">
        <f>IF(N523="zákl. přenesená",J523,0)</f>
        <v>0</v>
      </c>
      <c r="BG523" s="212">
        <f>IF(N523="sníž. přenesená",J523,0)</f>
        <v>0</v>
      </c>
      <c r="BH523" s="212">
        <f>IF(N523="nulová",J523,0)</f>
        <v>0</v>
      </c>
      <c r="BI523" s="110" t="s">
        <v>66</v>
      </c>
      <c r="BJ523" s="212">
        <f>ROUND(I523*H523,2)</f>
        <v>0</v>
      </c>
      <c r="BK523" s="110" t="s">
        <v>119</v>
      </c>
    </row>
    <row r="524" spans="2:63" s="120" customFormat="1" ht="26">
      <c r="B524" s="119"/>
      <c r="C524" s="199">
        <v>98</v>
      </c>
      <c r="D524" s="199" t="s">
        <v>102</v>
      </c>
      <c r="E524" s="200" t="s">
        <v>520</v>
      </c>
      <c r="F524" s="235" t="s">
        <v>521</v>
      </c>
      <c r="G524" s="202" t="s">
        <v>112</v>
      </c>
      <c r="H524" s="203">
        <v>43.4</v>
      </c>
      <c r="I524" s="67">
        <v>0</v>
      </c>
      <c r="J524" s="205">
        <f>ROUND(I524*H524,2)</f>
        <v>0</v>
      </c>
      <c r="K524" s="206" t="s">
        <v>196</v>
      </c>
      <c r="L524" s="119"/>
      <c r="M524" s="207" t="s">
        <v>1</v>
      </c>
      <c r="N524" s="208" t="s">
        <v>29</v>
      </c>
      <c r="O524" s="209">
        <v>0.21</v>
      </c>
      <c r="P524" s="209">
        <f>O524*H524</f>
        <v>9.113999999999999</v>
      </c>
      <c r="Q524" s="209">
        <v>0</v>
      </c>
      <c r="R524" s="209">
        <f>Q524*H524</f>
        <v>0</v>
      </c>
      <c r="S524" s="209">
        <v>2E-3</v>
      </c>
      <c r="T524" s="210">
        <f>S524*H524</f>
        <v>8.6800000000000002E-2</v>
      </c>
      <c r="AS524" s="211" t="s">
        <v>102</v>
      </c>
      <c r="AT524" s="211" t="s">
        <v>67</v>
      </c>
      <c r="AX524" s="110" t="s">
        <v>101</v>
      </c>
      <c r="BD524" s="212">
        <f>IF(N524="základní",J524,0)</f>
        <v>0</v>
      </c>
      <c r="BE524" s="212">
        <f>IF(N524="snížená",J524,0)</f>
        <v>0</v>
      </c>
      <c r="BF524" s="212">
        <f>IF(N524="zákl. přenesená",J524,0)</f>
        <v>0</v>
      </c>
      <c r="BG524" s="212">
        <f>IF(N524="sníž. přenesená",J524,0)</f>
        <v>0</v>
      </c>
      <c r="BH524" s="212">
        <f>IF(N524="nulová",J524,0)</f>
        <v>0</v>
      </c>
      <c r="BI524" s="110" t="s">
        <v>66</v>
      </c>
      <c r="BJ524" s="212">
        <f>ROUND(I524*H524,2)</f>
        <v>0</v>
      </c>
      <c r="BK524" s="110" t="s">
        <v>119</v>
      </c>
    </row>
    <row r="525" spans="2:63" s="120" customFormat="1" ht="13">
      <c r="B525" s="119"/>
      <c r="C525" s="199">
        <v>99</v>
      </c>
      <c r="D525" s="199" t="s">
        <v>102</v>
      </c>
      <c r="E525" s="200" t="s">
        <v>537</v>
      </c>
      <c r="F525" s="235" t="s">
        <v>538</v>
      </c>
      <c r="G525" s="202" t="s">
        <v>121</v>
      </c>
      <c r="H525" s="203">
        <v>1</v>
      </c>
      <c r="I525" s="67">
        <v>0</v>
      </c>
      <c r="J525" s="205">
        <f>ROUND(I525*H525,2)</f>
        <v>0</v>
      </c>
      <c r="K525" s="206" t="s">
        <v>196</v>
      </c>
      <c r="L525" s="119"/>
      <c r="M525" s="207" t="s">
        <v>1</v>
      </c>
      <c r="N525" s="208" t="s">
        <v>29</v>
      </c>
      <c r="O525" s="209">
        <v>0.60199999999999998</v>
      </c>
      <c r="P525" s="209">
        <f>O525*H525</f>
        <v>0.60199999999999998</v>
      </c>
      <c r="Q525" s="209">
        <v>0</v>
      </c>
      <c r="R525" s="209">
        <f>Q525*H525</f>
        <v>0</v>
      </c>
      <c r="S525" s="209">
        <v>0.05</v>
      </c>
      <c r="T525" s="210">
        <f>S525*H525</f>
        <v>0.05</v>
      </c>
      <c r="AS525" s="211" t="s">
        <v>102</v>
      </c>
      <c r="AT525" s="211" t="s">
        <v>67</v>
      </c>
      <c r="AX525" s="110" t="s">
        <v>101</v>
      </c>
      <c r="BD525" s="212">
        <f>IF(N525="základní",J525,0)</f>
        <v>0</v>
      </c>
      <c r="BE525" s="212">
        <f>IF(N525="snížená",J525,0)</f>
        <v>0</v>
      </c>
      <c r="BF525" s="212">
        <f>IF(N525="zákl. přenesená",J525,0)</f>
        <v>0</v>
      </c>
      <c r="BG525" s="212">
        <f>IF(N525="sníž. přenesená",J525,0)</f>
        <v>0</v>
      </c>
      <c r="BH525" s="212">
        <f>IF(N525="nulová",J525,0)</f>
        <v>0</v>
      </c>
      <c r="BI525" s="110" t="s">
        <v>66</v>
      </c>
      <c r="BJ525" s="212">
        <f>ROUND(I525*H525,2)</f>
        <v>0</v>
      </c>
      <c r="BK525" s="110" t="s">
        <v>119</v>
      </c>
    </row>
    <row r="526" spans="2:63" s="120" customFormat="1" ht="13">
      <c r="B526" s="119"/>
      <c r="C526" s="237">
        <v>100</v>
      </c>
      <c r="D526" s="237" t="s">
        <v>110</v>
      </c>
      <c r="E526" s="238" t="s">
        <v>333</v>
      </c>
      <c r="F526" s="239" t="s">
        <v>548</v>
      </c>
      <c r="G526" s="240" t="s">
        <v>120</v>
      </c>
      <c r="H526" s="241">
        <v>1</v>
      </c>
      <c r="I526" s="69">
        <v>0</v>
      </c>
      <c r="J526" s="242">
        <f>ROUND(I526*H526,2)</f>
        <v>0</v>
      </c>
      <c r="K526" s="206"/>
      <c r="L526" s="119"/>
      <c r="M526" s="207" t="s">
        <v>1</v>
      </c>
      <c r="N526" s="208" t="s">
        <v>29</v>
      </c>
      <c r="O526" s="209">
        <v>1.6</v>
      </c>
      <c r="P526" s="209">
        <f>O526*H526</f>
        <v>1.6</v>
      </c>
      <c r="Q526" s="209">
        <v>0.04</v>
      </c>
      <c r="R526" s="209">
        <f>Q526*H526</f>
        <v>0.04</v>
      </c>
      <c r="S526" s="209">
        <v>5.8680000000000003</v>
      </c>
      <c r="T526" s="210">
        <f>S526*H526</f>
        <v>5.8680000000000003</v>
      </c>
      <c r="AS526" s="211" t="s">
        <v>110</v>
      </c>
      <c r="AT526" s="211" t="s">
        <v>67</v>
      </c>
      <c r="AX526" s="110" t="s">
        <v>101</v>
      </c>
      <c r="BD526" s="212">
        <f>IF(N526="základní",J526,0)</f>
        <v>0</v>
      </c>
      <c r="BE526" s="212">
        <f>IF(N526="snížená",J526,0)</f>
        <v>0</v>
      </c>
      <c r="BF526" s="212">
        <f>IF(N526="zákl. přenesená",J526,0)</f>
        <v>0</v>
      </c>
      <c r="BG526" s="212">
        <f>IF(N526="sníž. přenesená",J526,0)</f>
        <v>0</v>
      </c>
      <c r="BH526" s="212">
        <f>IF(N526="nulová",J526,0)</f>
        <v>0</v>
      </c>
      <c r="BI526" s="110" t="s">
        <v>66</v>
      </c>
      <c r="BJ526" s="212">
        <f>ROUND(I526*H526,2)</f>
        <v>0</v>
      </c>
      <c r="BK526" s="110" t="s">
        <v>104</v>
      </c>
    </row>
    <row r="527" spans="2:63" s="221" customFormat="1" ht="12">
      <c r="B527" s="220"/>
      <c r="D527" s="215"/>
      <c r="E527" s="222"/>
      <c r="F527" s="244" t="s">
        <v>547</v>
      </c>
      <c r="H527" s="224"/>
      <c r="L527" s="220"/>
      <c r="M527" s="225"/>
      <c r="T527" s="226"/>
      <c r="AS527" s="222"/>
      <c r="AT527" s="222"/>
      <c r="AX527" s="222"/>
    </row>
    <row r="528" spans="2:63" s="221" customFormat="1" ht="12">
      <c r="B528" s="220"/>
      <c r="D528" s="215"/>
      <c r="E528" s="222"/>
      <c r="F528" s="244" t="s">
        <v>549</v>
      </c>
      <c r="H528" s="224"/>
      <c r="L528" s="220"/>
      <c r="M528" s="225"/>
      <c r="T528" s="226"/>
      <c r="AS528" s="222"/>
      <c r="AT528" s="222"/>
      <c r="AX528" s="222"/>
    </row>
    <row r="529" spans="2:63" s="120" customFormat="1" ht="13">
      <c r="B529" s="119"/>
      <c r="C529" s="237">
        <v>101</v>
      </c>
      <c r="D529" s="237" t="s">
        <v>110</v>
      </c>
      <c r="E529" s="238" t="s">
        <v>334</v>
      </c>
      <c r="F529" s="239" t="s">
        <v>550</v>
      </c>
      <c r="G529" s="240" t="s">
        <v>120</v>
      </c>
      <c r="H529" s="241">
        <v>1</v>
      </c>
      <c r="I529" s="69">
        <v>0</v>
      </c>
      <c r="J529" s="242">
        <f>ROUND(I529*H529,2)</f>
        <v>0</v>
      </c>
      <c r="K529" s="206"/>
      <c r="L529" s="119"/>
      <c r="M529" s="207" t="s">
        <v>1</v>
      </c>
      <c r="N529" s="208" t="s">
        <v>29</v>
      </c>
      <c r="O529" s="209">
        <v>1</v>
      </c>
      <c r="P529" s="209">
        <f>O529*H529</f>
        <v>1</v>
      </c>
      <c r="Q529" s="209">
        <v>0.04</v>
      </c>
      <c r="R529" s="209">
        <f>Q529*H529</f>
        <v>0.04</v>
      </c>
      <c r="S529" s="209">
        <v>0.5</v>
      </c>
      <c r="T529" s="210">
        <f>S529*H529</f>
        <v>0.5</v>
      </c>
      <c r="AS529" s="211" t="s">
        <v>110</v>
      </c>
      <c r="AT529" s="211" t="s">
        <v>67</v>
      </c>
      <c r="AX529" s="110" t="s">
        <v>101</v>
      </c>
      <c r="BD529" s="212">
        <f>IF(N529="základní",J529,0)</f>
        <v>0</v>
      </c>
      <c r="BE529" s="212">
        <f>IF(N529="snížená",J529,0)</f>
        <v>0</v>
      </c>
      <c r="BF529" s="212">
        <f>IF(N529="zákl. přenesená",J529,0)</f>
        <v>0</v>
      </c>
      <c r="BG529" s="212">
        <f>IF(N529="sníž. přenesená",J529,0)</f>
        <v>0</v>
      </c>
      <c r="BH529" s="212">
        <f>IF(N529="nulová",J529,0)</f>
        <v>0</v>
      </c>
      <c r="BI529" s="110" t="s">
        <v>66</v>
      </c>
      <c r="BJ529" s="212">
        <f>ROUND(I529*H529,2)</f>
        <v>0</v>
      </c>
      <c r="BK529" s="110" t="s">
        <v>104</v>
      </c>
    </row>
    <row r="530" spans="2:63" s="221" customFormat="1" ht="12">
      <c r="B530" s="220"/>
      <c r="D530" s="215"/>
      <c r="E530" s="222"/>
      <c r="F530" s="244" t="s">
        <v>546</v>
      </c>
      <c r="H530" s="224"/>
      <c r="L530" s="220"/>
      <c r="M530" s="225"/>
      <c r="T530" s="226"/>
      <c r="AS530" s="222"/>
      <c r="AT530" s="222"/>
      <c r="AX530" s="222"/>
    </row>
    <row r="531" spans="2:63" s="120" customFormat="1" ht="13">
      <c r="B531" s="119"/>
      <c r="C531" s="237">
        <v>102</v>
      </c>
      <c r="D531" s="237" t="s">
        <v>110</v>
      </c>
      <c r="E531" s="238" t="s">
        <v>344</v>
      </c>
      <c r="F531" s="239" t="s">
        <v>545</v>
      </c>
      <c r="G531" s="240" t="s">
        <v>120</v>
      </c>
      <c r="H531" s="241">
        <v>1</v>
      </c>
      <c r="I531" s="69">
        <v>0</v>
      </c>
      <c r="J531" s="242">
        <f>ROUND(I531*H531,2)</f>
        <v>0</v>
      </c>
      <c r="K531" s="206"/>
      <c r="L531" s="119"/>
      <c r="M531" s="207" t="s">
        <v>1</v>
      </c>
      <c r="N531" s="208" t="s">
        <v>29</v>
      </c>
      <c r="O531" s="209">
        <v>0.2</v>
      </c>
      <c r="P531" s="209">
        <f>O531*H531</f>
        <v>0.2</v>
      </c>
      <c r="Q531" s="209">
        <v>0.04</v>
      </c>
      <c r="R531" s="209">
        <f>Q531*H531</f>
        <v>0.04</v>
      </c>
      <c r="S531" s="209">
        <v>0.5</v>
      </c>
      <c r="T531" s="210">
        <f>S531*H531</f>
        <v>0.5</v>
      </c>
      <c r="AS531" s="211" t="s">
        <v>110</v>
      </c>
      <c r="AT531" s="211" t="s">
        <v>67</v>
      </c>
      <c r="AX531" s="110" t="s">
        <v>101</v>
      </c>
      <c r="BD531" s="212">
        <f>IF(N531="základní",J531,0)</f>
        <v>0</v>
      </c>
      <c r="BE531" s="212">
        <f>IF(N531="snížená",J531,0)</f>
        <v>0</v>
      </c>
      <c r="BF531" s="212">
        <f>IF(N531="zákl. přenesená",J531,0)</f>
        <v>0</v>
      </c>
      <c r="BG531" s="212">
        <f>IF(N531="sníž. přenesená",J531,0)</f>
        <v>0</v>
      </c>
      <c r="BH531" s="212">
        <f>IF(N531="nulová",J531,0)</f>
        <v>0</v>
      </c>
      <c r="BI531" s="110" t="s">
        <v>66</v>
      </c>
      <c r="BJ531" s="212">
        <f>ROUND(I531*H531,2)</f>
        <v>0</v>
      </c>
      <c r="BK531" s="110" t="s">
        <v>104</v>
      </c>
    </row>
    <row r="532" spans="2:63" s="221" customFormat="1" ht="12">
      <c r="B532" s="220"/>
      <c r="D532" s="215"/>
      <c r="E532" s="222"/>
      <c r="F532" s="223" t="s">
        <v>546</v>
      </c>
      <c r="H532" s="224"/>
      <c r="L532" s="220"/>
      <c r="M532" s="225"/>
      <c r="T532" s="226"/>
      <c r="AS532" s="222"/>
      <c r="AT532" s="222"/>
      <c r="AX532" s="222"/>
    </row>
    <row r="533" spans="2:63" s="120" customFormat="1" ht="13">
      <c r="B533" s="119"/>
      <c r="C533" s="199">
        <v>103</v>
      </c>
      <c r="D533" s="199" t="s">
        <v>102</v>
      </c>
      <c r="E533" s="200" t="s">
        <v>539</v>
      </c>
      <c r="F533" s="235" t="s">
        <v>540</v>
      </c>
      <c r="G533" s="202" t="s">
        <v>121</v>
      </c>
      <c r="H533" s="203">
        <v>3</v>
      </c>
      <c r="I533" s="67">
        <v>0</v>
      </c>
      <c r="J533" s="205">
        <f>ROUND(I533*H533,2)</f>
        <v>0</v>
      </c>
      <c r="K533" s="206" t="s">
        <v>196</v>
      </c>
      <c r="L533" s="119"/>
      <c r="M533" s="207" t="s">
        <v>1</v>
      </c>
      <c r="N533" s="208" t="s">
        <v>29</v>
      </c>
      <c r="O533" s="209">
        <v>0.8</v>
      </c>
      <c r="P533" s="209">
        <f>O533*H533</f>
        <v>2.4000000000000004</v>
      </c>
      <c r="Q533" s="209">
        <v>0</v>
      </c>
      <c r="R533" s="209">
        <f>Q533*H533</f>
        <v>0</v>
      </c>
      <c r="S533" s="209">
        <v>0.1</v>
      </c>
      <c r="T533" s="210">
        <f>S533*H533</f>
        <v>0.30000000000000004</v>
      </c>
      <c r="AS533" s="211" t="s">
        <v>102</v>
      </c>
      <c r="AT533" s="211" t="s">
        <v>67</v>
      </c>
      <c r="AX533" s="110" t="s">
        <v>101</v>
      </c>
      <c r="BD533" s="212">
        <f>IF(N533="základní",J533,0)</f>
        <v>0</v>
      </c>
      <c r="BE533" s="212">
        <f>IF(N533="snížená",J533,0)</f>
        <v>0</v>
      </c>
      <c r="BF533" s="212">
        <f>IF(N533="zákl. přenesená",J533,0)</f>
        <v>0</v>
      </c>
      <c r="BG533" s="212">
        <f>IF(N533="sníž. přenesená",J533,0)</f>
        <v>0</v>
      </c>
      <c r="BH533" s="212">
        <f>IF(N533="nulová",J533,0)</f>
        <v>0</v>
      </c>
      <c r="BI533" s="110" t="s">
        <v>66</v>
      </c>
      <c r="BJ533" s="212">
        <f>ROUND(I533*H533,2)</f>
        <v>0</v>
      </c>
      <c r="BK533" s="110" t="s">
        <v>119</v>
      </c>
    </row>
    <row r="534" spans="2:63" s="120" customFormat="1" ht="13">
      <c r="B534" s="119"/>
      <c r="C534" s="199">
        <v>104</v>
      </c>
      <c r="D534" s="199" t="s">
        <v>102</v>
      </c>
      <c r="E534" s="200" t="s">
        <v>542</v>
      </c>
      <c r="F534" s="235" t="s">
        <v>541</v>
      </c>
      <c r="G534" s="202" t="s">
        <v>121</v>
      </c>
      <c r="H534" s="203">
        <v>5</v>
      </c>
      <c r="I534" s="67">
        <v>0</v>
      </c>
      <c r="J534" s="205">
        <f>ROUND(I534*H534,2)</f>
        <v>0</v>
      </c>
      <c r="K534" s="206" t="s">
        <v>196</v>
      </c>
      <c r="L534" s="119"/>
      <c r="M534" s="207" t="s">
        <v>1</v>
      </c>
      <c r="N534" s="208" t="s">
        <v>29</v>
      </c>
      <c r="O534" s="209">
        <v>0.8</v>
      </c>
      <c r="P534" s="209">
        <f>O534*H534</f>
        <v>4</v>
      </c>
      <c r="Q534" s="209">
        <v>0</v>
      </c>
      <c r="R534" s="209">
        <f>Q534*H534</f>
        <v>0</v>
      </c>
      <c r="S534" s="209">
        <v>0.1</v>
      </c>
      <c r="T534" s="210">
        <f>S534*H534</f>
        <v>0.5</v>
      </c>
      <c r="AS534" s="211" t="s">
        <v>102</v>
      </c>
      <c r="AT534" s="211" t="s">
        <v>67</v>
      </c>
      <c r="AX534" s="110" t="s">
        <v>101</v>
      </c>
      <c r="BD534" s="212">
        <f>IF(N534="základní",J534,0)</f>
        <v>0</v>
      </c>
      <c r="BE534" s="212">
        <f>IF(N534="snížená",J534,0)</f>
        <v>0</v>
      </c>
      <c r="BF534" s="212">
        <f>IF(N534="zákl. přenesená",J534,0)</f>
        <v>0</v>
      </c>
      <c r="BG534" s="212">
        <f>IF(N534="sníž. přenesená",J534,0)</f>
        <v>0</v>
      </c>
      <c r="BH534" s="212">
        <f>IF(N534="nulová",J534,0)</f>
        <v>0</v>
      </c>
      <c r="BI534" s="110" t="s">
        <v>66</v>
      </c>
      <c r="BJ534" s="212">
        <f>ROUND(I534*H534,2)</f>
        <v>0</v>
      </c>
      <c r="BK534" s="110" t="s">
        <v>119</v>
      </c>
    </row>
    <row r="535" spans="2:63" s="120" customFormat="1" ht="13">
      <c r="B535" s="119"/>
      <c r="C535" s="199">
        <v>105</v>
      </c>
      <c r="D535" s="199" t="s">
        <v>102</v>
      </c>
      <c r="E535" s="200" t="s">
        <v>544</v>
      </c>
      <c r="F535" s="235" t="s">
        <v>543</v>
      </c>
      <c r="G535" s="202" t="s">
        <v>121</v>
      </c>
      <c r="H535" s="203">
        <v>3</v>
      </c>
      <c r="I535" s="67">
        <v>0</v>
      </c>
      <c r="J535" s="205">
        <f>ROUND(I535*H535,2)</f>
        <v>0</v>
      </c>
      <c r="K535" s="206" t="s">
        <v>196</v>
      </c>
      <c r="L535" s="119"/>
      <c r="M535" s="207" t="s">
        <v>1</v>
      </c>
      <c r="N535" s="208" t="s">
        <v>29</v>
      </c>
      <c r="O535" s="209">
        <v>0.2</v>
      </c>
      <c r="P535" s="209">
        <f>O535*H535</f>
        <v>0.60000000000000009</v>
      </c>
      <c r="Q535" s="209">
        <v>0</v>
      </c>
      <c r="R535" s="209">
        <f>Q535*H535</f>
        <v>0</v>
      </c>
      <c r="S535" s="209">
        <v>0.05</v>
      </c>
      <c r="T535" s="210">
        <f>S535*H535</f>
        <v>0.15000000000000002</v>
      </c>
      <c r="AS535" s="211" t="s">
        <v>102</v>
      </c>
      <c r="AT535" s="211" t="s">
        <v>67</v>
      </c>
      <c r="AX535" s="110" t="s">
        <v>101</v>
      </c>
      <c r="BD535" s="212">
        <f>IF(N535="základní",J535,0)</f>
        <v>0</v>
      </c>
      <c r="BE535" s="212">
        <f>IF(N535="snížená",J535,0)</f>
        <v>0</v>
      </c>
      <c r="BF535" s="212">
        <f>IF(N535="zákl. přenesená",J535,0)</f>
        <v>0</v>
      </c>
      <c r="BG535" s="212">
        <f>IF(N535="sníž. přenesená",J535,0)</f>
        <v>0</v>
      </c>
      <c r="BH535" s="212">
        <f>IF(N535="nulová",J535,0)</f>
        <v>0</v>
      </c>
      <c r="BI535" s="110" t="s">
        <v>66</v>
      </c>
      <c r="BJ535" s="212">
        <f>ROUND(I535*H535,2)</f>
        <v>0</v>
      </c>
      <c r="BK535" s="110" t="s">
        <v>119</v>
      </c>
    </row>
    <row r="536" spans="2:63" s="120" customFormat="1" ht="39">
      <c r="B536" s="119"/>
      <c r="C536" s="199">
        <v>106</v>
      </c>
      <c r="D536" s="199" t="s">
        <v>102</v>
      </c>
      <c r="E536" s="200" t="s">
        <v>551</v>
      </c>
      <c r="F536" s="235" t="s">
        <v>552</v>
      </c>
      <c r="G536" s="202" t="s">
        <v>106</v>
      </c>
      <c r="H536" s="203">
        <v>3.85</v>
      </c>
      <c r="I536" s="67">
        <v>0</v>
      </c>
      <c r="J536" s="205">
        <f>ROUND(I536*H536,2)</f>
        <v>0</v>
      </c>
      <c r="K536" s="206" t="s">
        <v>196</v>
      </c>
      <c r="L536" s="119"/>
      <c r="M536" s="207" t="s">
        <v>1</v>
      </c>
      <c r="N536" s="208" t="s">
        <v>29</v>
      </c>
      <c r="O536" s="209">
        <v>0.20799999999999999</v>
      </c>
      <c r="P536" s="209">
        <f>O536*H536</f>
        <v>0.80079999999999996</v>
      </c>
      <c r="Q536" s="209">
        <v>0</v>
      </c>
      <c r="R536" s="209">
        <f>Q536*H536</f>
        <v>0</v>
      </c>
      <c r="S536" s="209">
        <v>7.4999999999999997E-2</v>
      </c>
      <c r="T536" s="210">
        <f>S536*H536</f>
        <v>0.28875000000000001</v>
      </c>
      <c r="AS536" s="211" t="s">
        <v>102</v>
      </c>
      <c r="AT536" s="211" t="s">
        <v>67</v>
      </c>
      <c r="AX536" s="110" t="s">
        <v>101</v>
      </c>
      <c r="BD536" s="212">
        <f>IF(N536="základní",J536,0)</f>
        <v>0</v>
      </c>
      <c r="BE536" s="212">
        <f>IF(N536="snížená",J536,0)</f>
        <v>0</v>
      </c>
      <c r="BF536" s="212">
        <f>IF(N536="zákl. přenesená",J536,0)</f>
        <v>0</v>
      </c>
      <c r="BG536" s="212">
        <f>IF(N536="sníž. přenesená",J536,0)</f>
        <v>0</v>
      </c>
      <c r="BH536" s="212">
        <f>IF(N536="nulová",J536,0)</f>
        <v>0</v>
      </c>
      <c r="BI536" s="110" t="s">
        <v>66</v>
      </c>
      <c r="BJ536" s="212">
        <f>ROUND(I536*H536,2)</f>
        <v>0</v>
      </c>
      <c r="BK536" s="110" t="s">
        <v>119</v>
      </c>
    </row>
    <row r="537" spans="2:63" s="120" customFormat="1" ht="26">
      <c r="B537" s="119"/>
      <c r="C537" s="199">
        <v>107</v>
      </c>
      <c r="D537" s="199" t="s">
        <v>102</v>
      </c>
      <c r="E537" s="200" t="s">
        <v>525</v>
      </c>
      <c r="F537" s="235" t="s">
        <v>526</v>
      </c>
      <c r="G537" s="202" t="s">
        <v>106</v>
      </c>
      <c r="H537" s="203">
        <v>57.4</v>
      </c>
      <c r="I537" s="67">
        <v>0</v>
      </c>
      <c r="J537" s="205">
        <f>ROUND(I537*H537,2)</f>
        <v>0</v>
      </c>
      <c r="K537" s="206" t="s">
        <v>196</v>
      </c>
      <c r="L537" s="119"/>
      <c r="M537" s="207" t="s">
        <v>1</v>
      </c>
      <c r="N537" s="208" t="s">
        <v>29</v>
      </c>
      <c r="O537" s="209">
        <v>0.27200000000000002</v>
      </c>
      <c r="P537" s="209">
        <f>O537*H537</f>
        <v>15.6128</v>
      </c>
      <c r="Q537" s="209">
        <v>0</v>
      </c>
      <c r="R537" s="209">
        <f>Q537*H537</f>
        <v>0</v>
      </c>
      <c r="S537" s="209">
        <v>0.126</v>
      </c>
      <c r="T537" s="210">
        <f>S537*H537</f>
        <v>7.2324000000000002</v>
      </c>
      <c r="AS537" s="211" t="s">
        <v>102</v>
      </c>
      <c r="AT537" s="211" t="s">
        <v>67</v>
      </c>
      <c r="AX537" s="110" t="s">
        <v>101</v>
      </c>
      <c r="BD537" s="212">
        <f>IF(N537="základní",J537,0)</f>
        <v>0</v>
      </c>
      <c r="BE537" s="212">
        <f>IF(N537="snížená",J537,0)</f>
        <v>0</v>
      </c>
      <c r="BF537" s="212">
        <f>IF(N537="zákl. přenesená",J537,0)</f>
        <v>0</v>
      </c>
      <c r="BG537" s="212">
        <f>IF(N537="sníž. přenesená",J537,0)</f>
        <v>0</v>
      </c>
      <c r="BH537" s="212">
        <f>IF(N537="nulová",J537,0)</f>
        <v>0</v>
      </c>
      <c r="BI537" s="110" t="s">
        <v>66</v>
      </c>
      <c r="BJ537" s="212">
        <f>ROUND(I537*H537,2)</f>
        <v>0</v>
      </c>
      <c r="BK537" s="110" t="s">
        <v>119</v>
      </c>
    </row>
    <row r="538" spans="2:63" s="221" customFormat="1" ht="12">
      <c r="B538" s="220"/>
      <c r="D538" s="215" t="s">
        <v>105</v>
      </c>
      <c r="F538" s="244" t="s">
        <v>530</v>
      </c>
      <c r="H538" s="224">
        <v>57.4</v>
      </c>
      <c r="L538" s="220"/>
      <c r="M538" s="225"/>
      <c r="T538" s="226"/>
      <c r="AS538" s="222" t="s">
        <v>105</v>
      </c>
      <c r="AT538" s="222" t="s">
        <v>67</v>
      </c>
      <c r="AU538" s="221" t="s">
        <v>67</v>
      </c>
      <c r="AV538" s="221" t="s">
        <v>3</v>
      </c>
      <c r="AW538" s="221" t="s">
        <v>66</v>
      </c>
      <c r="AX538" s="222" t="s">
        <v>101</v>
      </c>
    </row>
    <row r="539" spans="2:63" s="120" customFormat="1" ht="26">
      <c r="B539" s="119"/>
      <c r="C539" s="199">
        <v>108</v>
      </c>
      <c r="D539" s="199" t="s">
        <v>102</v>
      </c>
      <c r="E539" s="200" t="s">
        <v>532</v>
      </c>
      <c r="F539" s="235" t="s">
        <v>533</v>
      </c>
      <c r="G539" s="202" t="s">
        <v>106</v>
      </c>
      <c r="H539" s="203">
        <v>229.6</v>
      </c>
      <c r="I539" s="67">
        <v>0</v>
      </c>
      <c r="J539" s="205">
        <f>ROUND(I539*H539,2)</f>
        <v>0</v>
      </c>
      <c r="K539" s="206" t="s">
        <v>196</v>
      </c>
      <c r="L539" s="119"/>
      <c r="M539" s="207" t="s">
        <v>1</v>
      </c>
      <c r="N539" s="208" t="s">
        <v>29</v>
      </c>
      <c r="O539" s="209">
        <v>2.5999999999999999E-2</v>
      </c>
      <c r="P539" s="209">
        <f>O539*H539</f>
        <v>5.9695999999999998</v>
      </c>
      <c r="Q539" s="209">
        <v>0</v>
      </c>
      <c r="R539" s="209">
        <f>Q539*H539</f>
        <v>0</v>
      </c>
      <c r="S539" s="209">
        <v>0.126</v>
      </c>
      <c r="T539" s="210">
        <f>S539*H539</f>
        <v>28.929600000000001</v>
      </c>
      <c r="AS539" s="211" t="s">
        <v>102</v>
      </c>
      <c r="AT539" s="211" t="s">
        <v>67</v>
      </c>
      <c r="AX539" s="110" t="s">
        <v>101</v>
      </c>
      <c r="BD539" s="212">
        <f>IF(N539="základní",J539,0)</f>
        <v>0</v>
      </c>
      <c r="BE539" s="212">
        <f>IF(N539="snížená",J539,0)</f>
        <v>0</v>
      </c>
      <c r="BF539" s="212">
        <f>IF(N539="zákl. přenesená",J539,0)</f>
        <v>0</v>
      </c>
      <c r="BG539" s="212">
        <f>IF(N539="sníž. přenesená",J539,0)</f>
        <v>0</v>
      </c>
      <c r="BH539" s="212">
        <f>IF(N539="nulová",J539,0)</f>
        <v>0</v>
      </c>
      <c r="BI539" s="110" t="s">
        <v>66</v>
      </c>
      <c r="BJ539" s="212">
        <f>ROUND(I539*H539,2)</f>
        <v>0</v>
      </c>
      <c r="BK539" s="110" t="s">
        <v>119</v>
      </c>
    </row>
    <row r="540" spans="2:63" s="221" customFormat="1" ht="12">
      <c r="B540" s="220"/>
      <c r="D540" s="215" t="s">
        <v>105</v>
      </c>
      <c r="F540" s="244" t="s">
        <v>531</v>
      </c>
      <c r="H540" s="224">
        <v>229.6</v>
      </c>
      <c r="L540" s="220"/>
      <c r="M540" s="225"/>
      <c r="T540" s="226"/>
      <c r="AS540" s="222" t="s">
        <v>105</v>
      </c>
      <c r="AT540" s="222" t="s">
        <v>67</v>
      </c>
      <c r="AU540" s="221" t="s">
        <v>67</v>
      </c>
      <c r="AV540" s="221" t="s">
        <v>3</v>
      </c>
      <c r="AW540" s="221" t="s">
        <v>66</v>
      </c>
      <c r="AX540" s="222" t="s">
        <v>101</v>
      </c>
    </row>
    <row r="541" spans="2:63" s="120" customFormat="1" ht="13">
      <c r="B541" s="119"/>
      <c r="C541" s="199">
        <v>109</v>
      </c>
      <c r="D541" s="199" t="s">
        <v>102</v>
      </c>
      <c r="E541" s="200" t="s">
        <v>527</v>
      </c>
      <c r="F541" s="235" t="s">
        <v>528</v>
      </c>
      <c r="G541" s="202" t="s">
        <v>112</v>
      </c>
      <c r="H541" s="203">
        <v>147.30000000000001</v>
      </c>
      <c r="I541" s="67">
        <v>0</v>
      </c>
      <c r="J541" s="205">
        <f>ROUND(I541*H541,2)</f>
        <v>0</v>
      </c>
      <c r="K541" s="206" t="s">
        <v>196</v>
      </c>
      <c r="L541" s="119"/>
      <c r="M541" s="207" t="s">
        <v>1</v>
      </c>
      <c r="N541" s="208" t="s">
        <v>29</v>
      </c>
      <c r="O541" s="209">
        <v>0.22700000000000001</v>
      </c>
      <c r="P541" s="209">
        <f>O541*H541</f>
        <v>33.437100000000001</v>
      </c>
      <c r="Q541" s="209">
        <v>0</v>
      </c>
      <c r="R541" s="209">
        <f>Q541*H541</f>
        <v>0</v>
      </c>
      <c r="S541" s="209">
        <v>2.5000000000000001E-2</v>
      </c>
      <c r="T541" s="210">
        <f>S541*H541</f>
        <v>3.6825000000000006</v>
      </c>
      <c r="AS541" s="211" t="s">
        <v>102</v>
      </c>
      <c r="AT541" s="211" t="s">
        <v>67</v>
      </c>
      <c r="AX541" s="110" t="s">
        <v>101</v>
      </c>
      <c r="BD541" s="212">
        <f>IF(N541="základní",J541,0)</f>
        <v>0</v>
      </c>
      <c r="BE541" s="212">
        <f>IF(N541="snížená",J541,0)</f>
        <v>0</v>
      </c>
      <c r="BF541" s="212">
        <f>IF(N541="zákl. přenesená",J541,0)</f>
        <v>0</v>
      </c>
      <c r="BG541" s="212">
        <f>IF(N541="sníž. přenesená",J541,0)</f>
        <v>0</v>
      </c>
      <c r="BH541" s="212">
        <f>IF(N541="nulová",J541,0)</f>
        <v>0</v>
      </c>
      <c r="BI541" s="110" t="s">
        <v>66</v>
      </c>
      <c r="BJ541" s="212">
        <f>ROUND(I541*H541,2)</f>
        <v>0</v>
      </c>
      <c r="BK541" s="110" t="s">
        <v>119</v>
      </c>
    </row>
    <row r="542" spans="2:63" s="221" customFormat="1" ht="12">
      <c r="B542" s="220"/>
      <c r="D542" s="215" t="s">
        <v>105</v>
      </c>
      <c r="F542" s="244" t="s">
        <v>529</v>
      </c>
      <c r="H542" s="224">
        <v>147.30000000000001</v>
      </c>
      <c r="L542" s="220"/>
      <c r="M542" s="225"/>
      <c r="T542" s="226"/>
      <c r="AS542" s="222" t="s">
        <v>105</v>
      </c>
      <c r="AT542" s="222" t="s">
        <v>67</v>
      </c>
      <c r="AU542" s="221" t="s">
        <v>67</v>
      </c>
      <c r="AV542" s="221" t="s">
        <v>3</v>
      </c>
      <c r="AW542" s="221" t="s">
        <v>66</v>
      </c>
      <c r="AX542" s="222" t="s">
        <v>101</v>
      </c>
    </row>
    <row r="543" spans="2:63" s="185" customFormat="1" ht="13">
      <c r="B543" s="184"/>
      <c r="D543" s="186" t="s">
        <v>63</v>
      </c>
      <c r="E543" s="194">
        <v>997</v>
      </c>
      <c r="F543" s="194" t="s">
        <v>115</v>
      </c>
      <c r="J543" s="195">
        <f>BJ543</f>
        <v>0</v>
      </c>
      <c r="L543" s="184"/>
      <c r="M543" s="189"/>
      <c r="P543" s="190">
        <f>SUM(P544:P547)</f>
        <v>64.48</v>
      </c>
      <c r="R543" s="190">
        <f>SUM(R544:R547)</f>
        <v>0</v>
      </c>
      <c r="T543" s="197">
        <f>SUM(T544:T547)</f>
        <v>0</v>
      </c>
      <c r="AS543" s="193" t="s">
        <v>63</v>
      </c>
      <c r="AT543" s="193" t="s">
        <v>66</v>
      </c>
      <c r="AX543" s="186" t="s">
        <v>101</v>
      </c>
      <c r="BJ543" s="198">
        <f>SUM(BJ544:BJ547)</f>
        <v>0</v>
      </c>
    </row>
    <row r="544" spans="2:63" s="120" customFormat="1" ht="26">
      <c r="B544" s="119"/>
      <c r="C544" s="199">
        <v>110</v>
      </c>
      <c r="D544" s="199" t="s">
        <v>102</v>
      </c>
      <c r="E544" s="200" t="s">
        <v>867</v>
      </c>
      <c r="F544" s="235" t="s">
        <v>866</v>
      </c>
      <c r="G544" s="202" t="s">
        <v>107</v>
      </c>
      <c r="H544" s="203">
        <v>50.375</v>
      </c>
      <c r="I544" s="67">
        <v>0</v>
      </c>
      <c r="J544" s="205">
        <f>ROUND(I544*H544,2)</f>
        <v>0</v>
      </c>
      <c r="K544" s="206" t="s">
        <v>196</v>
      </c>
      <c r="L544" s="119"/>
      <c r="M544" s="207" t="s">
        <v>1</v>
      </c>
      <c r="N544" s="208" t="s">
        <v>29</v>
      </c>
      <c r="O544" s="209">
        <v>0.03</v>
      </c>
      <c r="P544" s="209">
        <f>O544*H544</f>
        <v>1.51125</v>
      </c>
      <c r="Q544" s="209">
        <v>0</v>
      </c>
      <c r="R544" s="209">
        <f>Q544*H544</f>
        <v>0</v>
      </c>
      <c r="S544" s="209">
        <v>0</v>
      </c>
      <c r="T544" s="210">
        <f>S544*H544</f>
        <v>0</v>
      </c>
      <c r="AS544" s="211" t="s">
        <v>102</v>
      </c>
      <c r="AT544" s="211" t="s">
        <v>67</v>
      </c>
      <c r="AX544" s="110" t="s">
        <v>101</v>
      </c>
      <c r="BD544" s="212">
        <f>IF(N544="základní",J544,0)</f>
        <v>0</v>
      </c>
      <c r="BE544" s="212">
        <f>IF(N544="snížená",J544,0)</f>
        <v>0</v>
      </c>
      <c r="BF544" s="212">
        <f>IF(N544="zákl. přenesená",J544,0)</f>
        <v>0</v>
      </c>
      <c r="BG544" s="212">
        <f>IF(N544="sníž. přenesená",J544,0)</f>
        <v>0</v>
      </c>
      <c r="BH544" s="212">
        <f>IF(N544="nulová",J544,0)</f>
        <v>0</v>
      </c>
      <c r="BI544" s="110" t="s">
        <v>66</v>
      </c>
      <c r="BJ544" s="212">
        <f>ROUND(I544*H544,2)</f>
        <v>0</v>
      </c>
      <c r="BK544" s="110" t="s">
        <v>104</v>
      </c>
    </row>
    <row r="545" spans="2:63" s="120" customFormat="1" ht="26">
      <c r="B545" s="119"/>
      <c r="C545" s="199">
        <v>111</v>
      </c>
      <c r="D545" s="199" t="s">
        <v>102</v>
      </c>
      <c r="E545" s="200" t="s">
        <v>869</v>
      </c>
      <c r="F545" s="235" t="s">
        <v>868</v>
      </c>
      <c r="G545" s="202" t="s">
        <v>107</v>
      </c>
      <c r="H545" s="203">
        <v>503.75</v>
      </c>
      <c r="I545" s="67">
        <v>0</v>
      </c>
      <c r="J545" s="205">
        <f>ROUND(I545*H545,2)</f>
        <v>0</v>
      </c>
      <c r="K545" s="206" t="s">
        <v>196</v>
      </c>
      <c r="L545" s="119"/>
      <c r="M545" s="207" t="s">
        <v>1</v>
      </c>
      <c r="N545" s="208" t="s">
        <v>29</v>
      </c>
      <c r="O545" s="209">
        <v>0.125</v>
      </c>
      <c r="P545" s="209">
        <f>O545*H545</f>
        <v>62.96875</v>
      </c>
      <c r="Q545" s="209">
        <v>0</v>
      </c>
      <c r="R545" s="209">
        <f>Q545*H545</f>
        <v>0</v>
      </c>
      <c r="S545" s="209">
        <v>0</v>
      </c>
      <c r="T545" s="210">
        <f>S545*H545</f>
        <v>0</v>
      </c>
      <c r="AS545" s="211" t="s">
        <v>102</v>
      </c>
      <c r="AT545" s="211" t="s">
        <v>67</v>
      </c>
      <c r="AX545" s="110" t="s">
        <v>101</v>
      </c>
      <c r="BD545" s="212">
        <f>IF(N545="základní",J545,0)</f>
        <v>0</v>
      </c>
      <c r="BE545" s="212">
        <f>IF(N545="snížená",J545,0)</f>
        <v>0</v>
      </c>
      <c r="BF545" s="212">
        <f>IF(N545="zákl. přenesená",J545,0)</f>
        <v>0</v>
      </c>
      <c r="BG545" s="212">
        <f>IF(N545="sníž. přenesená",J545,0)</f>
        <v>0</v>
      </c>
      <c r="BH545" s="212">
        <f>IF(N545="nulová",J545,0)</f>
        <v>0</v>
      </c>
      <c r="BI545" s="110" t="s">
        <v>66</v>
      </c>
      <c r="BJ545" s="212">
        <f>ROUND(I545*H545,2)</f>
        <v>0</v>
      </c>
      <c r="BK545" s="110" t="s">
        <v>104</v>
      </c>
    </row>
    <row r="546" spans="2:63" s="221" customFormat="1" ht="12">
      <c r="B546" s="220"/>
      <c r="D546" s="215" t="s">
        <v>105</v>
      </c>
      <c r="F546" s="244" t="s">
        <v>870</v>
      </c>
      <c r="H546" s="224">
        <v>56.661999999999999</v>
      </c>
      <c r="L546" s="220"/>
      <c r="M546" s="225"/>
      <c r="T546" s="226"/>
      <c r="AS546" s="222" t="s">
        <v>105</v>
      </c>
      <c r="AT546" s="222" t="s">
        <v>67</v>
      </c>
      <c r="AU546" s="221" t="s">
        <v>67</v>
      </c>
      <c r="AV546" s="221" t="s">
        <v>3</v>
      </c>
      <c r="AW546" s="221" t="s">
        <v>66</v>
      </c>
      <c r="AX546" s="222" t="s">
        <v>101</v>
      </c>
    </row>
    <row r="547" spans="2:63" s="120" customFormat="1" ht="39">
      <c r="B547" s="119"/>
      <c r="C547" s="199">
        <v>112</v>
      </c>
      <c r="D547" s="199" t="s">
        <v>102</v>
      </c>
      <c r="E547" s="200" t="s">
        <v>871</v>
      </c>
      <c r="F547" s="235" t="s">
        <v>872</v>
      </c>
      <c r="G547" s="202" t="s">
        <v>107</v>
      </c>
      <c r="H547" s="203">
        <v>50.375</v>
      </c>
      <c r="I547" s="67">
        <v>0</v>
      </c>
      <c r="J547" s="205">
        <f>ROUND(I547*H547,2)</f>
        <v>0</v>
      </c>
      <c r="K547" s="206" t="s">
        <v>196</v>
      </c>
      <c r="L547" s="119"/>
      <c r="M547" s="207" t="s">
        <v>1</v>
      </c>
      <c r="N547" s="208" t="s">
        <v>29</v>
      </c>
      <c r="O547" s="209">
        <v>0</v>
      </c>
      <c r="P547" s="209">
        <f>O547*H547</f>
        <v>0</v>
      </c>
      <c r="Q547" s="209">
        <v>0</v>
      </c>
      <c r="R547" s="209">
        <f>Q547*H547</f>
        <v>0</v>
      </c>
      <c r="S547" s="209">
        <v>0</v>
      </c>
      <c r="T547" s="210">
        <f>S547*H547</f>
        <v>0</v>
      </c>
      <c r="V547" s="212"/>
      <c r="AS547" s="211" t="s">
        <v>102</v>
      </c>
      <c r="AT547" s="211" t="s">
        <v>67</v>
      </c>
      <c r="AX547" s="110" t="s">
        <v>101</v>
      </c>
      <c r="BD547" s="212">
        <f>IF(N547="základní",J547,0)</f>
        <v>0</v>
      </c>
      <c r="BE547" s="212">
        <f>IF(N547="snížená",J547,0)</f>
        <v>0</v>
      </c>
      <c r="BF547" s="212">
        <f>IF(N547="zákl. přenesená",J547,0)</f>
        <v>0</v>
      </c>
      <c r="BG547" s="212">
        <f>IF(N547="sníž. přenesená",J547,0)</f>
        <v>0</v>
      </c>
      <c r="BH547" s="212">
        <f>IF(N547="nulová",J547,0)</f>
        <v>0</v>
      </c>
      <c r="BI547" s="110" t="s">
        <v>66</v>
      </c>
      <c r="BJ547" s="212">
        <f>ROUND(I547*H547,2)</f>
        <v>0</v>
      </c>
      <c r="BK547" s="110" t="s">
        <v>104</v>
      </c>
    </row>
    <row r="548" spans="2:63" s="185" customFormat="1" ht="13">
      <c r="B548" s="184"/>
      <c r="D548" s="186" t="s">
        <v>63</v>
      </c>
      <c r="E548" s="194">
        <v>998</v>
      </c>
      <c r="F548" s="194" t="s">
        <v>116</v>
      </c>
      <c r="J548" s="195">
        <f>BJ548</f>
        <v>0</v>
      </c>
      <c r="L548" s="184"/>
      <c r="M548" s="189"/>
      <c r="P548" s="190">
        <f>SUM(P549:P555)</f>
        <v>162.67882</v>
      </c>
      <c r="R548" s="190">
        <f>SUM(R549:R555)</f>
        <v>0</v>
      </c>
      <c r="T548" s="197">
        <f>SUM(T549:T555)</f>
        <v>0</v>
      </c>
      <c r="AS548" s="193" t="s">
        <v>63</v>
      </c>
      <c r="AT548" s="193" t="s">
        <v>66</v>
      </c>
      <c r="AX548" s="186" t="s">
        <v>101</v>
      </c>
      <c r="BJ548" s="198">
        <f>SUM(BJ549:BJ555)</f>
        <v>0</v>
      </c>
    </row>
    <row r="549" spans="2:63" s="120" customFormat="1" ht="39">
      <c r="B549" s="119"/>
      <c r="C549" s="199">
        <v>113</v>
      </c>
      <c r="D549" s="199" t="s">
        <v>102</v>
      </c>
      <c r="E549" s="200" t="s">
        <v>391</v>
      </c>
      <c r="F549" s="235" t="s">
        <v>390</v>
      </c>
      <c r="G549" s="202" t="s">
        <v>103</v>
      </c>
      <c r="H549" s="203">
        <v>112.65</v>
      </c>
      <c r="I549" s="67">
        <v>0</v>
      </c>
      <c r="J549" s="205">
        <f>ROUND(I549*H549,2)</f>
        <v>0</v>
      </c>
      <c r="K549" s="206" t="s">
        <v>196</v>
      </c>
      <c r="L549" s="119"/>
      <c r="M549" s="207" t="s">
        <v>1</v>
      </c>
      <c r="N549" s="208" t="s">
        <v>29</v>
      </c>
      <c r="O549" s="209">
        <v>7.0000000000000007E-2</v>
      </c>
      <c r="P549" s="209">
        <f>O549*H549</f>
        <v>7.8855000000000013</v>
      </c>
      <c r="Q549" s="209">
        <v>0</v>
      </c>
      <c r="R549" s="209">
        <f>Q549*H549</f>
        <v>0</v>
      </c>
      <c r="S549" s="209">
        <v>0</v>
      </c>
      <c r="T549" s="210">
        <f>S549*H549</f>
        <v>0</v>
      </c>
      <c r="AS549" s="211" t="s">
        <v>102</v>
      </c>
      <c r="AT549" s="211" t="s">
        <v>67</v>
      </c>
      <c r="AX549" s="110" t="s">
        <v>101</v>
      </c>
      <c r="BD549" s="212">
        <f>IF(N549="základní",J549,0)</f>
        <v>0</v>
      </c>
      <c r="BE549" s="212">
        <f>IF(N549="snížená",J549,0)</f>
        <v>0</v>
      </c>
      <c r="BF549" s="212">
        <f>IF(N549="zákl. přenesená",J549,0)</f>
        <v>0</v>
      </c>
      <c r="BG549" s="212">
        <f>IF(N549="sníž. přenesená",J549,0)</f>
        <v>0</v>
      </c>
      <c r="BH549" s="212">
        <f>IF(N549="nulová",J549,0)</f>
        <v>0</v>
      </c>
      <c r="BI549" s="110" t="s">
        <v>66</v>
      </c>
      <c r="BJ549" s="212">
        <f>ROUND(I549*H549,2)</f>
        <v>0</v>
      </c>
      <c r="BK549" s="110" t="s">
        <v>104</v>
      </c>
    </row>
    <row r="550" spans="2:63" s="221" customFormat="1" ht="12">
      <c r="B550" s="220"/>
      <c r="D550" s="215" t="s">
        <v>105</v>
      </c>
      <c r="E550" s="222" t="s">
        <v>1</v>
      </c>
      <c r="F550" s="223" t="s">
        <v>841</v>
      </c>
      <c r="H550" s="224">
        <v>70.25</v>
      </c>
      <c r="L550" s="220"/>
      <c r="M550" s="225"/>
      <c r="T550" s="226"/>
      <c r="AS550" s="222" t="s">
        <v>105</v>
      </c>
      <c r="AT550" s="222" t="s">
        <v>67</v>
      </c>
      <c r="AU550" s="221" t="s">
        <v>67</v>
      </c>
      <c r="AV550" s="221" t="s">
        <v>21</v>
      </c>
      <c r="AW550" s="221" t="s">
        <v>64</v>
      </c>
      <c r="AX550" s="222" t="s">
        <v>101</v>
      </c>
    </row>
    <row r="551" spans="2:63" s="221" customFormat="1" ht="12">
      <c r="B551" s="220"/>
      <c r="D551" s="215" t="s">
        <v>105</v>
      </c>
      <c r="E551" s="222" t="s">
        <v>1</v>
      </c>
      <c r="F551" s="223" t="s">
        <v>842</v>
      </c>
      <c r="H551" s="224">
        <v>42.4</v>
      </c>
      <c r="L551" s="220"/>
      <c r="M551" s="225"/>
      <c r="T551" s="226"/>
      <c r="AS551" s="222" t="s">
        <v>105</v>
      </c>
      <c r="AT551" s="222" t="s">
        <v>67</v>
      </c>
      <c r="AU551" s="221" t="s">
        <v>67</v>
      </c>
      <c r="AV551" s="221" t="s">
        <v>21</v>
      </c>
      <c r="AW551" s="221" t="s">
        <v>64</v>
      </c>
      <c r="AX551" s="222" t="s">
        <v>101</v>
      </c>
    </row>
    <row r="552" spans="2:63" s="120" customFormat="1" ht="39">
      <c r="B552" s="119"/>
      <c r="C552" s="199">
        <v>114</v>
      </c>
      <c r="D552" s="199" t="s">
        <v>102</v>
      </c>
      <c r="E552" s="200" t="s">
        <v>889</v>
      </c>
      <c r="F552" s="235" t="s">
        <v>896</v>
      </c>
      <c r="G552" s="202" t="s">
        <v>103</v>
      </c>
      <c r="H552" s="203">
        <v>69.349999999999994</v>
      </c>
      <c r="I552" s="67">
        <v>0</v>
      </c>
      <c r="J552" s="205">
        <f>ROUND(I552*H552,2)</f>
        <v>0</v>
      </c>
      <c r="K552" s="206" t="s">
        <v>196</v>
      </c>
      <c r="L552" s="119"/>
      <c r="M552" s="207" t="s">
        <v>1</v>
      </c>
      <c r="N552" s="208" t="s">
        <v>29</v>
      </c>
      <c r="O552" s="209">
        <v>8.6999999999999994E-2</v>
      </c>
      <c r="P552" s="209">
        <f>O552*H552</f>
        <v>6.0334499999999993</v>
      </c>
      <c r="Q552" s="209">
        <v>0</v>
      </c>
      <c r="R552" s="209">
        <f>Q552*H552</f>
        <v>0</v>
      </c>
      <c r="S552" s="209">
        <v>0</v>
      </c>
      <c r="T552" s="210">
        <f>S552*H552</f>
        <v>0</v>
      </c>
      <c r="AS552" s="211" t="s">
        <v>102</v>
      </c>
      <c r="AT552" s="211" t="s">
        <v>67</v>
      </c>
      <c r="AX552" s="110" t="s">
        <v>101</v>
      </c>
      <c r="BD552" s="212">
        <f>IF(N552="základní",J552,0)</f>
        <v>0</v>
      </c>
      <c r="BE552" s="212">
        <f>IF(N552="snížená",J552,0)</f>
        <v>0</v>
      </c>
      <c r="BF552" s="212">
        <f>IF(N552="zákl. přenesená",J552,0)</f>
        <v>0</v>
      </c>
      <c r="BG552" s="212">
        <f>IF(N552="sníž. přenesená",J552,0)</f>
        <v>0</v>
      </c>
      <c r="BH552" s="212">
        <f>IF(N552="nulová",J552,0)</f>
        <v>0</v>
      </c>
      <c r="BI552" s="110" t="s">
        <v>66</v>
      </c>
      <c r="BJ552" s="212">
        <f>ROUND(I552*H552,2)</f>
        <v>0</v>
      </c>
      <c r="BK552" s="110" t="s">
        <v>104</v>
      </c>
    </row>
    <row r="553" spans="2:63" s="221" customFormat="1" ht="12">
      <c r="B553" s="220"/>
      <c r="D553" s="215" t="s">
        <v>105</v>
      </c>
      <c r="E553" s="222" t="s">
        <v>1</v>
      </c>
      <c r="F553" s="223" t="s">
        <v>894</v>
      </c>
      <c r="H553" s="224">
        <v>69.349999999999994</v>
      </c>
      <c r="L553" s="220"/>
      <c r="M553" s="225"/>
      <c r="T553" s="226"/>
      <c r="AS553" s="222" t="s">
        <v>105</v>
      </c>
      <c r="AT553" s="222" t="s">
        <v>67</v>
      </c>
      <c r="AU553" s="221" t="s">
        <v>67</v>
      </c>
      <c r="AV553" s="221" t="s">
        <v>21</v>
      </c>
      <c r="AW553" s="221" t="s">
        <v>64</v>
      </c>
      <c r="AX553" s="222" t="s">
        <v>101</v>
      </c>
    </row>
    <row r="554" spans="2:63" s="120" customFormat="1" ht="26">
      <c r="B554" s="119"/>
      <c r="C554" s="199">
        <v>115</v>
      </c>
      <c r="D554" s="199" t="s">
        <v>102</v>
      </c>
      <c r="E554" s="200" t="s">
        <v>895</v>
      </c>
      <c r="F554" s="235" t="s">
        <v>897</v>
      </c>
      <c r="G554" s="245" t="s">
        <v>107</v>
      </c>
      <c r="H554" s="246">
        <v>374.71</v>
      </c>
      <c r="I554" s="67">
        <v>0</v>
      </c>
      <c r="J554" s="205">
        <f>ROUND(I554*H554,2)</f>
        <v>0</v>
      </c>
      <c r="K554" s="206" t="s">
        <v>196</v>
      </c>
      <c r="L554" s="119"/>
      <c r="M554" s="207"/>
      <c r="N554" s="208" t="s">
        <v>29</v>
      </c>
      <c r="O554" s="209">
        <v>0.39700000000000002</v>
      </c>
      <c r="P554" s="209">
        <f>O554*H554</f>
        <v>148.75987000000001</v>
      </c>
      <c r="Q554" s="209">
        <v>0</v>
      </c>
      <c r="R554" s="209">
        <f>Q554*H554</f>
        <v>0</v>
      </c>
      <c r="S554" s="209">
        <v>0</v>
      </c>
      <c r="T554" s="210">
        <f>S554*H554</f>
        <v>0</v>
      </c>
      <c r="AS554" s="211" t="s">
        <v>102</v>
      </c>
      <c r="AT554" s="211">
        <v>2</v>
      </c>
      <c r="AX554" s="110" t="s">
        <v>101</v>
      </c>
      <c r="BD554" s="212">
        <f>IF(N554="základní",J554,0)</f>
        <v>0</v>
      </c>
      <c r="BE554" s="212">
        <f>IF(N554="snížená",J554,0)</f>
        <v>0</v>
      </c>
      <c r="BF554" s="212">
        <f>IF(N554="zákl. přenesená",J554,0)</f>
        <v>0</v>
      </c>
      <c r="BG554" s="212">
        <f>IF(N554="sníž. přenesená",J554,0)</f>
        <v>0</v>
      </c>
      <c r="BH554" s="212">
        <f>IF(N554="nulová",J554,0)</f>
        <v>0</v>
      </c>
      <c r="BI554" s="110">
        <v>1</v>
      </c>
      <c r="BJ554" s="212">
        <f>ROUND(I554*H554,2)</f>
        <v>0</v>
      </c>
      <c r="BK554" s="110">
        <v>4</v>
      </c>
    </row>
    <row r="555" spans="2:63" s="120" customFormat="1" ht="26">
      <c r="B555" s="119"/>
      <c r="C555" s="199">
        <v>116</v>
      </c>
      <c r="D555" s="199" t="s">
        <v>102</v>
      </c>
      <c r="E555" s="200" t="s">
        <v>890</v>
      </c>
      <c r="F555" s="235" t="s">
        <v>891</v>
      </c>
      <c r="G555" s="245" t="s">
        <v>107</v>
      </c>
      <c r="H555" s="246">
        <v>69.349999999999994</v>
      </c>
      <c r="I555" s="204">
        <v>0</v>
      </c>
      <c r="J555" s="205">
        <f>ROUND(I555*H555,2)</f>
        <v>0</v>
      </c>
      <c r="K555" s="206" t="s">
        <v>196</v>
      </c>
      <c r="L555" s="119"/>
      <c r="M555" s="207"/>
      <c r="N555" s="208" t="s">
        <v>29</v>
      </c>
      <c r="O555" s="209">
        <v>0</v>
      </c>
      <c r="P555" s="209">
        <f>O555*H555</f>
        <v>0</v>
      </c>
      <c r="Q555" s="209">
        <v>0</v>
      </c>
      <c r="R555" s="209">
        <f>Q555*H555</f>
        <v>0</v>
      </c>
      <c r="S555" s="209">
        <v>0</v>
      </c>
      <c r="T555" s="210">
        <f>S555*H555</f>
        <v>0</v>
      </c>
      <c r="AS555" s="211" t="s">
        <v>102</v>
      </c>
      <c r="AT555" s="211">
        <v>2</v>
      </c>
      <c r="AX555" s="110" t="s">
        <v>101</v>
      </c>
      <c r="BD555" s="212">
        <f>IF(N555="základní",J555,0)</f>
        <v>0</v>
      </c>
      <c r="BE555" s="212">
        <f>IF(N555="snížená",J555,0)</f>
        <v>0</v>
      </c>
      <c r="BF555" s="212">
        <f>IF(N555="zákl. přenesená",J555,0)</f>
        <v>0</v>
      </c>
      <c r="BG555" s="212">
        <f>IF(N555="sníž. přenesená",J555,0)</f>
        <v>0</v>
      </c>
      <c r="BH555" s="212">
        <f>IF(N555="nulová",J555,0)</f>
        <v>0</v>
      </c>
      <c r="BI555" s="110">
        <v>1</v>
      </c>
      <c r="BJ555" s="212">
        <f>ROUND(I555*H555,2)</f>
        <v>0</v>
      </c>
      <c r="BK555" s="110">
        <v>4</v>
      </c>
    </row>
    <row r="556" spans="2:63" s="185" customFormat="1" ht="16">
      <c r="B556" s="184"/>
      <c r="D556" s="186" t="s">
        <v>63</v>
      </c>
      <c r="E556" s="187" t="s">
        <v>132</v>
      </c>
      <c r="F556" s="187" t="s">
        <v>133</v>
      </c>
      <c r="J556" s="188">
        <f>BJ556</f>
        <v>0</v>
      </c>
      <c r="L556" s="184"/>
      <c r="M556" s="189"/>
      <c r="P556" s="190">
        <f>P557+P559+P561+P563+P565</f>
        <v>0</v>
      </c>
      <c r="R556" s="190">
        <f>R557+R559+R561+R563+R565</f>
        <v>0</v>
      </c>
      <c r="T556" s="197">
        <f>T557+T559+T561+T563+T565</f>
        <v>0</v>
      </c>
      <c r="AS556" s="193" t="s">
        <v>63</v>
      </c>
      <c r="AT556" s="193" t="s">
        <v>64</v>
      </c>
      <c r="AX556" s="186" t="s">
        <v>101</v>
      </c>
      <c r="BJ556" s="198">
        <f>BJ557+BJ559+BJ561+BJ563+BJ565</f>
        <v>0</v>
      </c>
    </row>
    <row r="557" spans="2:63" s="185" customFormat="1" ht="13">
      <c r="B557" s="184"/>
      <c r="D557" s="186" t="s">
        <v>63</v>
      </c>
      <c r="E557" s="194" t="s">
        <v>134</v>
      </c>
      <c r="F557" s="194" t="s">
        <v>135</v>
      </c>
      <c r="J557" s="195">
        <f>BJ557</f>
        <v>0</v>
      </c>
      <c r="L557" s="184"/>
      <c r="M557" s="189"/>
      <c r="P557" s="190">
        <f>P558</f>
        <v>0</v>
      </c>
      <c r="R557" s="190">
        <f>R558</f>
        <v>0</v>
      </c>
      <c r="T557" s="197">
        <f>T558</f>
        <v>0</v>
      </c>
      <c r="AS557" s="193" t="s">
        <v>63</v>
      </c>
      <c r="AT557" s="193" t="s">
        <v>66</v>
      </c>
      <c r="AX557" s="186" t="s">
        <v>101</v>
      </c>
      <c r="BJ557" s="198">
        <f>BJ558</f>
        <v>0</v>
      </c>
    </row>
    <row r="558" spans="2:63" s="120" customFormat="1" ht="13">
      <c r="B558" s="119"/>
      <c r="C558" s="199">
        <v>117</v>
      </c>
      <c r="D558" s="199" t="s">
        <v>102</v>
      </c>
      <c r="E558" s="200" t="s">
        <v>136</v>
      </c>
      <c r="F558" s="201" t="s">
        <v>135</v>
      </c>
      <c r="G558" s="202" t="s">
        <v>137</v>
      </c>
      <c r="H558" s="203">
        <v>1</v>
      </c>
      <c r="I558" s="67">
        <v>0</v>
      </c>
      <c r="J558" s="205">
        <f>ROUND(I558*H558,2)</f>
        <v>0</v>
      </c>
      <c r="K558" s="206"/>
      <c r="L558" s="119"/>
      <c r="M558" s="207" t="s">
        <v>1</v>
      </c>
      <c r="N558" s="208" t="s">
        <v>29</v>
      </c>
      <c r="O558" s="209">
        <v>0</v>
      </c>
      <c r="P558" s="209">
        <f>O558*H558</f>
        <v>0</v>
      </c>
      <c r="Q558" s="209">
        <v>0</v>
      </c>
      <c r="R558" s="209">
        <f>Q558*H558</f>
        <v>0</v>
      </c>
      <c r="S558" s="209">
        <v>0</v>
      </c>
      <c r="T558" s="210">
        <f>S558*H558</f>
        <v>0</v>
      </c>
      <c r="AS558" s="211" t="s">
        <v>102</v>
      </c>
      <c r="AT558" s="211" t="s">
        <v>67</v>
      </c>
      <c r="AX558" s="110" t="s">
        <v>101</v>
      </c>
      <c r="BD558" s="212">
        <f>IF(N558="základní",J558,0)</f>
        <v>0</v>
      </c>
      <c r="BE558" s="212">
        <f>IF(N558="snížená",J558,0)</f>
        <v>0</v>
      </c>
      <c r="BF558" s="212">
        <f>IF(N558="zákl. přenesená",J558,0)</f>
        <v>0</v>
      </c>
      <c r="BG558" s="212">
        <f>IF(N558="sníž. přenesená",J558,0)</f>
        <v>0</v>
      </c>
      <c r="BH558" s="212">
        <f>IF(N558="nulová",J558,0)</f>
        <v>0</v>
      </c>
      <c r="BI558" s="110" t="s">
        <v>66</v>
      </c>
      <c r="BJ558" s="212">
        <f>ROUND(I558*H558,2)</f>
        <v>0</v>
      </c>
      <c r="BK558" s="110" t="s">
        <v>138</v>
      </c>
    </row>
    <row r="559" spans="2:63" s="185" customFormat="1" ht="13">
      <c r="B559" s="184"/>
      <c r="D559" s="186" t="s">
        <v>63</v>
      </c>
      <c r="E559" s="194" t="s">
        <v>139</v>
      </c>
      <c r="F559" s="194" t="s">
        <v>140</v>
      </c>
      <c r="J559" s="195">
        <f>BJ559</f>
        <v>0</v>
      </c>
      <c r="L559" s="184"/>
      <c r="M559" s="189"/>
      <c r="P559" s="190">
        <f>P560</f>
        <v>0</v>
      </c>
      <c r="R559" s="190">
        <f>R560</f>
        <v>0</v>
      </c>
      <c r="T559" s="197">
        <f>T560</f>
        <v>0</v>
      </c>
      <c r="AS559" s="193" t="s">
        <v>63</v>
      </c>
      <c r="AT559" s="193" t="s">
        <v>66</v>
      </c>
      <c r="AX559" s="186" t="s">
        <v>101</v>
      </c>
      <c r="BJ559" s="198">
        <f>BJ560</f>
        <v>0</v>
      </c>
    </row>
    <row r="560" spans="2:63" s="120" customFormat="1" ht="13">
      <c r="B560" s="119"/>
      <c r="C560" s="199">
        <v>118</v>
      </c>
      <c r="D560" s="199" t="s">
        <v>102</v>
      </c>
      <c r="E560" s="200" t="s">
        <v>141</v>
      </c>
      <c r="F560" s="201" t="s">
        <v>140</v>
      </c>
      <c r="G560" s="202" t="s">
        <v>137</v>
      </c>
      <c r="H560" s="203">
        <v>1</v>
      </c>
      <c r="I560" s="67">
        <v>0</v>
      </c>
      <c r="J560" s="205">
        <f>ROUND(I560*H560,2)</f>
        <v>0</v>
      </c>
      <c r="K560" s="206"/>
      <c r="L560" s="119"/>
      <c r="M560" s="207" t="s">
        <v>1</v>
      </c>
      <c r="N560" s="208" t="s">
        <v>29</v>
      </c>
      <c r="O560" s="209">
        <v>0</v>
      </c>
      <c r="P560" s="209">
        <f>O560*H560</f>
        <v>0</v>
      </c>
      <c r="Q560" s="209">
        <v>0</v>
      </c>
      <c r="R560" s="209">
        <f>Q560*H560</f>
        <v>0</v>
      </c>
      <c r="S560" s="209">
        <v>0</v>
      </c>
      <c r="T560" s="210">
        <f>S560*H560</f>
        <v>0</v>
      </c>
      <c r="AS560" s="211" t="s">
        <v>102</v>
      </c>
      <c r="AT560" s="211" t="s">
        <v>67</v>
      </c>
      <c r="AX560" s="110" t="s">
        <v>101</v>
      </c>
      <c r="BD560" s="212">
        <f>IF(N560="základní",J560,0)</f>
        <v>0</v>
      </c>
      <c r="BE560" s="212">
        <f>IF(N560="snížená",J560,0)</f>
        <v>0</v>
      </c>
      <c r="BF560" s="212">
        <f>IF(N560="zákl. přenesená",J560,0)</f>
        <v>0</v>
      </c>
      <c r="BG560" s="212">
        <f>IF(N560="sníž. přenesená",J560,0)</f>
        <v>0</v>
      </c>
      <c r="BH560" s="212">
        <f>IF(N560="nulová",J560,0)</f>
        <v>0</v>
      </c>
      <c r="BI560" s="110" t="s">
        <v>66</v>
      </c>
      <c r="BJ560" s="212">
        <f>ROUND(I560*H560,2)</f>
        <v>0</v>
      </c>
      <c r="BK560" s="110" t="s">
        <v>138</v>
      </c>
    </row>
    <row r="561" spans="2:63" s="185" customFormat="1" ht="13">
      <c r="B561" s="184"/>
      <c r="D561" s="186" t="s">
        <v>63</v>
      </c>
      <c r="E561" s="194" t="s">
        <v>142</v>
      </c>
      <c r="F561" s="194" t="s">
        <v>143</v>
      </c>
      <c r="J561" s="195">
        <f>BJ561</f>
        <v>0</v>
      </c>
      <c r="L561" s="184"/>
      <c r="M561" s="189"/>
      <c r="P561" s="190">
        <f>P562</f>
        <v>0</v>
      </c>
      <c r="R561" s="190">
        <f>R562</f>
        <v>0</v>
      </c>
      <c r="T561" s="197">
        <f>T562</f>
        <v>0</v>
      </c>
      <c r="AS561" s="193" t="s">
        <v>63</v>
      </c>
      <c r="AT561" s="193" t="s">
        <v>66</v>
      </c>
      <c r="AX561" s="186" t="s">
        <v>101</v>
      </c>
      <c r="BJ561" s="198">
        <f>BJ562</f>
        <v>0</v>
      </c>
    </row>
    <row r="562" spans="2:63" s="120" customFormat="1" ht="13">
      <c r="B562" s="119"/>
      <c r="C562" s="199">
        <v>119</v>
      </c>
      <c r="D562" s="199" t="s">
        <v>102</v>
      </c>
      <c r="E562" s="200" t="s">
        <v>144</v>
      </c>
      <c r="F562" s="201" t="s">
        <v>145</v>
      </c>
      <c r="G562" s="202" t="s">
        <v>137</v>
      </c>
      <c r="H562" s="203">
        <v>1</v>
      </c>
      <c r="I562" s="67">
        <v>0</v>
      </c>
      <c r="J562" s="205">
        <f>ROUND(I562*H562,2)</f>
        <v>0</v>
      </c>
      <c r="K562" s="206"/>
      <c r="L562" s="119"/>
      <c r="M562" s="207" t="s">
        <v>1</v>
      </c>
      <c r="N562" s="208" t="s">
        <v>29</v>
      </c>
      <c r="O562" s="209">
        <v>0</v>
      </c>
      <c r="P562" s="209">
        <f>O562*H562</f>
        <v>0</v>
      </c>
      <c r="Q562" s="209">
        <v>0</v>
      </c>
      <c r="R562" s="209">
        <f>Q562*H562</f>
        <v>0</v>
      </c>
      <c r="S562" s="209">
        <v>0</v>
      </c>
      <c r="T562" s="210">
        <f>S562*H562</f>
        <v>0</v>
      </c>
      <c r="AS562" s="211" t="s">
        <v>102</v>
      </c>
      <c r="AT562" s="211" t="s">
        <v>67</v>
      </c>
      <c r="AX562" s="110" t="s">
        <v>101</v>
      </c>
      <c r="BD562" s="212">
        <f>IF(N562="základní",J562,0)</f>
        <v>0</v>
      </c>
      <c r="BE562" s="212">
        <f>IF(N562="snížená",J562,0)</f>
        <v>0</v>
      </c>
      <c r="BF562" s="212">
        <f>IF(N562="zákl. přenesená",J562,0)</f>
        <v>0</v>
      </c>
      <c r="BG562" s="212">
        <f>IF(N562="sníž. přenesená",J562,0)</f>
        <v>0</v>
      </c>
      <c r="BH562" s="212">
        <f>IF(N562="nulová",J562,0)</f>
        <v>0</v>
      </c>
      <c r="BI562" s="110" t="s">
        <v>66</v>
      </c>
      <c r="BJ562" s="212">
        <f>ROUND(I562*H562,2)</f>
        <v>0</v>
      </c>
      <c r="BK562" s="110" t="s">
        <v>138</v>
      </c>
    </row>
    <row r="563" spans="2:63" s="185" customFormat="1" ht="13">
      <c r="B563" s="184"/>
      <c r="D563" s="186" t="s">
        <v>63</v>
      </c>
      <c r="E563" s="194" t="s">
        <v>146</v>
      </c>
      <c r="F563" s="194" t="s">
        <v>147</v>
      </c>
      <c r="J563" s="195">
        <f>BJ563</f>
        <v>0</v>
      </c>
      <c r="L563" s="184"/>
      <c r="M563" s="189"/>
      <c r="P563" s="190">
        <f>P564</f>
        <v>0</v>
      </c>
      <c r="R563" s="190">
        <f>R564</f>
        <v>0</v>
      </c>
      <c r="T563" s="197">
        <f>T564</f>
        <v>0</v>
      </c>
      <c r="AS563" s="193" t="s">
        <v>63</v>
      </c>
      <c r="AT563" s="193" t="s">
        <v>66</v>
      </c>
      <c r="AX563" s="186" t="s">
        <v>101</v>
      </c>
      <c r="BJ563" s="198">
        <f>BJ564</f>
        <v>0</v>
      </c>
    </row>
    <row r="564" spans="2:63" s="120" customFormat="1" ht="13">
      <c r="B564" s="119"/>
      <c r="C564" s="199">
        <v>120</v>
      </c>
      <c r="D564" s="199" t="s">
        <v>102</v>
      </c>
      <c r="E564" s="200" t="s">
        <v>148</v>
      </c>
      <c r="F564" s="201" t="s">
        <v>149</v>
      </c>
      <c r="G564" s="202" t="s">
        <v>137</v>
      </c>
      <c r="H564" s="203">
        <v>1</v>
      </c>
      <c r="I564" s="67">
        <v>0</v>
      </c>
      <c r="J564" s="205">
        <f>ROUND(I564*H564,2)</f>
        <v>0</v>
      </c>
      <c r="K564" s="206"/>
      <c r="L564" s="119"/>
      <c r="M564" s="207" t="s">
        <v>1</v>
      </c>
      <c r="N564" s="208" t="s">
        <v>29</v>
      </c>
      <c r="O564" s="209">
        <v>0</v>
      </c>
      <c r="P564" s="209">
        <f>O564*H564</f>
        <v>0</v>
      </c>
      <c r="Q564" s="209">
        <v>0</v>
      </c>
      <c r="R564" s="209">
        <f>Q564*H564</f>
        <v>0</v>
      </c>
      <c r="S564" s="209">
        <v>0</v>
      </c>
      <c r="T564" s="210">
        <f>S564*H564</f>
        <v>0</v>
      </c>
      <c r="AS564" s="211" t="s">
        <v>102</v>
      </c>
      <c r="AT564" s="211" t="s">
        <v>67</v>
      </c>
      <c r="AX564" s="110" t="s">
        <v>101</v>
      </c>
      <c r="BD564" s="212">
        <f>IF(N564="základní",J564,0)</f>
        <v>0</v>
      </c>
      <c r="BE564" s="212">
        <f>IF(N564="snížená",J564,0)</f>
        <v>0</v>
      </c>
      <c r="BF564" s="212">
        <f>IF(N564="zákl. přenesená",J564,0)</f>
        <v>0</v>
      </c>
      <c r="BG564" s="212">
        <f>IF(N564="sníž. přenesená",J564,0)</f>
        <v>0</v>
      </c>
      <c r="BH564" s="212">
        <f>IF(N564="nulová",J564,0)</f>
        <v>0</v>
      </c>
      <c r="BI564" s="110" t="s">
        <v>66</v>
      </c>
      <c r="BJ564" s="212">
        <f>ROUND(I564*H564,2)</f>
        <v>0</v>
      </c>
      <c r="BK564" s="110" t="s">
        <v>138</v>
      </c>
    </row>
    <row r="565" spans="2:63" s="185" customFormat="1" ht="13">
      <c r="B565" s="184"/>
      <c r="D565" s="186" t="s">
        <v>63</v>
      </c>
      <c r="E565" s="194" t="s">
        <v>150</v>
      </c>
      <c r="F565" s="194" t="s">
        <v>151</v>
      </c>
      <c r="J565" s="195">
        <f>BJ565</f>
        <v>0</v>
      </c>
      <c r="L565" s="184"/>
      <c r="M565" s="189"/>
      <c r="P565" s="190">
        <f>P566</f>
        <v>0</v>
      </c>
      <c r="R565" s="190">
        <f>R566</f>
        <v>0</v>
      </c>
      <c r="T565" s="197">
        <f>T566</f>
        <v>0</v>
      </c>
      <c r="AS565" s="193" t="s">
        <v>63</v>
      </c>
      <c r="AT565" s="193" t="s">
        <v>66</v>
      </c>
      <c r="AX565" s="186" t="s">
        <v>101</v>
      </c>
      <c r="BJ565" s="198">
        <f>BJ566</f>
        <v>0</v>
      </c>
    </row>
    <row r="566" spans="2:63" s="120" customFormat="1" ht="13">
      <c r="B566" s="119"/>
      <c r="C566" s="199">
        <v>121</v>
      </c>
      <c r="D566" s="199" t="s">
        <v>102</v>
      </c>
      <c r="E566" s="200" t="s">
        <v>152</v>
      </c>
      <c r="F566" s="201" t="s">
        <v>153</v>
      </c>
      <c r="G566" s="202" t="s">
        <v>137</v>
      </c>
      <c r="H566" s="203">
        <v>1</v>
      </c>
      <c r="I566" s="67">
        <v>0</v>
      </c>
      <c r="J566" s="205">
        <f>ROUND(I566*H566,2)</f>
        <v>0</v>
      </c>
      <c r="K566" s="206"/>
      <c r="L566" s="119"/>
      <c r="M566" s="247" t="s">
        <v>1</v>
      </c>
      <c r="N566" s="248" t="s">
        <v>29</v>
      </c>
      <c r="O566" s="249">
        <v>0</v>
      </c>
      <c r="P566" s="249">
        <f>O566*H566</f>
        <v>0</v>
      </c>
      <c r="Q566" s="249">
        <v>0</v>
      </c>
      <c r="R566" s="249">
        <f>Q566*H566</f>
        <v>0</v>
      </c>
      <c r="S566" s="249">
        <v>0</v>
      </c>
      <c r="T566" s="250">
        <f>S566*H566</f>
        <v>0</v>
      </c>
      <c r="AS566" s="211" t="s">
        <v>102</v>
      </c>
      <c r="AT566" s="211" t="s">
        <v>67</v>
      </c>
      <c r="AX566" s="110" t="s">
        <v>101</v>
      </c>
      <c r="BD566" s="212">
        <f>IF(N566="základní",J566,0)</f>
        <v>0</v>
      </c>
      <c r="BE566" s="212">
        <f>IF(N566="snížená",J566,0)</f>
        <v>0</v>
      </c>
      <c r="BF566" s="212">
        <f>IF(N566="zákl. přenesená",J566,0)</f>
        <v>0</v>
      </c>
      <c r="BG566" s="212">
        <f>IF(N566="sníž. přenesená",J566,0)</f>
        <v>0</v>
      </c>
      <c r="BH566" s="212">
        <f>IF(N566="nulová",J566,0)</f>
        <v>0</v>
      </c>
      <c r="BI566" s="110" t="s">
        <v>66</v>
      </c>
      <c r="BJ566" s="212">
        <f>ROUND(I566*H566,2)</f>
        <v>0</v>
      </c>
      <c r="BK566" s="110" t="s">
        <v>138</v>
      </c>
    </row>
    <row r="567" spans="2:63" s="120" customFormat="1">
      <c r="B567" s="149"/>
      <c r="C567" s="150"/>
      <c r="D567" s="150"/>
      <c r="E567" s="150"/>
      <c r="F567" s="150"/>
      <c r="G567" s="150"/>
      <c r="H567" s="150"/>
      <c r="I567" s="150"/>
      <c r="J567" s="150"/>
      <c r="K567" s="150"/>
      <c r="L567" s="119"/>
    </row>
  </sheetData>
  <sheetProtection algorithmName="SHA-512" hashValue="1bLWadFcchnaJU74PV4mB58BVvYiR5V/CdiLZspA3nWiYZ91cS5AEt0xXmOyuW9ac6G28qZo/hGcCtbmDGECkg==" saltValue="f9STgWkhzlrHDhG0jyaQ9A==" spinCount="100000" sheet="1" objects="1" scenarios="1"/>
  <autoFilter ref="C133:K566" xr:uid="{00000000-0009-0000-0000-000001000000}"/>
  <mergeCells count="8">
    <mergeCell ref="E124:H124"/>
    <mergeCell ref="E126:H126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scale="97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0EA7-6A6B-F741-AAEB-140952C491DD}">
  <sheetPr>
    <pageSetUpPr fitToPage="1"/>
  </sheetPr>
  <dimension ref="B2:BM149"/>
  <sheetViews>
    <sheetView showGridLines="0" zoomScaleNormal="100" workbookViewId="0">
      <selection activeCell="I147" sqref="I147"/>
    </sheetView>
  </sheetViews>
  <sheetFormatPr baseColWidth="10" defaultColWidth="8.75" defaultRowHeight="11"/>
  <cols>
    <col min="1" max="1" width="8.25" style="107" customWidth="1"/>
    <col min="2" max="2" width="1.25" style="107" customWidth="1"/>
    <col min="3" max="4" width="4.25" style="107" customWidth="1"/>
    <col min="5" max="5" width="17.25" style="107" customWidth="1"/>
    <col min="6" max="6" width="50.75" style="107" customWidth="1"/>
    <col min="7" max="7" width="7.5" style="107" customWidth="1"/>
    <col min="8" max="8" width="14" style="107" customWidth="1"/>
    <col min="9" max="9" width="15.75" style="107" customWidth="1"/>
    <col min="10" max="10" width="22.25" style="107" customWidth="1"/>
    <col min="11" max="11" width="22.25" style="107" hidden="1" customWidth="1"/>
    <col min="12" max="12" width="9.25" style="107" customWidth="1"/>
    <col min="13" max="13" width="10.75" style="107" hidden="1" customWidth="1"/>
    <col min="14" max="14" width="9.25" style="107" hidden="1" customWidth="1"/>
    <col min="15" max="20" width="14.25" style="107" hidden="1" customWidth="1"/>
    <col min="21" max="21" width="16.25" style="107" hidden="1" customWidth="1"/>
    <col min="22" max="22" width="12.25" style="107" customWidth="1"/>
    <col min="23" max="23" width="16.25" style="107" customWidth="1"/>
    <col min="24" max="24" width="12.25" style="107" customWidth="1"/>
    <col min="25" max="25" width="15" style="107" customWidth="1"/>
    <col min="26" max="26" width="11" style="107" customWidth="1"/>
    <col min="27" max="27" width="15" style="107" customWidth="1"/>
    <col min="28" max="28" width="16.25" style="107" customWidth="1"/>
    <col min="29" max="29" width="11" style="107" customWidth="1"/>
    <col min="30" max="30" width="15" style="107" customWidth="1"/>
    <col min="31" max="31" width="16.25" style="107" customWidth="1"/>
    <col min="32" max="43" width="8.75" style="107"/>
    <col min="44" max="56" width="9.25" style="107" hidden="1" customWidth="1"/>
    <col min="57" max="57" width="11.25" style="107" hidden="1" customWidth="1"/>
    <col min="58" max="62" width="9.25" style="107" hidden="1" customWidth="1"/>
    <col min="63" max="63" width="13" style="107" hidden="1" customWidth="1"/>
    <col min="64" max="64" width="9.25" style="107" hidden="1" customWidth="1"/>
    <col min="65" max="65" width="8.75" style="107" hidden="1" customWidth="1"/>
    <col min="66" max="16384" width="8.75" style="107"/>
  </cols>
  <sheetData>
    <row r="2" spans="2:46" ht="37" customHeight="1">
      <c r="L2" s="108" t="s">
        <v>4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AT2" s="110" t="s">
        <v>68</v>
      </c>
    </row>
    <row r="3" spans="2:46" ht="7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3"/>
      <c r="AT3" s="110" t="s">
        <v>67</v>
      </c>
    </row>
    <row r="4" spans="2:46" ht="25" customHeight="1">
      <c r="B4" s="113"/>
      <c r="D4" s="114" t="s">
        <v>69</v>
      </c>
      <c r="L4" s="113"/>
      <c r="M4" s="115" t="s">
        <v>8</v>
      </c>
      <c r="AT4" s="110" t="s">
        <v>3</v>
      </c>
    </row>
    <row r="5" spans="2:46" ht="7" customHeight="1">
      <c r="B5" s="113"/>
      <c r="L5" s="113"/>
    </row>
    <row r="6" spans="2:46" ht="12" customHeight="1">
      <c r="B6" s="113"/>
      <c r="D6" s="116" t="s">
        <v>10</v>
      </c>
      <c r="L6" s="113"/>
    </row>
    <row r="7" spans="2:46" ht="26.25" customHeight="1">
      <c r="B7" s="113"/>
      <c r="E7" s="117" t="str">
        <f>'Rekapitulace stavby'!K6</f>
        <v xml:space="preserve">	Revitalizace zahrady a výstavba parkovacích míst v Památníku Josefa Lady a jeho dcery Aleny</v>
      </c>
      <c r="F7" s="118"/>
      <c r="G7" s="118"/>
      <c r="H7" s="118"/>
      <c r="L7" s="113"/>
    </row>
    <row r="8" spans="2:46" s="120" customFormat="1" ht="12" customHeight="1">
      <c r="B8" s="119"/>
      <c r="D8" s="116" t="s">
        <v>70</v>
      </c>
      <c r="L8" s="119"/>
    </row>
    <row r="9" spans="2:46" s="120" customFormat="1" ht="16.5" customHeight="1">
      <c r="B9" s="119"/>
      <c r="E9" s="121" t="s">
        <v>193</v>
      </c>
      <c r="F9" s="122"/>
      <c r="G9" s="122"/>
      <c r="H9" s="122"/>
      <c r="L9" s="119"/>
    </row>
    <row r="10" spans="2:46" s="120" customFormat="1">
      <c r="B10" s="119"/>
      <c r="L10" s="119"/>
    </row>
    <row r="11" spans="2:46" s="120" customFormat="1" ht="12" customHeight="1">
      <c r="B11" s="119"/>
      <c r="D11" s="116" t="s">
        <v>11</v>
      </c>
      <c r="F11" s="123" t="s">
        <v>1</v>
      </c>
      <c r="I11" s="116" t="s">
        <v>12</v>
      </c>
      <c r="J11" s="123" t="s">
        <v>1</v>
      </c>
      <c r="L11" s="119"/>
    </row>
    <row r="12" spans="2:46" s="120" customFormat="1" ht="12" customHeight="1">
      <c r="B12" s="119"/>
      <c r="D12" s="116" t="s">
        <v>13</v>
      </c>
      <c r="F12" s="123" t="s">
        <v>181</v>
      </c>
      <c r="I12" s="116" t="s">
        <v>14</v>
      </c>
      <c r="J12" s="124" t="str">
        <f>'Rekapitulace stavby'!AN8</f>
        <v>09.2025</v>
      </c>
      <c r="L12" s="119"/>
    </row>
    <row r="13" spans="2:46" s="120" customFormat="1" ht="11" customHeight="1">
      <c r="B13" s="119"/>
      <c r="L13" s="119"/>
    </row>
    <row r="14" spans="2:46" s="120" customFormat="1" ht="12" customHeight="1">
      <c r="B14" s="119"/>
      <c r="D14" s="116" t="s">
        <v>15</v>
      </c>
      <c r="I14" s="116" t="s">
        <v>16</v>
      </c>
      <c r="J14" s="125" t="s">
        <v>184</v>
      </c>
      <c r="L14" s="119"/>
    </row>
    <row r="15" spans="2:46" s="120" customFormat="1" ht="18" customHeight="1">
      <c r="B15" s="119"/>
      <c r="E15" s="123" t="s">
        <v>188</v>
      </c>
      <c r="I15" s="116" t="s">
        <v>17</v>
      </c>
      <c r="J15" s="123" t="s">
        <v>1</v>
      </c>
      <c r="L15" s="119"/>
    </row>
    <row r="16" spans="2:46" s="120" customFormat="1" ht="7" customHeight="1">
      <c r="B16" s="119"/>
      <c r="L16" s="119"/>
    </row>
    <row r="17" spans="2:12" s="120" customFormat="1" ht="12" customHeight="1">
      <c r="B17" s="119"/>
      <c r="D17" s="116" t="s">
        <v>18</v>
      </c>
      <c r="I17" s="116" t="s">
        <v>16</v>
      </c>
      <c r="J17" s="123" t="s">
        <v>1</v>
      </c>
      <c r="L17" s="119"/>
    </row>
    <row r="18" spans="2:12" s="120" customFormat="1" ht="18" customHeight="1">
      <c r="B18" s="119"/>
      <c r="E18" s="123" t="s">
        <v>19</v>
      </c>
      <c r="I18" s="116" t="s">
        <v>17</v>
      </c>
      <c r="J18" s="123" t="s">
        <v>1</v>
      </c>
      <c r="L18" s="119"/>
    </row>
    <row r="19" spans="2:12" s="120" customFormat="1" ht="7" customHeight="1">
      <c r="B19" s="119"/>
      <c r="L19" s="119"/>
    </row>
    <row r="20" spans="2:12" s="120" customFormat="1" ht="12" customHeight="1">
      <c r="B20" s="119"/>
      <c r="D20" s="116" t="s">
        <v>20</v>
      </c>
      <c r="I20" s="116" t="s">
        <v>16</v>
      </c>
      <c r="J20" s="125" t="s">
        <v>185</v>
      </c>
      <c r="L20" s="119"/>
    </row>
    <row r="21" spans="2:12" s="120" customFormat="1" ht="18" customHeight="1">
      <c r="B21" s="119"/>
      <c r="E21" s="123" t="s">
        <v>154</v>
      </c>
      <c r="I21" s="116" t="s">
        <v>17</v>
      </c>
      <c r="J21" s="123"/>
      <c r="L21" s="119"/>
    </row>
    <row r="22" spans="2:12" s="120" customFormat="1" ht="7" customHeight="1">
      <c r="B22" s="119"/>
      <c r="L22" s="119"/>
    </row>
    <row r="23" spans="2:12" s="120" customFormat="1" ht="12" customHeight="1">
      <c r="B23" s="119"/>
      <c r="D23" s="116" t="s">
        <v>22</v>
      </c>
      <c r="I23" s="116" t="s">
        <v>16</v>
      </c>
      <c r="J23" s="123"/>
      <c r="L23" s="119"/>
    </row>
    <row r="24" spans="2:12" s="120" customFormat="1" ht="18" customHeight="1">
      <c r="B24" s="119"/>
      <c r="E24" s="123"/>
      <c r="I24" s="116" t="s">
        <v>17</v>
      </c>
      <c r="J24" s="123" t="s">
        <v>1</v>
      </c>
      <c r="L24" s="119"/>
    </row>
    <row r="25" spans="2:12" s="120" customFormat="1" ht="7" customHeight="1">
      <c r="B25" s="119"/>
      <c r="L25" s="119"/>
    </row>
    <row r="26" spans="2:12" s="120" customFormat="1" ht="12" customHeight="1">
      <c r="B26" s="119"/>
      <c r="D26" s="116" t="s">
        <v>23</v>
      </c>
      <c r="L26" s="119"/>
    </row>
    <row r="27" spans="2:12" s="127" customFormat="1" ht="16.5" customHeight="1">
      <c r="B27" s="126"/>
      <c r="E27" s="128" t="s">
        <v>1</v>
      </c>
      <c r="F27" s="128"/>
      <c r="G27" s="128"/>
      <c r="H27" s="128"/>
      <c r="L27" s="126"/>
    </row>
    <row r="28" spans="2:12" s="120" customFormat="1" ht="7" customHeight="1">
      <c r="B28" s="119"/>
      <c r="L28" s="119"/>
    </row>
    <row r="29" spans="2:12" s="120" customFormat="1" ht="7" customHeight="1">
      <c r="B29" s="119"/>
      <c r="D29" s="129"/>
      <c r="E29" s="129"/>
      <c r="F29" s="129"/>
      <c r="G29" s="129"/>
      <c r="H29" s="129"/>
      <c r="I29" s="129"/>
      <c r="J29" s="129"/>
      <c r="K29" s="129"/>
      <c r="L29" s="119"/>
    </row>
    <row r="30" spans="2:12" s="120" customFormat="1" ht="25.25" customHeight="1">
      <c r="B30" s="119"/>
      <c r="D30" s="130" t="s">
        <v>24</v>
      </c>
      <c r="J30" s="131">
        <f>ROUND(J118, 2)</f>
        <v>0</v>
      </c>
      <c r="L30" s="119"/>
    </row>
    <row r="31" spans="2:12" s="120" customFormat="1" ht="7" customHeight="1">
      <c r="B31" s="119"/>
      <c r="D31" s="129"/>
      <c r="E31" s="129"/>
      <c r="F31" s="129"/>
      <c r="G31" s="129"/>
      <c r="H31" s="129"/>
      <c r="I31" s="129"/>
      <c r="J31" s="129"/>
      <c r="K31" s="129"/>
      <c r="L31" s="119"/>
    </row>
    <row r="32" spans="2:12" s="120" customFormat="1" ht="14.5" customHeight="1">
      <c r="B32" s="119"/>
      <c r="F32" s="132" t="s">
        <v>26</v>
      </c>
      <c r="I32" s="132" t="s">
        <v>25</v>
      </c>
      <c r="J32" s="132" t="s">
        <v>27</v>
      </c>
      <c r="L32" s="119"/>
    </row>
    <row r="33" spans="2:12" s="120" customFormat="1" ht="14.5" customHeight="1">
      <c r="B33" s="119"/>
      <c r="D33" s="133" t="s">
        <v>28</v>
      </c>
      <c r="E33" s="116" t="s">
        <v>29</v>
      </c>
      <c r="F33" s="134">
        <f>ROUND((SUM(BE118:BE146)),  2)</f>
        <v>0</v>
      </c>
      <c r="I33" s="135">
        <v>0.21</v>
      </c>
      <c r="J33" s="134">
        <f>ROUND(((SUM(BE118:BE146))*I33),  2)</f>
        <v>0</v>
      </c>
      <c r="L33" s="119"/>
    </row>
    <row r="34" spans="2:12" s="120" customFormat="1" ht="14.5" customHeight="1">
      <c r="B34" s="119"/>
      <c r="E34" s="116" t="s">
        <v>30</v>
      </c>
      <c r="F34" s="134">
        <f>ROUND((SUM(BF118:BF146)),  2)</f>
        <v>0</v>
      </c>
      <c r="I34" s="135">
        <v>0.12</v>
      </c>
      <c r="J34" s="134">
        <f>ROUND(((SUM(BF118:BF146))*I34),  2)</f>
        <v>0</v>
      </c>
      <c r="L34" s="119"/>
    </row>
    <row r="35" spans="2:12" s="120" customFormat="1" ht="14.5" hidden="1" customHeight="1">
      <c r="B35" s="119"/>
      <c r="E35" s="116" t="s">
        <v>31</v>
      </c>
      <c r="F35" s="134">
        <f>ROUND((SUM(BG118:BG146)),  2)</f>
        <v>0</v>
      </c>
      <c r="I35" s="135">
        <v>0.21</v>
      </c>
      <c r="J35" s="134">
        <f>0</f>
        <v>0</v>
      </c>
      <c r="L35" s="119"/>
    </row>
    <row r="36" spans="2:12" s="120" customFormat="1" ht="14.5" hidden="1" customHeight="1">
      <c r="B36" s="119"/>
      <c r="E36" s="116" t="s">
        <v>32</v>
      </c>
      <c r="F36" s="134">
        <f>ROUND((SUM(BH118:BH146)),  2)</f>
        <v>0</v>
      </c>
      <c r="I36" s="135">
        <v>0.12</v>
      </c>
      <c r="J36" s="134">
        <f>0</f>
        <v>0</v>
      </c>
      <c r="L36" s="119"/>
    </row>
    <row r="37" spans="2:12" s="120" customFormat="1" ht="14.5" hidden="1" customHeight="1">
      <c r="B37" s="119"/>
      <c r="E37" s="116" t="s">
        <v>33</v>
      </c>
      <c r="F37" s="134">
        <f>ROUND((SUM(BI118:BI146)),  2)</f>
        <v>0</v>
      </c>
      <c r="I37" s="135">
        <v>0</v>
      </c>
      <c r="J37" s="134">
        <f>0</f>
        <v>0</v>
      </c>
      <c r="L37" s="119"/>
    </row>
    <row r="38" spans="2:12" s="120" customFormat="1" ht="7" customHeight="1">
      <c r="B38" s="119"/>
      <c r="L38" s="119"/>
    </row>
    <row r="39" spans="2:12" s="120" customFormat="1" ht="25.25" customHeight="1">
      <c r="B39" s="119"/>
      <c r="C39" s="136"/>
      <c r="D39" s="137" t="s">
        <v>34</v>
      </c>
      <c r="E39" s="138"/>
      <c r="F39" s="138"/>
      <c r="G39" s="139" t="s">
        <v>35</v>
      </c>
      <c r="H39" s="140" t="s">
        <v>36</v>
      </c>
      <c r="I39" s="138"/>
      <c r="J39" s="141">
        <f>SUM(J30:J37)</f>
        <v>0</v>
      </c>
      <c r="K39" s="142"/>
      <c r="L39" s="119"/>
    </row>
    <row r="40" spans="2:12" s="120" customFormat="1" ht="14.5" customHeight="1">
      <c r="B40" s="119"/>
      <c r="L40" s="119"/>
    </row>
    <row r="41" spans="2:12" ht="14.5" customHeight="1">
      <c r="B41" s="113"/>
      <c r="L41" s="113"/>
    </row>
    <row r="42" spans="2:12" ht="14.5" customHeight="1">
      <c r="B42" s="113"/>
      <c r="L42" s="113"/>
    </row>
    <row r="43" spans="2:12" ht="14.5" customHeight="1">
      <c r="B43" s="113"/>
      <c r="L43" s="113"/>
    </row>
    <row r="44" spans="2:12" ht="14.5" customHeight="1">
      <c r="B44" s="113"/>
      <c r="L44" s="113"/>
    </row>
    <row r="45" spans="2:12" ht="14.5" customHeight="1">
      <c r="B45" s="113"/>
      <c r="L45" s="113"/>
    </row>
    <row r="46" spans="2:12" ht="14.5" customHeight="1">
      <c r="B46" s="113"/>
      <c r="L46" s="113"/>
    </row>
    <row r="47" spans="2:12" ht="14.5" customHeight="1">
      <c r="B47" s="113"/>
      <c r="L47" s="113"/>
    </row>
    <row r="48" spans="2:12" ht="14.5" customHeight="1">
      <c r="B48" s="113"/>
      <c r="L48" s="113"/>
    </row>
    <row r="49" spans="2:12" ht="14.5" customHeight="1">
      <c r="B49" s="113"/>
      <c r="L49" s="113"/>
    </row>
    <row r="50" spans="2:12" s="120" customFormat="1" ht="14.5" customHeight="1">
      <c r="B50" s="119"/>
      <c r="D50" s="143" t="s">
        <v>37</v>
      </c>
      <c r="E50" s="144"/>
      <c r="F50" s="144"/>
      <c r="G50" s="143" t="s">
        <v>38</v>
      </c>
      <c r="H50" s="144"/>
      <c r="I50" s="144"/>
      <c r="J50" s="144"/>
      <c r="K50" s="144"/>
      <c r="L50" s="119"/>
    </row>
    <row r="51" spans="2:12">
      <c r="B51" s="113"/>
      <c r="L51" s="113"/>
    </row>
    <row r="52" spans="2:12">
      <c r="B52" s="113"/>
      <c r="L52" s="113"/>
    </row>
    <row r="53" spans="2:12">
      <c r="B53" s="113"/>
      <c r="L53" s="113"/>
    </row>
    <row r="54" spans="2:12">
      <c r="B54" s="113"/>
      <c r="L54" s="113"/>
    </row>
    <row r="55" spans="2:12">
      <c r="B55" s="113"/>
      <c r="L55" s="113"/>
    </row>
    <row r="56" spans="2:12">
      <c r="B56" s="113"/>
      <c r="L56" s="113"/>
    </row>
    <row r="57" spans="2:12">
      <c r="B57" s="113"/>
      <c r="L57" s="113"/>
    </row>
    <row r="58" spans="2:12">
      <c r="B58" s="113"/>
      <c r="L58" s="113"/>
    </row>
    <row r="59" spans="2:12">
      <c r="B59" s="113"/>
      <c r="L59" s="113"/>
    </row>
    <row r="60" spans="2:12">
      <c r="B60" s="113"/>
      <c r="L60" s="113"/>
    </row>
    <row r="61" spans="2:12" s="120" customFormat="1" ht="13">
      <c r="B61" s="119"/>
      <c r="D61" s="145" t="s">
        <v>39</v>
      </c>
      <c r="E61" s="146"/>
      <c r="F61" s="147" t="s">
        <v>40</v>
      </c>
      <c r="G61" s="145" t="s">
        <v>39</v>
      </c>
      <c r="H61" s="146"/>
      <c r="I61" s="146"/>
      <c r="J61" s="148" t="s">
        <v>40</v>
      </c>
      <c r="K61" s="146"/>
      <c r="L61" s="119"/>
    </row>
    <row r="62" spans="2:12">
      <c r="B62" s="113"/>
      <c r="L62" s="113"/>
    </row>
    <row r="63" spans="2:12">
      <c r="B63" s="113"/>
      <c r="L63" s="113"/>
    </row>
    <row r="64" spans="2:12">
      <c r="B64" s="113"/>
      <c r="L64" s="113"/>
    </row>
    <row r="65" spans="2:12" s="120" customFormat="1" ht="13">
      <c r="B65" s="119"/>
      <c r="D65" s="143" t="s">
        <v>41</v>
      </c>
      <c r="E65" s="144"/>
      <c r="F65" s="144"/>
      <c r="G65" s="143" t="s">
        <v>42</v>
      </c>
      <c r="H65" s="144"/>
      <c r="I65" s="144"/>
      <c r="J65" s="144"/>
      <c r="K65" s="144"/>
      <c r="L65" s="119"/>
    </row>
    <row r="66" spans="2:12">
      <c r="B66" s="113"/>
      <c r="L66" s="113"/>
    </row>
    <row r="67" spans="2:12">
      <c r="B67" s="113"/>
      <c r="L67" s="113"/>
    </row>
    <row r="68" spans="2:12">
      <c r="B68" s="113"/>
      <c r="L68" s="113"/>
    </row>
    <row r="69" spans="2:12">
      <c r="B69" s="113"/>
      <c r="L69" s="113"/>
    </row>
    <row r="70" spans="2:12">
      <c r="B70" s="113"/>
      <c r="L70" s="113"/>
    </row>
    <row r="71" spans="2:12">
      <c r="B71" s="113"/>
      <c r="L71" s="113"/>
    </row>
    <row r="72" spans="2:12">
      <c r="B72" s="113"/>
      <c r="L72" s="113"/>
    </row>
    <row r="73" spans="2:12">
      <c r="B73" s="113"/>
      <c r="L73" s="113"/>
    </row>
    <row r="74" spans="2:12">
      <c r="B74" s="113"/>
      <c r="L74" s="113"/>
    </row>
    <row r="75" spans="2:12">
      <c r="B75" s="113"/>
      <c r="L75" s="113"/>
    </row>
    <row r="76" spans="2:12" s="120" customFormat="1" ht="13">
      <c r="B76" s="119"/>
      <c r="D76" s="145" t="s">
        <v>39</v>
      </c>
      <c r="E76" s="146"/>
      <c r="F76" s="147" t="s">
        <v>40</v>
      </c>
      <c r="G76" s="145" t="s">
        <v>39</v>
      </c>
      <c r="H76" s="146"/>
      <c r="I76" s="146"/>
      <c r="J76" s="148" t="s">
        <v>40</v>
      </c>
      <c r="K76" s="146"/>
      <c r="L76" s="119"/>
    </row>
    <row r="77" spans="2:12" s="120" customFormat="1" ht="14.5" customHeight="1">
      <c r="B77" s="149"/>
      <c r="C77" s="150"/>
      <c r="D77" s="150"/>
      <c r="E77" s="150"/>
      <c r="F77" s="150"/>
      <c r="G77" s="150"/>
      <c r="H77" s="150"/>
      <c r="I77" s="150"/>
      <c r="J77" s="150"/>
      <c r="K77" s="150"/>
      <c r="L77" s="119"/>
    </row>
    <row r="81" spans="2:47" s="120" customFormat="1" ht="7" customHeight="1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19"/>
    </row>
    <row r="82" spans="2:47" s="120" customFormat="1" ht="25" customHeight="1">
      <c r="B82" s="119"/>
      <c r="C82" s="114" t="s">
        <v>71</v>
      </c>
      <c r="L82" s="119"/>
    </row>
    <row r="83" spans="2:47" s="120" customFormat="1" ht="7" customHeight="1">
      <c r="B83" s="119"/>
      <c r="L83" s="119"/>
    </row>
    <row r="84" spans="2:47" s="120" customFormat="1" ht="12" customHeight="1">
      <c r="B84" s="119"/>
      <c r="C84" s="116" t="s">
        <v>10</v>
      </c>
      <c r="L84" s="119"/>
    </row>
    <row r="85" spans="2:47" s="120" customFormat="1" ht="26.25" customHeight="1">
      <c r="B85" s="119"/>
      <c r="E85" s="117" t="str">
        <f>E7</f>
        <v xml:space="preserve">	Revitalizace zahrady a výstavba parkovacích míst v Památníku Josefa Lady a jeho dcery Aleny</v>
      </c>
      <c r="F85" s="118"/>
      <c r="G85" s="118"/>
      <c r="H85" s="118"/>
      <c r="L85" s="119"/>
    </row>
    <row r="86" spans="2:47" s="120" customFormat="1" ht="12" customHeight="1">
      <c r="B86" s="119"/>
      <c r="C86" s="116" t="s">
        <v>70</v>
      </c>
      <c r="L86" s="119"/>
    </row>
    <row r="87" spans="2:47" s="120" customFormat="1" ht="16.5" customHeight="1">
      <c r="B87" s="119"/>
      <c r="E87" s="121" t="str">
        <f>E9</f>
        <v>021 - SILNOPROUDÉ A SLABOPROUDÉ ELEKTROINSTALACE</v>
      </c>
      <c r="F87" s="122"/>
      <c r="G87" s="122"/>
      <c r="H87" s="122"/>
      <c r="L87" s="119"/>
    </row>
    <row r="88" spans="2:47" s="120" customFormat="1" ht="7" customHeight="1">
      <c r="B88" s="119"/>
      <c r="L88" s="119"/>
    </row>
    <row r="89" spans="2:47" s="120" customFormat="1" ht="12" customHeight="1">
      <c r="B89" s="119"/>
      <c r="C89" s="116" t="s">
        <v>13</v>
      </c>
      <c r="F89" s="123" t="str">
        <f>F12</f>
        <v>Hrusice</v>
      </c>
      <c r="I89" s="116" t="s">
        <v>14</v>
      </c>
      <c r="J89" s="124" t="str">
        <f>IF(J12="","",J12)</f>
        <v>09.2025</v>
      </c>
      <c r="L89" s="119"/>
    </row>
    <row r="90" spans="2:47" s="120" customFormat="1" ht="7" customHeight="1">
      <c r="B90" s="119"/>
      <c r="L90" s="119"/>
    </row>
    <row r="91" spans="2:47" s="120" customFormat="1" ht="40.25" customHeight="1">
      <c r="B91" s="119"/>
      <c r="C91" s="116" t="s">
        <v>15</v>
      </c>
      <c r="F91" s="123" t="str">
        <f>E15</f>
        <v>Oblastní muzeum Praha - východ, p. o.</v>
      </c>
      <c r="I91" s="116" t="s">
        <v>20</v>
      </c>
      <c r="J91" s="153" t="str">
        <f>E21</f>
        <v>Ing. arch. Jan Albrecht, Závěrka 473/8 169 00 Praha 6</v>
      </c>
      <c r="L91" s="119"/>
    </row>
    <row r="92" spans="2:47" s="120" customFormat="1" ht="15.25" customHeight="1">
      <c r="B92" s="119"/>
      <c r="C92" s="116" t="s">
        <v>18</v>
      </c>
      <c r="F92" s="123" t="str">
        <f>IF(E18="","",E18)</f>
        <v xml:space="preserve"> </v>
      </c>
      <c r="I92" s="116" t="s">
        <v>22</v>
      </c>
      <c r="J92" s="153">
        <f>E24</f>
        <v>0</v>
      </c>
      <c r="L92" s="119"/>
    </row>
    <row r="93" spans="2:47" s="120" customFormat="1" ht="10.25" customHeight="1">
      <c r="B93" s="119"/>
      <c r="L93" s="119"/>
    </row>
    <row r="94" spans="2:47" s="120" customFormat="1" ht="29.25" customHeight="1">
      <c r="B94" s="119"/>
      <c r="C94" s="154" t="s">
        <v>72</v>
      </c>
      <c r="D94" s="136"/>
      <c r="E94" s="136"/>
      <c r="F94" s="136"/>
      <c r="G94" s="136"/>
      <c r="H94" s="136"/>
      <c r="I94" s="136"/>
      <c r="J94" s="155" t="s">
        <v>73</v>
      </c>
      <c r="K94" s="136"/>
      <c r="L94" s="119"/>
    </row>
    <row r="95" spans="2:47" s="120" customFormat="1" ht="10.25" customHeight="1">
      <c r="B95" s="119"/>
      <c r="L95" s="119"/>
    </row>
    <row r="96" spans="2:47" s="120" customFormat="1" ht="23" customHeight="1">
      <c r="B96" s="119"/>
      <c r="C96" s="156" t="s">
        <v>74</v>
      </c>
      <c r="J96" s="131">
        <f>J118</f>
        <v>0</v>
      </c>
      <c r="L96" s="119"/>
      <c r="AU96" s="110" t="s">
        <v>75</v>
      </c>
    </row>
    <row r="97" spans="2:12" s="158" customFormat="1" ht="25" customHeight="1">
      <c r="B97" s="157"/>
      <c r="D97" s="159" t="s">
        <v>79</v>
      </c>
      <c r="E97" s="160"/>
      <c r="F97" s="160"/>
      <c r="G97" s="160"/>
      <c r="H97" s="160"/>
      <c r="I97" s="160"/>
      <c r="J97" s="161">
        <f>J119</f>
        <v>0</v>
      </c>
      <c r="L97" s="157"/>
    </row>
    <row r="98" spans="2:12" s="158" customFormat="1" ht="25" customHeight="1">
      <c r="B98" s="157"/>
      <c r="D98" s="159" t="s">
        <v>166</v>
      </c>
      <c r="E98" s="160"/>
      <c r="F98" s="160"/>
      <c r="G98" s="160"/>
      <c r="H98" s="160"/>
      <c r="I98" s="160"/>
      <c r="J98" s="161">
        <f>J120</f>
        <v>0</v>
      </c>
      <c r="L98" s="157"/>
    </row>
    <row r="99" spans="2:12" s="120" customFormat="1" ht="21.75" customHeight="1">
      <c r="B99" s="119"/>
      <c r="L99" s="119"/>
    </row>
    <row r="100" spans="2:12" s="120" customFormat="1" ht="7" customHeight="1">
      <c r="B100" s="149"/>
      <c r="C100" s="150"/>
      <c r="D100" s="150"/>
      <c r="E100" s="150"/>
      <c r="F100" s="150"/>
      <c r="G100" s="150"/>
      <c r="H100" s="150"/>
      <c r="I100" s="150"/>
      <c r="J100" s="150"/>
      <c r="K100" s="150"/>
      <c r="L100" s="119"/>
    </row>
    <row r="104" spans="2:12" s="120" customFormat="1" ht="7" customHeight="1">
      <c r="B104" s="151"/>
      <c r="C104" s="152"/>
      <c r="D104" s="152"/>
      <c r="E104" s="152"/>
      <c r="F104" s="152"/>
      <c r="G104" s="152"/>
      <c r="H104" s="152"/>
      <c r="I104" s="152"/>
      <c r="J104" s="152"/>
      <c r="K104" s="152"/>
      <c r="L104" s="119"/>
    </row>
    <row r="105" spans="2:12" s="120" customFormat="1" ht="25" customHeight="1">
      <c r="B105" s="119"/>
      <c r="C105" s="114" t="s">
        <v>86</v>
      </c>
      <c r="L105" s="119"/>
    </row>
    <row r="106" spans="2:12" s="120" customFormat="1" ht="7" customHeight="1">
      <c r="B106" s="119"/>
      <c r="L106" s="119"/>
    </row>
    <row r="107" spans="2:12" s="120" customFormat="1" ht="12" customHeight="1">
      <c r="B107" s="119"/>
      <c r="C107" s="116" t="s">
        <v>10</v>
      </c>
      <c r="L107" s="119"/>
    </row>
    <row r="108" spans="2:12" s="120" customFormat="1" ht="26.25" customHeight="1">
      <c r="B108" s="119"/>
      <c r="E108" s="117" t="str">
        <f>E7</f>
        <v xml:space="preserve">	Revitalizace zahrady a výstavba parkovacích míst v Památníku Josefa Lady a jeho dcery Aleny</v>
      </c>
      <c r="F108" s="118"/>
      <c r="G108" s="118"/>
      <c r="H108" s="118"/>
      <c r="L108" s="119"/>
    </row>
    <row r="109" spans="2:12" s="120" customFormat="1" ht="12" customHeight="1">
      <c r="B109" s="119"/>
      <c r="C109" s="116" t="s">
        <v>70</v>
      </c>
      <c r="L109" s="119"/>
    </row>
    <row r="110" spans="2:12" s="120" customFormat="1" ht="16.5" customHeight="1">
      <c r="B110" s="119"/>
      <c r="E110" s="121" t="str">
        <f>E9</f>
        <v>021 - SILNOPROUDÉ A SLABOPROUDÉ ELEKTROINSTALACE</v>
      </c>
      <c r="F110" s="122"/>
      <c r="G110" s="122"/>
      <c r="H110" s="122"/>
      <c r="L110" s="119"/>
    </row>
    <row r="111" spans="2:12" s="120" customFormat="1" ht="7" customHeight="1">
      <c r="B111" s="119"/>
      <c r="L111" s="119"/>
    </row>
    <row r="112" spans="2:12" s="120" customFormat="1" ht="12" customHeight="1">
      <c r="B112" s="119"/>
      <c r="C112" s="116" t="s">
        <v>13</v>
      </c>
      <c r="F112" s="123" t="str">
        <f>F12</f>
        <v>Hrusice</v>
      </c>
      <c r="I112" s="116" t="s">
        <v>14</v>
      </c>
      <c r="J112" s="124" t="str">
        <f>IF(J12="","",J12)</f>
        <v>09.2025</v>
      </c>
      <c r="L112" s="119"/>
    </row>
    <row r="113" spans="2:64" s="120" customFormat="1" ht="7" customHeight="1">
      <c r="B113" s="119"/>
      <c r="L113" s="119"/>
    </row>
    <row r="114" spans="2:64" s="120" customFormat="1" ht="40.25" customHeight="1">
      <c r="B114" s="119"/>
      <c r="C114" s="116" t="s">
        <v>15</v>
      </c>
      <c r="F114" s="123" t="str">
        <f>E15</f>
        <v>Oblastní muzeum Praha - východ, p. o.</v>
      </c>
      <c r="I114" s="116" t="s">
        <v>20</v>
      </c>
      <c r="J114" s="153" t="str">
        <f>E21</f>
        <v>Ing. arch. Jan Albrecht, Závěrka 473/8 169 00 Praha 6</v>
      </c>
      <c r="L114" s="119"/>
    </row>
    <row r="115" spans="2:64" s="120" customFormat="1" ht="15.25" customHeight="1">
      <c r="B115" s="119"/>
      <c r="C115" s="116" t="s">
        <v>18</v>
      </c>
      <c r="F115" s="123" t="str">
        <f>IF(E18="","",E18)</f>
        <v xml:space="preserve"> </v>
      </c>
      <c r="I115" s="116" t="s">
        <v>22</v>
      </c>
      <c r="J115" s="153">
        <f>E24</f>
        <v>0</v>
      </c>
      <c r="L115" s="119"/>
    </row>
    <row r="116" spans="2:64" s="120" customFormat="1" ht="10.25" customHeight="1">
      <c r="B116" s="119"/>
      <c r="L116" s="119"/>
    </row>
    <row r="117" spans="2:64" s="177" customFormat="1" ht="29.25" customHeight="1">
      <c r="B117" s="169"/>
      <c r="C117" s="170" t="s">
        <v>87</v>
      </c>
      <c r="D117" s="171" t="s">
        <v>49</v>
      </c>
      <c r="E117" s="171" t="s">
        <v>45</v>
      </c>
      <c r="F117" s="171" t="s">
        <v>46</v>
      </c>
      <c r="G117" s="171" t="s">
        <v>88</v>
      </c>
      <c r="H117" s="171" t="s">
        <v>89</v>
      </c>
      <c r="I117" s="171" t="s">
        <v>90</v>
      </c>
      <c r="J117" s="172" t="s">
        <v>73</v>
      </c>
      <c r="K117" s="173" t="s">
        <v>91</v>
      </c>
      <c r="L117" s="169"/>
      <c r="M117" s="174" t="s">
        <v>1</v>
      </c>
      <c r="N117" s="175" t="s">
        <v>28</v>
      </c>
      <c r="O117" s="175" t="s">
        <v>92</v>
      </c>
      <c r="P117" s="175" t="s">
        <v>93</v>
      </c>
      <c r="Q117" s="175" t="s">
        <v>94</v>
      </c>
      <c r="R117" s="175" t="s">
        <v>95</v>
      </c>
      <c r="S117" s="175" t="s">
        <v>96</v>
      </c>
      <c r="T117" s="176" t="s">
        <v>97</v>
      </c>
    </row>
    <row r="118" spans="2:64" s="120" customFormat="1" ht="23" customHeight="1">
      <c r="B118" s="119"/>
      <c r="C118" s="178" t="s">
        <v>98</v>
      </c>
      <c r="J118" s="179">
        <f>BK118</f>
        <v>0</v>
      </c>
      <c r="L118" s="119"/>
      <c r="M118" s="180"/>
      <c r="N118" s="129"/>
      <c r="O118" s="129"/>
      <c r="P118" s="181">
        <f>P119+P120</f>
        <v>6.2839999999999998</v>
      </c>
      <c r="Q118" s="129"/>
      <c r="R118" s="181">
        <f>R119+R120</f>
        <v>0.12982000000000005</v>
      </c>
      <c r="S118" s="129"/>
      <c r="T118" s="182">
        <f>T119+T120</f>
        <v>0</v>
      </c>
      <c r="AT118" s="110" t="s">
        <v>63</v>
      </c>
      <c r="AU118" s="110" t="s">
        <v>75</v>
      </c>
      <c r="BK118" s="183">
        <f>BK119+BK120</f>
        <v>0</v>
      </c>
    </row>
    <row r="119" spans="2:64" s="185" customFormat="1" ht="26" customHeight="1">
      <c r="B119" s="184"/>
      <c r="D119" s="186" t="s">
        <v>63</v>
      </c>
      <c r="E119" s="187" t="s">
        <v>117</v>
      </c>
      <c r="F119" s="187" t="s">
        <v>118</v>
      </c>
      <c r="J119" s="188">
        <f>BK119</f>
        <v>0</v>
      </c>
      <c r="L119" s="184"/>
      <c r="M119" s="189"/>
      <c r="P119" s="190">
        <v>0</v>
      </c>
      <c r="R119" s="190">
        <v>0</v>
      </c>
      <c r="T119" s="197">
        <v>0</v>
      </c>
      <c r="AR119" s="186" t="s">
        <v>67</v>
      </c>
      <c r="AT119" s="193" t="s">
        <v>63</v>
      </c>
      <c r="AU119" s="193" t="s">
        <v>64</v>
      </c>
      <c r="AY119" s="186" t="s">
        <v>101</v>
      </c>
      <c r="BK119" s="198">
        <v>0</v>
      </c>
    </row>
    <row r="120" spans="2:64" s="185" customFormat="1" ht="26" customHeight="1">
      <c r="B120" s="184"/>
      <c r="D120" s="186" t="s">
        <v>63</v>
      </c>
      <c r="E120" s="187">
        <v>741</v>
      </c>
      <c r="F120" s="187" t="s">
        <v>167</v>
      </c>
      <c r="J120" s="188">
        <f>BK120</f>
        <v>0</v>
      </c>
      <c r="L120" s="184"/>
      <c r="M120" s="189"/>
      <c r="P120" s="190">
        <f>SUM(P121:P146)</f>
        <v>6.2839999999999998</v>
      </c>
      <c r="R120" s="190">
        <f>SUM(R121:R146)</f>
        <v>0.12982000000000005</v>
      </c>
      <c r="T120" s="197">
        <f>SUM(T121:T146)</f>
        <v>0</v>
      </c>
      <c r="AR120" s="186" t="s">
        <v>67</v>
      </c>
      <c r="AT120" s="193" t="s">
        <v>63</v>
      </c>
      <c r="AU120" s="193" t="s">
        <v>64</v>
      </c>
      <c r="AY120" s="186" t="s">
        <v>101</v>
      </c>
      <c r="BK120" s="198">
        <f>SUM(BK121:BK146)</f>
        <v>0</v>
      </c>
    </row>
    <row r="121" spans="2:64" s="120" customFormat="1" ht="78">
      <c r="B121" s="119"/>
      <c r="C121" s="199" t="s">
        <v>66</v>
      </c>
      <c r="D121" s="199" t="s">
        <v>102</v>
      </c>
      <c r="E121" s="200" t="s">
        <v>726</v>
      </c>
      <c r="F121" s="235" t="s">
        <v>723</v>
      </c>
      <c r="G121" s="202" t="s">
        <v>121</v>
      </c>
      <c r="H121" s="203">
        <v>1</v>
      </c>
      <c r="I121" s="67">
        <v>0</v>
      </c>
      <c r="J121" s="205">
        <f t="shared" ref="J121:J146" si="0">ROUND(I121*H121,2)</f>
        <v>0</v>
      </c>
      <c r="K121" s="206"/>
      <c r="L121" s="119"/>
      <c r="M121" s="207" t="s">
        <v>1</v>
      </c>
      <c r="N121" s="208" t="s">
        <v>29</v>
      </c>
      <c r="O121" s="209">
        <v>0</v>
      </c>
      <c r="P121" s="209">
        <f t="shared" ref="P121:P146" si="1">O121*H121</f>
        <v>0</v>
      </c>
      <c r="Q121" s="209">
        <v>0</v>
      </c>
      <c r="R121" s="209">
        <f t="shared" ref="R121:R146" si="2">Q121*H121</f>
        <v>0</v>
      </c>
      <c r="S121" s="209">
        <v>0</v>
      </c>
      <c r="T121" s="210">
        <f t="shared" ref="T121:T146" si="3">S121*H121</f>
        <v>0</v>
      </c>
      <c r="W121" s="212"/>
      <c r="X121" s="212"/>
      <c r="AR121" s="211" t="s">
        <v>119</v>
      </c>
      <c r="AT121" s="211" t="s">
        <v>102</v>
      </c>
      <c r="AU121" s="211" t="s">
        <v>66</v>
      </c>
      <c r="AY121" s="110" t="s">
        <v>101</v>
      </c>
      <c r="BE121" s="212">
        <f t="shared" ref="BE121:BE146" si="4">IF(N121="základní",J121,0)</f>
        <v>0</v>
      </c>
      <c r="BF121" s="212">
        <f t="shared" ref="BF121:BF146" si="5">IF(N121="snížená",J121,0)</f>
        <v>0</v>
      </c>
      <c r="BG121" s="212">
        <f t="shared" ref="BG121:BG146" si="6">IF(N121="zákl. přenesená",J121,0)</f>
        <v>0</v>
      </c>
      <c r="BH121" s="212">
        <f t="shared" ref="BH121:BH146" si="7">IF(N121="sníž. přenesená",J121,0)</f>
        <v>0</v>
      </c>
      <c r="BI121" s="212">
        <f t="shared" ref="BI121:BI146" si="8">IF(N121="nulová",J121,0)</f>
        <v>0</v>
      </c>
      <c r="BJ121" s="110" t="s">
        <v>66</v>
      </c>
      <c r="BK121" s="212">
        <f t="shared" ref="BK121:BK146" si="9">ROUND(I121*H121,2)</f>
        <v>0</v>
      </c>
      <c r="BL121" s="110" t="s">
        <v>119</v>
      </c>
    </row>
    <row r="122" spans="2:64" s="120" customFormat="1" ht="26">
      <c r="B122" s="119"/>
      <c r="C122" s="199" t="s">
        <v>67</v>
      </c>
      <c r="D122" s="199" t="s">
        <v>110</v>
      </c>
      <c r="E122" s="200" t="s">
        <v>731</v>
      </c>
      <c r="F122" s="201" t="s">
        <v>732</v>
      </c>
      <c r="G122" s="202" t="s">
        <v>112</v>
      </c>
      <c r="H122" s="203">
        <v>69</v>
      </c>
      <c r="I122" s="67">
        <v>0</v>
      </c>
      <c r="J122" s="205">
        <f t="shared" si="0"/>
        <v>0</v>
      </c>
      <c r="K122" s="206"/>
      <c r="L122" s="119"/>
      <c r="M122" s="207" t="s">
        <v>1</v>
      </c>
      <c r="N122" s="208" t="s">
        <v>29</v>
      </c>
      <c r="O122" s="209">
        <v>0</v>
      </c>
      <c r="P122" s="209">
        <f t="shared" si="1"/>
        <v>0</v>
      </c>
      <c r="Q122" s="209">
        <v>1.7000000000000001E-4</v>
      </c>
      <c r="R122" s="209">
        <f t="shared" si="2"/>
        <v>1.1730000000000001E-2</v>
      </c>
      <c r="S122" s="209">
        <v>0</v>
      </c>
      <c r="T122" s="210">
        <f t="shared" si="3"/>
        <v>0</v>
      </c>
      <c r="AR122" s="211" t="s">
        <v>119</v>
      </c>
      <c r="AT122" s="211" t="s">
        <v>110</v>
      </c>
      <c r="AU122" s="211" t="s">
        <v>66</v>
      </c>
      <c r="AY122" s="110" t="s">
        <v>101</v>
      </c>
      <c r="BE122" s="212">
        <f t="shared" si="4"/>
        <v>0</v>
      </c>
      <c r="BF122" s="212">
        <f t="shared" si="5"/>
        <v>0</v>
      </c>
      <c r="BG122" s="212">
        <f t="shared" si="6"/>
        <v>0</v>
      </c>
      <c r="BH122" s="212">
        <f t="shared" si="7"/>
        <v>0</v>
      </c>
      <c r="BI122" s="212">
        <f t="shared" si="8"/>
        <v>0</v>
      </c>
      <c r="BJ122" s="110" t="s">
        <v>66</v>
      </c>
      <c r="BK122" s="212">
        <f t="shared" si="9"/>
        <v>0</v>
      </c>
      <c r="BL122" s="110" t="s">
        <v>119</v>
      </c>
    </row>
    <row r="123" spans="2:64" s="120" customFormat="1" ht="26">
      <c r="B123" s="119"/>
      <c r="C123" s="199" t="s">
        <v>108</v>
      </c>
      <c r="D123" s="199" t="s">
        <v>110</v>
      </c>
      <c r="E123" s="200" t="s">
        <v>727</v>
      </c>
      <c r="F123" s="201" t="s">
        <v>728</v>
      </c>
      <c r="G123" s="202" t="s">
        <v>112</v>
      </c>
      <c r="H123" s="203">
        <v>173</v>
      </c>
      <c r="I123" s="67">
        <v>0</v>
      </c>
      <c r="J123" s="205">
        <f t="shared" ref="J123" si="10">ROUND(I123*H123,2)</f>
        <v>0</v>
      </c>
      <c r="K123" s="206"/>
      <c r="L123" s="119"/>
      <c r="M123" s="207" t="s">
        <v>1</v>
      </c>
      <c r="N123" s="208" t="s">
        <v>29</v>
      </c>
      <c r="O123" s="209">
        <v>0</v>
      </c>
      <c r="P123" s="209">
        <f t="shared" ref="P123" si="11">O123*H123</f>
        <v>0</v>
      </c>
      <c r="Q123" s="209">
        <v>1.6000000000000001E-4</v>
      </c>
      <c r="R123" s="209">
        <f t="shared" ref="R123" si="12">Q123*H123</f>
        <v>2.7680000000000003E-2</v>
      </c>
      <c r="S123" s="209">
        <v>0</v>
      </c>
      <c r="T123" s="210">
        <f t="shared" ref="T123" si="13">S123*H123</f>
        <v>0</v>
      </c>
      <c r="AR123" s="211" t="s">
        <v>119</v>
      </c>
      <c r="AT123" s="211" t="s">
        <v>110</v>
      </c>
      <c r="AU123" s="211" t="s">
        <v>66</v>
      </c>
      <c r="AY123" s="110" t="s">
        <v>101</v>
      </c>
      <c r="BE123" s="212">
        <f t="shared" ref="BE123" si="14">IF(N123="základní",J123,0)</f>
        <v>0</v>
      </c>
      <c r="BF123" s="212">
        <f t="shared" ref="BF123" si="15">IF(N123="snížená",J123,0)</f>
        <v>0</v>
      </c>
      <c r="BG123" s="212">
        <f t="shared" ref="BG123" si="16">IF(N123="zákl. přenesená",J123,0)</f>
        <v>0</v>
      </c>
      <c r="BH123" s="212">
        <f t="shared" ref="BH123" si="17">IF(N123="sníž. přenesená",J123,0)</f>
        <v>0</v>
      </c>
      <c r="BI123" s="212">
        <f t="shared" ref="BI123" si="18">IF(N123="nulová",J123,0)</f>
        <v>0</v>
      </c>
      <c r="BJ123" s="110" t="s">
        <v>66</v>
      </c>
      <c r="BK123" s="212">
        <f t="shared" ref="BK123" si="19">ROUND(I123*H123,2)</f>
        <v>0</v>
      </c>
      <c r="BL123" s="110" t="s">
        <v>119</v>
      </c>
    </row>
    <row r="124" spans="2:64" s="120" customFormat="1" ht="26">
      <c r="B124" s="119"/>
      <c r="C124" s="199" t="s">
        <v>104</v>
      </c>
      <c r="D124" s="199" t="s">
        <v>110</v>
      </c>
      <c r="E124" s="200" t="s">
        <v>729</v>
      </c>
      <c r="F124" s="201" t="s">
        <v>730</v>
      </c>
      <c r="G124" s="202" t="s">
        <v>112</v>
      </c>
      <c r="H124" s="203">
        <v>29</v>
      </c>
      <c r="I124" s="67">
        <v>0</v>
      </c>
      <c r="J124" s="205">
        <f t="shared" ref="J124" si="20">ROUND(I124*H124,2)</f>
        <v>0</v>
      </c>
      <c r="K124" s="206"/>
      <c r="L124" s="119"/>
      <c r="M124" s="207" t="s">
        <v>1</v>
      </c>
      <c r="N124" s="208" t="s">
        <v>29</v>
      </c>
      <c r="O124" s="209">
        <v>0</v>
      </c>
      <c r="P124" s="209">
        <f t="shared" ref="P124" si="21">O124*H124</f>
        <v>0</v>
      </c>
      <c r="Q124" s="209">
        <v>2.5000000000000001E-4</v>
      </c>
      <c r="R124" s="209">
        <f t="shared" ref="R124" si="22">Q124*H124</f>
        <v>7.2500000000000004E-3</v>
      </c>
      <c r="S124" s="209">
        <v>0</v>
      </c>
      <c r="T124" s="210">
        <f t="shared" ref="T124" si="23">S124*H124</f>
        <v>0</v>
      </c>
      <c r="AR124" s="211" t="s">
        <v>119</v>
      </c>
      <c r="AT124" s="211" t="s">
        <v>110</v>
      </c>
      <c r="AU124" s="211" t="s">
        <v>66</v>
      </c>
      <c r="AY124" s="110" t="s">
        <v>101</v>
      </c>
      <c r="BE124" s="212">
        <f t="shared" ref="BE124" si="24">IF(N124="základní",J124,0)</f>
        <v>0</v>
      </c>
      <c r="BF124" s="212">
        <f t="shared" ref="BF124" si="25">IF(N124="snížená",J124,0)</f>
        <v>0</v>
      </c>
      <c r="BG124" s="212">
        <f t="shared" ref="BG124" si="26">IF(N124="zákl. přenesená",J124,0)</f>
        <v>0</v>
      </c>
      <c r="BH124" s="212">
        <f t="shared" ref="BH124" si="27">IF(N124="sníž. přenesená",J124,0)</f>
        <v>0</v>
      </c>
      <c r="BI124" s="212">
        <f t="shared" ref="BI124" si="28">IF(N124="nulová",J124,0)</f>
        <v>0</v>
      </c>
      <c r="BJ124" s="110" t="s">
        <v>66</v>
      </c>
      <c r="BK124" s="212">
        <f t="shared" ref="BK124" si="29">ROUND(I124*H124,2)</f>
        <v>0</v>
      </c>
      <c r="BL124" s="110" t="s">
        <v>119</v>
      </c>
    </row>
    <row r="125" spans="2:64" s="120" customFormat="1" ht="26">
      <c r="B125" s="119"/>
      <c r="C125" s="199" t="s">
        <v>124</v>
      </c>
      <c r="D125" s="199" t="s">
        <v>110</v>
      </c>
      <c r="E125" s="200" t="s">
        <v>724</v>
      </c>
      <c r="F125" s="201" t="s">
        <v>725</v>
      </c>
      <c r="G125" s="202" t="s">
        <v>112</v>
      </c>
      <c r="H125" s="203">
        <v>4</v>
      </c>
      <c r="I125" s="67">
        <v>0</v>
      </c>
      <c r="J125" s="205">
        <f t="shared" si="0"/>
        <v>0</v>
      </c>
      <c r="K125" s="206"/>
      <c r="L125" s="119"/>
      <c r="M125" s="207" t="s">
        <v>1</v>
      </c>
      <c r="N125" s="208" t="s">
        <v>29</v>
      </c>
      <c r="O125" s="209">
        <v>0</v>
      </c>
      <c r="P125" s="209">
        <f t="shared" si="1"/>
        <v>0</v>
      </c>
      <c r="Q125" s="209">
        <v>3.4000000000000002E-4</v>
      </c>
      <c r="R125" s="209">
        <f t="shared" si="2"/>
        <v>1.3600000000000001E-3</v>
      </c>
      <c r="S125" s="209">
        <v>0</v>
      </c>
      <c r="T125" s="210">
        <f t="shared" si="3"/>
        <v>0</v>
      </c>
      <c r="AR125" s="211" t="s">
        <v>119</v>
      </c>
      <c r="AT125" s="211" t="s">
        <v>110</v>
      </c>
      <c r="AU125" s="211" t="s">
        <v>66</v>
      </c>
      <c r="AY125" s="110" t="s">
        <v>101</v>
      </c>
      <c r="BE125" s="212">
        <f t="shared" si="4"/>
        <v>0</v>
      </c>
      <c r="BF125" s="212">
        <f t="shared" si="5"/>
        <v>0</v>
      </c>
      <c r="BG125" s="212">
        <f t="shared" si="6"/>
        <v>0</v>
      </c>
      <c r="BH125" s="212">
        <f t="shared" si="7"/>
        <v>0</v>
      </c>
      <c r="BI125" s="212">
        <f t="shared" si="8"/>
        <v>0</v>
      </c>
      <c r="BJ125" s="110" t="s">
        <v>66</v>
      </c>
      <c r="BK125" s="212">
        <f t="shared" si="9"/>
        <v>0</v>
      </c>
      <c r="BL125" s="110" t="s">
        <v>119</v>
      </c>
    </row>
    <row r="126" spans="2:64" s="120" customFormat="1" ht="52">
      <c r="B126" s="119"/>
      <c r="C126" s="199" t="s">
        <v>113</v>
      </c>
      <c r="D126" s="199" t="s">
        <v>110</v>
      </c>
      <c r="E126" s="200" t="s">
        <v>753</v>
      </c>
      <c r="F126" s="201" t="s">
        <v>754</v>
      </c>
      <c r="G126" s="202" t="s">
        <v>112</v>
      </c>
      <c r="H126" s="203">
        <v>28</v>
      </c>
      <c r="I126" s="67">
        <v>0</v>
      </c>
      <c r="J126" s="205">
        <f t="shared" ref="J126" si="30">ROUND(I126*H126,2)</f>
        <v>0</v>
      </c>
      <c r="K126" s="251"/>
      <c r="L126" s="252"/>
      <c r="M126" s="253" t="s">
        <v>1</v>
      </c>
      <c r="N126" s="208" t="s">
        <v>29</v>
      </c>
      <c r="O126" s="209">
        <v>0</v>
      </c>
      <c r="P126" s="209">
        <f t="shared" ref="P126" si="31">O126*H126</f>
        <v>0</v>
      </c>
      <c r="Q126" s="209">
        <v>1.2E-4</v>
      </c>
      <c r="R126" s="209">
        <f t="shared" ref="R126" si="32">Q126*H126</f>
        <v>3.3600000000000001E-3</v>
      </c>
      <c r="S126" s="209">
        <v>0</v>
      </c>
      <c r="T126" s="210">
        <f t="shared" ref="T126" si="33">S126*H126</f>
        <v>0</v>
      </c>
      <c r="AR126" s="211" t="s">
        <v>119</v>
      </c>
      <c r="AT126" s="211" t="s">
        <v>110</v>
      </c>
      <c r="AU126" s="211" t="s">
        <v>66</v>
      </c>
      <c r="AY126" s="110" t="s">
        <v>101</v>
      </c>
      <c r="BE126" s="212">
        <f t="shared" ref="BE126" si="34">IF(N126="základní",J126,0)</f>
        <v>0</v>
      </c>
      <c r="BF126" s="212">
        <f t="shared" ref="BF126" si="35">IF(N126="snížená",J126,0)</f>
        <v>0</v>
      </c>
      <c r="BG126" s="212">
        <f t="shared" ref="BG126" si="36">IF(N126="zákl. přenesená",J126,0)</f>
        <v>0</v>
      </c>
      <c r="BH126" s="212">
        <f t="shared" ref="BH126" si="37">IF(N126="sníž. přenesená",J126,0)</f>
        <v>0</v>
      </c>
      <c r="BI126" s="212">
        <f t="shared" ref="BI126" si="38">IF(N126="nulová",J126,0)</f>
        <v>0</v>
      </c>
      <c r="BJ126" s="110" t="s">
        <v>66</v>
      </c>
      <c r="BK126" s="212">
        <f t="shared" ref="BK126" si="39">ROUND(I126*H126,2)</f>
        <v>0</v>
      </c>
      <c r="BL126" s="110" t="s">
        <v>119</v>
      </c>
    </row>
    <row r="127" spans="2:64" s="120" customFormat="1" ht="16.5" customHeight="1">
      <c r="B127" s="119"/>
      <c r="C127" s="199" t="s">
        <v>125</v>
      </c>
      <c r="D127" s="199" t="s">
        <v>110</v>
      </c>
      <c r="E127" s="200" t="s">
        <v>174</v>
      </c>
      <c r="F127" s="201" t="s">
        <v>173</v>
      </c>
      <c r="G127" s="202" t="s">
        <v>112</v>
      </c>
      <c r="H127" s="203">
        <v>60</v>
      </c>
      <c r="I127" s="67">
        <v>0</v>
      </c>
      <c r="J127" s="205">
        <f t="shared" si="0"/>
        <v>0</v>
      </c>
      <c r="K127" s="251"/>
      <c r="L127" s="252"/>
      <c r="M127" s="253" t="s">
        <v>1</v>
      </c>
      <c r="N127" s="208" t="s">
        <v>29</v>
      </c>
      <c r="O127" s="209">
        <v>0</v>
      </c>
      <c r="P127" s="209">
        <f t="shared" si="1"/>
        <v>0</v>
      </c>
      <c r="Q127" s="209">
        <v>5.0000000000000002E-5</v>
      </c>
      <c r="R127" s="209">
        <f t="shared" si="2"/>
        <v>3.0000000000000001E-3</v>
      </c>
      <c r="S127" s="209">
        <v>0</v>
      </c>
      <c r="T127" s="210">
        <f t="shared" si="3"/>
        <v>0</v>
      </c>
      <c r="AR127" s="211" t="s">
        <v>119</v>
      </c>
      <c r="AT127" s="211" t="s">
        <v>110</v>
      </c>
      <c r="AU127" s="211" t="s">
        <v>66</v>
      </c>
      <c r="AY127" s="110" t="s">
        <v>101</v>
      </c>
      <c r="BE127" s="212">
        <f t="shared" si="4"/>
        <v>0</v>
      </c>
      <c r="BF127" s="212">
        <f t="shared" si="5"/>
        <v>0</v>
      </c>
      <c r="BG127" s="212">
        <f t="shared" si="6"/>
        <v>0</v>
      </c>
      <c r="BH127" s="212">
        <f t="shared" si="7"/>
        <v>0</v>
      </c>
      <c r="BI127" s="212">
        <f t="shared" si="8"/>
        <v>0</v>
      </c>
      <c r="BJ127" s="110" t="s">
        <v>66</v>
      </c>
      <c r="BK127" s="212">
        <f t="shared" si="9"/>
        <v>0</v>
      </c>
      <c r="BL127" s="110" t="s">
        <v>119</v>
      </c>
    </row>
    <row r="128" spans="2:64" s="120" customFormat="1" ht="52">
      <c r="B128" s="119"/>
      <c r="C128" s="199" t="s">
        <v>111</v>
      </c>
      <c r="D128" s="199" t="s">
        <v>110</v>
      </c>
      <c r="E128" s="200" t="s">
        <v>747</v>
      </c>
      <c r="F128" s="201" t="s">
        <v>748</v>
      </c>
      <c r="G128" s="202" t="s">
        <v>112</v>
      </c>
      <c r="H128" s="203">
        <v>29</v>
      </c>
      <c r="I128" s="67">
        <v>0</v>
      </c>
      <c r="J128" s="205">
        <f t="shared" ref="J128" si="40">ROUND(I128*H128,2)</f>
        <v>0</v>
      </c>
      <c r="K128" s="206"/>
      <c r="L128" s="119"/>
      <c r="M128" s="207" t="s">
        <v>1</v>
      </c>
      <c r="N128" s="208" t="s">
        <v>29</v>
      </c>
      <c r="O128" s="209">
        <v>0</v>
      </c>
      <c r="P128" s="209">
        <f t="shared" ref="P128" si="41">O128*H128</f>
        <v>0</v>
      </c>
      <c r="Q128" s="209">
        <v>2.0000000000000001E-4</v>
      </c>
      <c r="R128" s="209">
        <f t="shared" ref="R128" si="42">Q128*H128</f>
        <v>5.8000000000000005E-3</v>
      </c>
      <c r="S128" s="209">
        <v>0</v>
      </c>
      <c r="T128" s="210">
        <f t="shared" ref="T128" si="43">S128*H128</f>
        <v>0</v>
      </c>
      <c r="AR128" s="211" t="s">
        <v>119</v>
      </c>
      <c r="AT128" s="211" t="s">
        <v>110</v>
      </c>
      <c r="AU128" s="211" t="s">
        <v>66</v>
      </c>
      <c r="AY128" s="110" t="s">
        <v>101</v>
      </c>
      <c r="BE128" s="212">
        <f t="shared" ref="BE128" si="44">IF(N128="základní",J128,0)</f>
        <v>0</v>
      </c>
      <c r="BF128" s="212">
        <f t="shared" ref="BF128" si="45">IF(N128="snížená",J128,0)</f>
        <v>0</v>
      </c>
      <c r="BG128" s="212">
        <f t="shared" ref="BG128" si="46">IF(N128="zákl. přenesená",J128,0)</f>
        <v>0</v>
      </c>
      <c r="BH128" s="212">
        <f t="shared" ref="BH128" si="47">IF(N128="sníž. přenesená",J128,0)</f>
        <v>0</v>
      </c>
      <c r="BI128" s="212">
        <f t="shared" ref="BI128" si="48">IF(N128="nulová",J128,0)</f>
        <v>0</v>
      </c>
      <c r="BJ128" s="110" t="s">
        <v>66</v>
      </c>
      <c r="BK128" s="212">
        <f t="shared" ref="BK128" si="49">ROUND(I128*H128,2)</f>
        <v>0</v>
      </c>
      <c r="BL128" s="110" t="s">
        <v>119</v>
      </c>
    </row>
    <row r="129" spans="2:64" s="120" customFormat="1" ht="52">
      <c r="B129" s="119"/>
      <c r="C129" s="199" t="s">
        <v>114</v>
      </c>
      <c r="D129" s="199" t="s">
        <v>110</v>
      </c>
      <c r="E129" s="200" t="s">
        <v>745</v>
      </c>
      <c r="F129" s="201" t="s">
        <v>746</v>
      </c>
      <c r="G129" s="202" t="s">
        <v>112</v>
      </c>
      <c r="H129" s="203">
        <v>92</v>
      </c>
      <c r="I129" s="67">
        <v>0</v>
      </c>
      <c r="J129" s="205">
        <f t="shared" si="0"/>
        <v>0</v>
      </c>
      <c r="K129" s="206"/>
      <c r="L129" s="119"/>
      <c r="M129" s="207" t="s">
        <v>1</v>
      </c>
      <c r="N129" s="208" t="s">
        <v>29</v>
      </c>
      <c r="O129" s="209">
        <v>0</v>
      </c>
      <c r="P129" s="209">
        <f t="shared" si="1"/>
        <v>0</v>
      </c>
      <c r="Q129" s="209">
        <v>3.4000000000000002E-4</v>
      </c>
      <c r="R129" s="209">
        <f t="shared" si="2"/>
        <v>3.1280000000000002E-2</v>
      </c>
      <c r="S129" s="209">
        <v>0</v>
      </c>
      <c r="T129" s="210">
        <f t="shared" si="3"/>
        <v>0</v>
      </c>
      <c r="AR129" s="211" t="s">
        <v>119</v>
      </c>
      <c r="AT129" s="211" t="s">
        <v>110</v>
      </c>
      <c r="AU129" s="211" t="s">
        <v>66</v>
      </c>
      <c r="AY129" s="110" t="s">
        <v>101</v>
      </c>
      <c r="BE129" s="212">
        <f t="shared" si="4"/>
        <v>0</v>
      </c>
      <c r="BF129" s="212">
        <f t="shared" si="5"/>
        <v>0</v>
      </c>
      <c r="BG129" s="212">
        <f t="shared" si="6"/>
        <v>0</v>
      </c>
      <c r="BH129" s="212">
        <f t="shared" si="7"/>
        <v>0</v>
      </c>
      <c r="BI129" s="212">
        <f t="shared" si="8"/>
        <v>0</v>
      </c>
      <c r="BJ129" s="110" t="s">
        <v>66</v>
      </c>
      <c r="BK129" s="212">
        <f t="shared" si="9"/>
        <v>0</v>
      </c>
      <c r="BL129" s="110" t="s">
        <v>119</v>
      </c>
    </row>
    <row r="130" spans="2:64" s="120" customFormat="1" ht="52">
      <c r="B130" s="119"/>
      <c r="C130" s="199" t="s">
        <v>162</v>
      </c>
      <c r="D130" s="199" t="s">
        <v>110</v>
      </c>
      <c r="E130" s="200" t="s">
        <v>743</v>
      </c>
      <c r="F130" s="201" t="s">
        <v>744</v>
      </c>
      <c r="G130" s="202" t="s">
        <v>112</v>
      </c>
      <c r="H130" s="203">
        <v>60</v>
      </c>
      <c r="I130" s="67">
        <v>0</v>
      </c>
      <c r="J130" s="205">
        <f t="shared" ref="J130" si="50">ROUND(I130*H130,2)</f>
        <v>0</v>
      </c>
      <c r="K130" s="206"/>
      <c r="L130" s="119"/>
      <c r="M130" s="207" t="s">
        <v>1</v>
      </c>
      <c r="N130" s="208" t="s">
        <v>29</v>
      </c>
      <c r="O130" s="209">
        <v>0</v>
      </c>
      <c r="P130" s="209">
        <f t="shared" ref="P130" si="51">O130*H130</f>
        <v>0</v>
      </c>
      <c r="Q130" s="209">
        <v>5.9000000000000003E-4</v>
      </c>
      <c r="R130" s="209">
        <f t="shared" ref="R130" si="52">Q130*H130</f>
        <v>3.5400000000000001E-2</v>
      </c>
      <c r="S130" s="209">
        <v>0</v>
      </c>
      <c r="T130" s="210">
        <f t="shared" ref="T130" si="53">S130*H130</f>
        <v>0</v>
      </c>
      <c r="AR130" s="211" t="s">
        <v>119</v>
      </c>
      <c r="AT130" s="211" t="s">
        <v>110</v>
      </c>
      <c r="AU130" s="211" t="s">
        <v>66</v>
      </c>
      <c r="AY130" s="110" t="s">
        <v>101</v>
      </c>
      <c r="BE130" s="212">
        <f t="shared" ref="BE130" si="54">IF(N130="základní",J130,0)</f>
        <v>0</v>
      </c>
      <c r="BF130" s="212">
        <f t="shared" ref="BF130" si="55">IF(N130="snížená",J130,0)</f>
        <v>0</v>
      </c>
      <c r="BG130" s="212">
        <f t="shared" ref="BG130" si="56">IF(N130="zákl. přenesená",J130,0)</f>
        <v>0</v>
      </c>
      <c r="BH130" s="212">
        <f t="shared" ref="BH130" si="57">IF(N130="sníž. přenesená",J130,0)</f>
        <v>0</v>
      </c>
      <c r="BI130" s="212">
        <f t="shared" ref="BI130" si="58">IF(N130="nulová",J130,0)</f>
        <v>0</v>
      </c>
      <c r="BJ130" s="110" t="s">
        <v>66</v>
      </c>
      <c r="BK130" s="212">
        <f t="shared" ref="BK130" si="59">ROUND(I130*H130,2)</f>
        <v>0</v>
      </c>
      <c r="BL130" s="110" t="s">
        <v>119</v>
      </c>
    </row>
    <row r="131" spans="2:64" s="120" customFormat="1" ht="26">
      <c r="B131" s="119"/>
      <c r="C131" s="199" t="s">
        <v>163</v>
      </c>
      <c r="D131" s="199" t="s">
        <v>110</v>
      </c>
      <c r="E131" s="200" t="s">
        <v>749</v>
      </c>
      <c r="F131" s="201" t="s">
        <v>750</v>
      </c>
      <c r="G131" s="202" t="s">
        <v>112</v>
      </c>
      <c r="H131" s="203">
        <v>4</v>
      </c>
      <c r="I131" s="67">
        <v>0</v>
      </c>
      <c r="J131" s="205">
        <f t="shared" ref="J131" si="60">ROUND(I131*H131,2)</f>
        <v>0</v>
      </c>
      <c r="K131" s="206"/>
      <c r="L131" s="119"/>
      <c r="M131" s="207" t="s">
        <v>1</v>
      </c>
      <c r="N131" s="208" t="s">
        <v>29</v>
      </c>
      <c r="O131" s="209">
        <v>0</v>
      </c>
      <c r="P131" s="209">
        <f t="shared" ref="P131" si="61">O131*H131</f>
        <v>0</v>
      </c>
      <c r="Q131" s="209">
        <v>5.6999999999999998E-4</v>
      </c>
      <c r="R131" s="209">
        <f t="shared" ref="R131" si="62">Q131*H131</f>
        <v>2.2799999999999999E-3</v>
      </c>
      <c r="S131" s="209">
        <v>0</v>
      </c>
      <c r="T131" s="210">
        <f t="shared" ref="T131" si="63">S131*H131</f>
        <v>0</v>
      </c>
      <c r="AR131" s="211" t="s">
        <v>119</v>
      </c>
      <c r="AT131" s="211" t="s">
        <v>110</v>
      </c>
      <c r="AU131" s="211" t="s">
        <v>66</v>
      </c>
      <c r="AY131" s="110" t="s">
        <v>101</v>
      </c>
      <c r="BE131" s="212">
        <f t="shared" ref="BE131" si="64">IF(N131="základní",J131,0)</f>
        <v>0</v>
      </c>
      <c r="BF131" s="212">
        <f t="shared" ref="BF131" si="65">IF(N131="snížená",J131,0)</f>
        <v>0</v>
      </c>
      <c r="BG131" s="212">
        <f t="shared" ref="BG131" si="66">IF(N131="zákl. přenesená",J131,0)</f>
        <v>0</v>
      </c>
      <c r="BH131" s="212">
        <f t="shared" ref="BH131" si="67">IF(N131="sníž. přenesená",J131,0)</f>
        <v>0</v>
      </c>
      <c r="BI131" s="212">
        <f t="shared" ref="BI131" si="68">IF(N131="nulová",J131,0)</f>
        <v>0</v>
      </c>
      <c r="BJ131" s="110" t="s">
        <v>66</v>
      </c>
      <c r="BK131" s="212">
        <f t="shared" ref="BK131" si="69">ROUND(I131*H131,2)</f>
        <v>0</v>
      </c>
      <c r="BL131" s="110" t="s">
        <v>119</v>
      </c>
    </row>
    <row r="132" spans="2:64" s="120" customFormat="1" ht="26">
      <c r="B132" s="119"/>
      <c r="C132" s="199" t="s">
        <v>6</v>
      </c>
      <c r="D132" s="199" t="s">
        <v>110</v>
      </c>
      <c r="E132" s="200" t="s">
        <v>751</v>
      </c>
      <c r="F132" s="201" t="s">
        <v>752</v>
      </c>
      <c r="G132" s="202" t="s">
        <v>121</v>
      </c>
      <c r="H132" s="203">
        <v>1</v>
      </c>
      <c r="I132" s="67">
        <v>0</v>
      </c>
      <c r="J132" s="205">
        <f t="shared" ref="J132" si="70">ROUND(I132*H132,2)</f>
        <v>0</v>
      </c>
      <c r="K132" s="254"/>
      <c r="L132" s="119"/>
      <c r="M132" s="207" t="s">
        <v>1</v>
      </c>
      <c r="N132" s="208" t="s">
        <v>29</v>
      </c>
      <c r="O132" s="209">
        <v>0</v>
      </c>
      <c r="P132" s="209">
        <f t="shared" ref="P132" si="71">O132*H132</f>
        <v>0</v>
      </c>
      <c r="Q132" s="209">
        <v>6.8000000000000005E-4</v>
      </c>
      <c r="R132" s="209">
        <f t="shared" ref="R132" si="72">Q132*H132</f>
        <v>6.8000000000000005E-4</v>
      </c>
      <c r="S132" s="209">
        <v>0</v>
      </c>
      <c r="T132" s="210">
        <f t="shared" ref="T132" si="73">S132*H132</f>
        <v>0</v>
      </c>
      <c r="AR132" s="211" t="s">
        <v>119</v>
      </c>
      <c r="AT132" s="211" t="s">
        <v>110</v>
      </c>
      <c r="AU132" s="211" t="s">
        <v>66</v>
      </c>
      <c r="AY132" s="110" t="s">
        <v>101</v>
      </c>
      <c r="BE132" s="212">
        <f t="shared" ref="BE132" si="74">IF(N132="základní",J132,0)</f>
        <v>0</v>
      </c>
      <c r="BF132" s="212">
        <f t="shared" ref="BF132" si="75">IF(N132="snížená",J132,0)</f>
        <v>0</v>
      </c>
      <c r="BG132" s="212">
        <f t="shared" ref="BG132" si="76">IF(N132="zákl. přenesená",J132,0)</f>
        <v>0</v>
      </c>
      <c r="BH132" s="212">
        <f t="shared" ref="BH132" si="77">IF(N132="sníž. přenesená",J132,0)</f>
        <v>0</v>
      </c>
      <c r="BI132" s="212">
        <f t="shared" ref="BI132" si="78">IF(N132="nulová",J132,0)</f>
        <v>0</v>
      </c>
      <c r="BJ132" s="110" t="s">
        <v>66</v>
      </c>
      <c r="BK132" s="212">
        <f t="shared" ref="BK132" si="79">ROUND(I132*H132,2)</f>
        <v>0</v>
      </c>
      <c r="BL132" s="110" t="s">
        <v>119</v>
      </c>
    </row>
    <row r="133" spans="2:64" s="120" customFormat="1" ht="234">
      <c r="B133" s="119"/>
      <c r="C133" s="199" t="s">
        <v>164</v>
      </c>
      <c r="D133" s="199" t="s">
        <v>110</v>
      </c>
      <c r="E133" s="200" t="s">
        <v>733</v>
      </c>
      <c r="F133" s="201" t="s">
        <v>735</v>
      </c>
      <c r="G133" s="202" t="s">
        <v>121</v>
      </c>
      <c r="H133" s="203">
        <v>11</v>
      </c>
      <c r="I133" s="67">
        <v>0</v>
      </c>
      <c r="J133" s="205">
        <f t="shared" si="0"/>
        <v>0</v>
      </c>
      <c r="K133" s="251"/>
      <c r="L133" s="252"/>
      <c r="M133" s="253" t="s">
        <v>1</v>
      </c>
      <c r="N133" s="208" t="s">
        <v>29</v>
      </c>
      <c r="O133" s="209">
        <v>0</v>
      </c>
      <c r="P133" s="209">
        <f t="shared" si="1"/>
        <v>0</v>
      </c>
      <c r="Q133" s="209">
        <v>0</v>
      </c>
      <c r="R133" s="209">
        <f t="shared" si="2"/>
        <v>0</v>
      </c>
      <c r="S133" s="209">
        <v>0</v>
      </c>
      <c r="T133" s="210">
        <f t="shared" si="3"/>
        <v>0</v>
      </c>
      <c r="AR133" s="211" t="s">
        <v>119</v>
      </c>
      <c r="AT133" s="211" t="s">
        <v>110</v>
      </c>
      <c r="AU133" s="211" t="s">
        <v>66</v>
      </c>
      <c r="AY133" s="110" t="s">
        <v>101</v>
      </c>
      <c r="BE133" s="212">
        <f t="shared" si="4"/>
        <v>0</v>
      </c>
      <c r="BF133" s="212">
        <f t="shared" si="5"/>
        <v>0</v>
      </c>
      <c r="BG133" s="212">
        <f t="shared" si="6"/>
        <v>0</v>
      </c>
      <c r="BH133" s="212">
        <f t="shared" si="7"/>
        <v>0</v>
      </c>
      <c r="BI133" s="212">
        <f t="shared" si="8"/>
        <v>0</v>
      </c>
      <c r="BJ133" s="110" t="s">
        <v>66</v>
      </c>
      <c r="BK133" s="212">
        <f t="shared" si="9"/>
        <v>0</v>
      </c>
      <c r="BL133" s="110" t="s">
        <v>119</v>
      </c>
    </row>
    <row r="134" spans="2:64" s="120" customFormat="1" ht="260">
      <c r="B134" s="119"/>
      <c r="C134" s="199" t="s">
        <v>165</v>
      </c>
      <c r="D134" s="199" t="s">
        <v>110</v>
      </c>
      <c r="E134" s="200" t="s">
        <v>734</v>
      </c>
      <c r="F134" s="201" t="s">
        <v>736</v>
      </c>
      <c r="G134" s="202" t="s">
        <v>121</v>
      </c>
      <c r="H134" s="203">
        <v>2</v>
      </c>
      <c r="I134" s="67">
        <v>0</v>
      </c>
      <c r="J134" s="205">
        <f t="shared" si="0"/>
        <v>0</v>
      </c>
      <c r="K134" s="251"/>
      <c r="L134" s="252"/>
      <c r="M134" s="253" t="s">
        <v>1</v>
      </c>
      <c r="N134" s="208" t="s">
        <v>29</v>
      </c>
      <c r="O134" s="209">
        <v>0</v>
      </c>
      <c r="P134" s="209">
        <f t="shared" si="1"/>
        <v>0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AR134" s="211" t="s">
        <v>119</v>
      </c>
      <c r="AT134" s="211" t="s">
        <v>110</v>
      </c>
      <c r="AU134" s="211" t="s">
        <v>66</v>
      </c>
      <c r="AY134" s="110" t="s">
        <v>101</v>
      </c>
      <c r="BE134" s="212">
        <f t="shared" si="4"/>
        <v>0</v>
      </c>
      <c r="BF134" s="212">
        <f t="shared" si="5"/>
        <v>0</v>
      </c>
      <c r="BG134" s="212">
        <f t="shared" si="6"/>
        <v>0</v>
      </c>
      <c r="BH134" s="212">
        <f t="shared" si="7"/>
        <v>0</v>
      </c>
      <c r="BI134" s="212">
        <f t="shared" si="8"/>
        <v>0</v>
      </c>
      <c r="BJ134" s="110" t="s">
        <v>66</v>
      </c>
      <c r="BK134" s="212">
        <f t="shared" si="9"/>
        <v>0</v>
      </c>
      <c r="BL134" s="110" t="s">
        <v>119</v>
      </c>
    </row>
    <row r="135" spans="2:64" s="120" customFormat="1" ht="272">
      <c r="B135" s="119"/>
      <c r="C135" s="199" t="s">
        <v>169</v>
      </c>
      <c r="D135" s="199" t="s">
        <v>110</v>
      </c>
      <c r="E135" s="200" t="s">
        <v>737</v>
      </c>
      <c r="F135" s="201" t="s">
        <v>738</v>
      </c>
      <c r="G135" s="202" t="s">
        <v>121</v>
      </c>
      <c r="H135" s="203">
        <v>1</v>
      </c>
      <c r="I135" s="67">
        <v>0</v>
      </c>
      <c r="J135" s="205">
        <f t="shared" si="0"/>
        <v>0</v>
      </c>
      <c r="K135" s="251"/>
      <c r="L135" s="252"/>
      <c r="M135" s="253" t="s">
        <v>1</v>
      </c>
      <c r="N135" s="208" t="s">
        <v>29</v>
      </c>
      <c r="O135" s="209">
        <v>0</v>
      </c>
      <c r="P135" s="209">
        <f t="shared" si="1"/>
        <v>0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AR135" s="211" t="s">
        <v>119</v>
      </c>
      <c r="AT135" s="211" t="s">
        <v>110</v>
      </c>
      <c r="AU135" s="211" t="s">
        <v>66</v>
      </c>
      <c r="AY135" s="110" t="s">
        <v>101</v>
      </c>
      <c r="BE135" s="212">
        <f t="shared" si="4"/>
        <v>0</v>
      </c>
      <c r="BF135" s="212">
        <f t="shared" si="5"/>
        <v>0</v>
      </c>
      <c r="BG135" s="212">
        <f t="shared" si="6"/>
        <v>0</v>
      </c>
      <c r="BH135" s="212">
        <f t="shared" si="7"/>
        <v>0</v>
      </c>
      <c r="BI135" s="212">
        <f t="shared" si="8"/>
        <v>0</v>
      </c>
      <c r="BJ135" s="110" t="s">
        <v>66</v>
      </c>
      <c r="BK135" s="212">
        <f t="shared" si="9"/>
        <v>0</v>
      </c>
      <c r="BL135" s="110" t="s">
        <v>119</v>
      </c>
    </row>
    <row r="136" spans="2:64" s="120" customFormat="1" ht="104">
      <c r="B136" s="119"/>
      <c r="C136" s="199" t="s">
        <v>119</v>
      </c>
      <c r="D136" s="199" t="s">
        <v>110</v>
      </c>
      <c r="E136" s="200" t="s">
        <v>739</v>
      </c>
      <c r="F136" s="201" t="s">
        <v>740</v>
      </c>
      <c r="G136" s="202" t="s">
        <v>121</v>
      </c>
      <c r="H136" s="203">
        <v>1</v>
      </c>
      <c r="I136" s="67">
        <v>0</v>
      </c>
      <c r="J136" s="205">
        <f t="shared" si="0"/>
        <v>0</v>
      </c>
      <c r="K136" s="251"/>
      <c r="L136" s="252"/>
      <c r="M136" s="253" t="s">
        <v>1</v>
      </c>
      <c r="N136" s="208" t="s">
        <v>29</v>
      </c>
      <c r="O136" s="209">
        <v>0</v>
      </c>
      <c r="P136" s="209">
        <f t="shared" si="1"/>
        <v>0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AR136" s="211" t="s">
        <v>119</v>
      </c>
      <c r="AT136" s="211" t="s">
        <v>110</v>
      </c>
      <c r="AU136" s="211" t="s">
        <v>66</v>
      </c>
      <c r="AY136" s="110" t="s">
        <v>101</v>
      </c>
      <c r="BE136" s="212">
        <f t="shared" si="4"/>
        <v>0</v>
      </c>
      <c r="BF136" s="212">
        <f t="shared" si="5"/>
        <v>0</v>
      </c>
      <c r="BG136" s="212">
        <f t="shared" si="6"/>
        <v>0</v>
      </c>
      <c r="BH136" s="212">
        <f t="shared" si="7"/>
        <v>0</v>
      </c>
      <c r="BI136" s="212">
        <f t="shared" si="8"/>
        <v>0</v>
      </c>
      <c r="BJ136" s="110" t="s">
        <v>66</v>
      </c>
      <c r="BK136" s="212">
        <f t="shared" si="9"/>
        <v>0</v>
      </c>
      <c r="BL136" s="110" t="s">
        <v>119</v>
      </c>
    </row>
    <row r="137" spans="2:64" s="120" customFormat="1" ht="117">
      <c r="B137" s="119"/>
      <c r="C137" s="199" t="s">
        <v>168</v>
      </c>
      <c r="D137" s="199" t="s">
        <v>110</v>
      </c>
      <c r="E137" s="200" t="s">
        <v>741</v>
      </c>
      <c r="F137" s="201" t="s">
        <v>742</v>
      </c>
      <c r="G137" s="202" t="s">
        <v>121</v>
      </c>
      <c r="H137" s="203">
        <v>1</v>
      </c>
      <c r="I137" s="67">
        <v>0</v>
      </c>
      <c r="J137" s="205">
        <f t="shared" si="0"/>
        <v>0</v>
      </c>
      <c r="K137" s="251"/>
      <c r="L137" s="252"/>
      <c r="M137" s="253" t="s">
        <v>1</v>
      </c>
      <c r="N137" s="208" t="s">
        <v>29</v>
      </c>
      <c r="O137" s="209">
        <v>0</v>
      </c>
      <c r="P137" s="209">
        <f t="shared" si="1"/>
        <v>0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AR137" s="211" t="s">
        <v>119</v>
      </c>
      <c r="AT137" s="211" t="s">
        <v>110</v>
      </c>
      <c r="AU137" s="211" t="s">
        <v>66</v>
      </c>
      <c r="AY137" s="110" t="s">
        <v>101</v>
      </c>
      <c r="BE137" s="212">
        <f t="shared" si="4"/>
        <v>0</v>
      </c>
      <c r="BF137" s="212">
        <f t="shared" si="5"/>
        <v>0</v>
      </c>
      <c r="BG137" s="212">
        <f t="shared" si="6"/>
        <v>0</v>
      </c>
      <c r="BH137" s="212">
        <f t="shared" si="7"/>
        <v>0</v>
      </c>
      <c r="BI137" s="212">
        <f t="shared" si="8"/>
        <v>0</v>
      </c>
      <c r="BJ137" s="110" t="s">
        <v>66</v>
      </c>
      <c r="BK137" s="212">
        <f t="shared" si="9"/>
        <v>0</v>
      </c>
      <c r="BL137" s="110" t="s">
        <v>119</v>
      </c>
    </row>
    <row r="138" spans="2:64" s="120" customFormat="1" ht="52">
      <c r="B138" s="119"/>
      <c r="C138" s="199" t="s">
        <v>170</v>
      </c>
      <c r="D138" s="199" t="s">
        <v>102</v>
      </c>
      <c r="E138" s="200" t="s">
        <v>756</v>
      </c>
      <c r="F138" s="201" t="s">
        <v>757</v>
      </c>
      <c r="G138" s="202" t="s">
        <v>121</v>
      </c>
      <c r="H138" s="203">
        <v>1</v>
      </c>
      <c r="I138" s="67">
        <v>0</v>
      </c>
      <c r="J138" s="205">
        <f t="shared" ref="J138" si="80">ROUND(I138*H138,2)</f>
        <v>0</v>
      </c>
      <c r="K138" s="206"/>
      <c r="L138" s="119"/>
      <c r="M138" s="207" t="s">
        <v>1</v>
      </c>
      <c r="N138" s="208" t="s">
        <v>29</v>
      </c>
      <c r="O138" s="209">
        <v>0.82399999999999995</v>
      </c>
      <c r="P138" s="209">
        <f t="shared" ref="P138" si="81">O138*H138</f>
        <v>0.82399999999999995</v>
      </c>
      <c r="Q138" s="209">
        <v>0</v>
      </c>
      <c r="R138" s="209">
        <f t="shared" ref="R138" si="82">Q138*H138</f>
        <v>0</v>
      </c>
      <c r="S138" s="209">
        <v>0</v>
      </c>
      <c r="T138" s="210">
        <f t="shared" ref="T138" si="83">S138*H138</f>
        <v>0</v>
      </c>
      <c r="AR138" s="211" t="s">
        <v>119</v>
      </c>
      <c r="AT138" s="211" t="s">
        <v>110</v>
      </c>
      <c r="AU138" s="211" t="s">
        <v>66</v>
      </c>
      <c r="AY138" s="110" t="s">
        <v>101</v>
      </c>
      <c r="BE138" s="212">
        <f t="shared" ref="BE138" si="84">IF(N138="základní",J138,0)</f>
        <v>0</v>
      </c>
      <c r="BF138" s="212">
        <f t="shared" ref="BF138" si="85">IF(N138="snížená",J138,0)</f>
        <v>0</v>
      </c>
      <c r="BG138" s="212">
        <f t="shared" ref="BG138" si="86">IF(N138="zákl. přenesená",J138,0)</f>
        <v>0</v>
      </c>
      <c r="BH138" s="212">
        <f t="shared" ref="BH138" si="87">IF(N138="sníž. přenesená",J138,0)</f>
        <v>0</v>
      </c>
      <c r="BI138" s="212">
        <f t="shared" ref="BI138" si="88">IF(N138="nulová",J138,0)</f>
        <v>0</v>
      </c>
      <c r="BJ138" s="110" t="s">
        <v>66</v>
      </c>
      <c r="BK138" s="212">
        <f t="shared" ref="BK138" si="89">ROUND(I138*H138,2)</f>
        <v>0</v>
      </c>
      <c r="BL138" s="110" t="s">
        <v>119</v>
      </c>
    </row>
    <row r="139" spans="2:64" s="120" customFormat="1" ht="26">
      <c r="B139" s="119"/>
      <c r="C139" s="199" t="s">
        <v>171</v>
      </c>
      <c r="D139" s="199" t="s">
        <v>102</v>
      </c>
      <c r="E139" s="200" t="s">
        <v>758</v>
      </c>
      <c r="F139" s="201" t="s">
        <v>759</v>
      </c>
      <c r="G139" s="202" t="s">
        <v>121</v>
      </c>
      <c r="H139" s="203">
        <v>11</v>
      </c>
      <c r="I139" s="67">
        <v>0</v>
      </c>
      <c r="J139" s="205">
        <f t="shared" ref="J139" si="90">ROUND(I139*H139,2)</f>
        <v>0</v>
      </c>
      <c r="K139" s="206"/>
      <c r="L139" s="119"/>
      <c r="M139" s="207" t="s">
        <v>1</v>
      </c>
      <c r="N139" s="208" t="s">
        <v>29</v>
      </c>
      <c r="O139" s="209">
        <v>0.42</v>
      </c>
      <c r="P139" s="209">
        <f t="shared" ref="P139" si="91">O139*H139</f>
        <v>4.62</v>
      </c>
      <c r="Q139" s="209">
        <v>0</v>
      </c>
      <c r="R139" s="209">
        <f t="shared" ref="R139" si="92">Q139*H139</f>
        <v>0</v>
      </c>
      <c r="S139" s="209">
        <v>0</v>
      </c>
      <c r="T139" s="210">
        <f t="shared" ref="T139" si="93">S139*H139</f>
        <v>0</v>
      </c>
      <c r="AR139" s="211" t="s">
        <v>119</v>
      </c>
      <c r="AT139" s="211" t="s">
        <v>110</v>
      </c>
      <c r="AU139" s="211" t="s">
        <v>66</v>
      </c>
      <c r="AY139" s="110" t="s">
        <v>101</v>
      </c>
      <c r="BE139" s="212">
        <f t="shared" ref="BE139" si="94">IF(N139="základní",J139,0)</f>
        <v>0</v>
      </c>
      <c r="BF139" s="212">
        <f t="shared" ref="BF139" si="95">IF(N139="snížená",J139,0)</f>
        <v>0</v>
      </c>
      <c r="BG139" s="212">
        <f t="shared" ref="BG139" si="96">IF(N139="zákl. přenesená",J139,0)</f>
        <v>0</v>
      </c>
      <c r="BH139" s="212">
        <f t="shared" ref="BH139" si="97">IF(N139="sníž. přenesená",J139,0)</f>
        <v>0</v>
      </c>
      <c r="BI139" s="212">
        <f t="shared" ref="BI139" si="98">IF(N139="nulová",J139,0)</f>
        <v>0</v>
      </c>
      <c r="BJ139" s="110" t="s">
        <v>66</v>
      </c>
      <c r="BK139" s="212">
        <f t="shared" ref="BK139" si="99">ROUND(I139*H139,2)</f>
        <v>0</v>
      </c>
      <c r="BL139" s="110" t="s">
        <v>119</v>
      </c>
    </row>
    <row r="140" spans="2:64" s="120" customFormat="1" ht="26">
      <c r="B140" s="119"/>
      <c r="C140" s="199" t="s">
        <v>127</v>
      </c>
      <c r="D140" s="199" t="s">
        <v>102</v>
      </c>
      <c r="E140" s="200" t="s">
        <v>760</v>
      </c>
      <c r="F140" s="201" t="s">
        <v>761</v>
      </c>
      <c r="G140" s="202" t="s">
        <v>121</v>
      </c>
      <c r="H140" s="203">
        <v>2</v>
      </c>
      <c r="I140" s="67">
        <v>0</v>
      </c>
      <c r="J140" s="205">
        <f t="shared" ref="J140" si="100">ROUND(I140*H140,2)</f>
        <v>0</v>
      </c>
      <c r="K140" s="206"/>
      <c r="L140" s="119"/>
      <c r="M140" s="207" t="s">
        <v>1</v>
      </c>
      <c r="N140" s="208" t="s">
        <v>29</v>
      </c>
      <c r="O140" s="209">
        <v>0.42</v>
      </c>
      <c r="P140" s="209">
        <f t="shared" ref="P140" si="101">O140*H140</f>
        <v>0.84</v>
      </c>
      <c r="Q140" s="209">
        <v>0</v>
      </c>
      <c r="R140" s="209">
        <f t="shared" ref="R140" si="102">Q140*H140</f>
        <v>0</v>
      </c>
      <c r="S140" s="209">
        <v>0</v>
      </c>
      <c r="T140" s="210">
        <f t="shared" ref="T140" si="103">S140*H140</f>
        <v>0</v>
      </c>
      <c r="AR140" s="211" t="s">
        <v>119</v>
      </c>
      <c r="AT140" s="211" t="s">
        <v>110</v>
      </c>
      <c r="AU140" s="211" t="s">
        <v>66</v>
      </c>
      <c r="AY140" s="110" t="s">
        <v>101</v>
      </c>
      <c r="BE140" s="212">
        <f t="shared" ref="BE140" si="104">IF(N140="základní",J140,0)</f>
        <v>0</v>
      </c>
      <c r="BF140" s="212">
        <f t="shared" ref="BF140" si="105">IF(N140="snížená",J140,0)</f>
        <v>0</v>
      </c>
      <c r="BG140" s="212">
        <f t="shared" ref="BG140" si="106">IF(N140="zákl. přenesená",J140,0)</f>
        <v>0</v>
      </c>
      <c r="BH140" s="212">
        <f t="shared" ref="BH140" si="107">IF(N140="sníž. přenesená",J140,0)</f>
        <v>0</v>
      </c>
      <c r="BI140" s="212">
        <f t="shared" ref="BI140" si="108">IF(N140="nulová",J140,0)</f>
        <v>0</v>
      </c>
      <c r="BJ140" s="110" t="s">
        <v>66</v>
      </c>
      <c r="BK140" s="212">
        <f t="shared" ref="BK140" si="109">ROUND(I140*H140,2)</f>
        <v>0</v>
      </c>
      <c r="BL140" s="110" t="s">
        <v>119</v>
      </c>
    </row>
    <row r="141" spans="2:64" s="120" customFormat="1" ht="16.5" customHeight="1">
      <c r="B141" s="119"/>
      <c r="C141" s="199" t="s">
        <v>5</v>
      </c>
      <c r="D141" s="199" t="s">
        <v>102</v>
      </c>
      <c r="E141" s="200" t="s">
        <v>157</v>
      </c>
      <c r="F141" s="201" t="s">
        <v>755</v>
      </c>
      <c r="G141" s="202" t="s">
        <v>120</v>
      </c>
      <c r="H141" s="203">
        <v>1</v>
      </c>
      <c r="I141" s="67">
        <v>0</v>
      </c>
      <c r="J141" s="205">
        <f>ROUND(I141*H141,2)</f>
        <v>0</v>
      </c>
      <c r="K141" s="206"/>
      <c r="L141" s="119"/>
      <c r="M141" s="207" t="s">
        <v>1</v>
      </c>
      <c r="N141" s="208" t="s">
        <v>29</v>
      </c>
      <c r="O141" s="209">
        <v>0</v>
      </c>
      <c r="P141" s="209">
        <f>O141*H141</f>
        <v>0</v>
      </c>
      <c r="Q141" s="209">
        <v>0</v>
      </c>
      <c r="R141" s="209">
        <f>Q141*H141</f>
        <v>0</v>
      </c>
      <c r="S141" s="209">
        <v>0</v>
      </c>
      <c r="T141" s="210">
        <f>S141*H141</f>
        <v>0</v>
      </c>
      <c r="AR141" s="211" t="s">
        <v>119</v>
      </c>
      <c r="AT141" s="211" t="s">
        <v>102</v>
      </c>
      <c r="AU141" s="211" t="s">
        <v>66</v>
      </c>
      <c r="AY141" s="110" t="s">
        <v>101</v>
      </c>
      <c r="BE141" s="212">
        <f>IF(N141="základní",J141,0)</f>
        <v>0</v>
      </c>
      <c r="BF141" s="212">
        <f>IF(N141="snížená",J141,0)</f>
        <v>0</v>
      </c>
      <c r="BG141" s="212">
        <f>IF(N141="zákl. přenesená",J141,0)</f>
        <v>0</v>
      </c>
      <c r="BH141" s="212">
        <f>IF(N141="sníž. přenesená",J141,0)</f>
        <v>0</v>
      </c>
      <c r="BI141" s="212">
        <f>IF(N141="nulová",J141,0)</f>
        <v>0</v>
      </c>
      <c r="BJ141" s="110" t="s">
        <v>66</v>
      </c>
      <c r="BK141" s="212">
        <f>ROUND(I141*H141,2)</f>
        <v>0</v>
      </c>
      <c r="BL141" s="110">
        <v>16</v>
      </c>
    </row>
    <row r="142" spans="2:64" s="120" customFormat="1" ht="26">
      <c r="B142" s="119"/>
      <c r="C142" s="199" t="s">
        <v>128</v>
      </c>
      <c r="D142" s="199" t="s">
        <v>102</v>
      </c>
      <c r="E142" s="200" t="s">
        <v>762</v>
      </c>
      <c r="F142" s="201" t="s">
        <v>763</v>
      </c>
      <c r="G142" s="202" t="s">
        <v>120</v>
      </c>
      <c r="H142" s="203">
        <v>1</v>
      </c>
      <c r="I142" s="67">
        <v>0</v>
      </c>
      <c r="J142" s="205">
        <f t="shared" ref="J142:J143" si="110">ROUND(I142*H142,2)</f>
        <v>0</v>
      </c>
      <c r="K142" s="251"/>
      <c r="L142" s="252"/>
      <c r="M142" s="253" t="s">
        <v>1</v>
      </c>
      <c r="N142" s="208" t="s">
        <v>29</v>
      </c>
      <c r="O142" s="209">
        <v>0</v>
      </c>
      <c r="P142" s="209">
        <f t="shared" ref="P142:P143" si="111">O142*H142</f>
        <v>0</v>
      </c>
      <c r="Q142" s="209">
        <v>0</v>
      </c>
      <c r="R142" s="209">
        <f t="shared" ref="R142:R143" si="112">Q142*H142</f>
        <v>0</v>
      </c>
      <c r="S142" s="209">
        <v>0</v>
      </c>
      <c r="T142" s="210">
        <f t="shared" ref="T142:T143" si="113">S142*H142</f>
        <v>0</v>
      </c>
      <c r="AR142" s="211" t="s">
        <v>119</v>
      </c>
      <c r="AT142" s="211" t="s">
        <v>102</v>
      </c>
      <c r="AU142" s="211" t="s">
        <v>66</v>
      </c>
      <c r="AY142" s="110" t="s">
        <v>101</v>
      </c>
      <c r="BE142" s="212">
        <f t="shared" ref="BE142:BE143" si="114">IF(N142="základní",J142,0)</f>
        <v>0</v>
      </c>
      <c r="BF142" s="212">
        <f t="shared" ref="BF142:BF143" si="115">IF(N142="snížená",J142,0)</f>
        <v>0</v>
      </c>
      <c r="BG142" s="212">
        <f t="shared" ref="BG142:BG143" si="116">IF(N142="zákl. přenesená",J142,0)</f>
        <v>0</v>
      </c>
      <c r="BH142" s="212">
        <f t="shared" ref="BH142:BH143" si="117">IF(N142="sníž. přenesená",J142,0)</f>
        <v>0</v>
      </c>
      <c r="BI142" s="212">
        <f t="shared" ref="BI142:BI143" si="118">IF(N142="nulová",J142,0)</f>
        <v>0</v>
      </c>
      <c r="BJ142" s="110" t="s">
        <v>66</v>
      </c>
      <c r="BK142" s="212">
        <f t="shared" ref="BK142:BK143" si="119">ROUND(I142*H142,2)</f>
        <v>0</v>
      </c>
      <c r="BL142" s="110" t="s">
        <v>119</v>
      </c>
    </row>
    <row r="143" spans="2:64" s="120" customFormat="1" ht="16.5" customHeight="1">
      <c r="B143" s="119"/>
      <c r="C143" s="199" t="s">
        <v>129</v>
      </c>
      <c r="D143" s="199" t="s">
        <v>110</v>
      </c>
      <c r="E143" s="200" t="s">
        <v>158</v>
      </c>
      <c r="F143" s="201" t="s">
        <v>175</v>
      </c>
      <c r="G143" s="202" t="s">
        <v>120</v>
      </c>
      <c r="H143" s="203">
        <v>1</v>
      </c>
      <c r="I143" s="67">
        <v>0</v>
      </c>
      <c r="J143" s="205">
        <f t="shared" si="110"/>
        <v>0</v>
      </c>
      <c r="K143" s="206"/>
      <c r="L143" s="119"/>
      <c r="M143" s="207" t="s">
        <v>1</v>
      </c>
      <c r="N143" s="208" t="s">
        <v>29</v>
      </c>
      <c r="O143" s="209">
        <v>0</v>
      </c>
      <c r="P143" s="209">
        <f t="shared" si="111"/>
        <v>0</v>
      </c>
      <c r="Q143" s="209">
        <v>0</v>
      </c>
      <c r="R143" s="209">
        <f t="shared" si="112"/>
        <v>0</v>
      </c>
      <c r="S143" s="209">
        <v>0</v>
      </c>
      <c r="T143" s="210">
        <f t="shared" si="113"/>
        <v>0</v>
      </c>
      <c r="AR143" s="211" t="s">
        <v>119</v>
      </c>
      <c r="AT143" s="211" t="s">
        <v>110</v>
      </c>
      <c r="AU143" s="211" t="s">
        <v>66</v>
      </c>
      <c r="AY143" s="110" t="s">
        <v>101</v>
      </c>
      <c r="BE143" s="212">
        <f t="shared" si="114"/>
        <v>0</v>
      </c>
      <c r="BF143" s="212">
        <f t="shared" si="115"/>
        <v>0</v>
      </c>
      <c r="BG143" s="212">
        <f t="shared" si="116"/>
        <v>0</v>
      </c>
      <c r="BH143" s="212">
        <f t="shared" si="117"/>
        <v>0</v>
      </c>
      <c r="BI143" s="212">
        <f t="shared" si="118"/>
        <v>0</v>
      </c>
      <c r="BJ143" s="110" t="s">
        <v>66</v>
      </c>
      <c r="BK143" s="212">
        <f t="shared" si="119"/>
        <v>0</v>
      </c>
      <c r="BL143" s="110">
        <v>16</v>
      </c>
    </row>
    <row r="144" spans="2:64" s="120" customFormat="1" ht="16.5" customHeight="1">
      <c r="B144" s="119"/>
      <c r="C144" s="199" t="s">
        <v>130</v>
      </c>
      <c r="D144" s="199" t="s">
        <v>102</v>
      </c>
      <c r="E144" s="200" t="s">
        <v>159</v>
      </c>
      <c r="F144" s="201" t="s">
        <v>176</v>
      </c>
      <c r="G144" s="202" t="s">
        <v>120</v>
      </c>
      <c r="H144" s="203">
        <v>1</v>
      </c>
      <c r="I144" s="67">
        <v>0</v>
      </c>
      <c r="J144" s="205">
        <f t="shared" ref="J144" si="120">ROUND(I144*H144,2)</f>
        <v>0</v>
      </c>
      <c r="K144" s="206"/>
      <c r="L144" s="119"/>
      <c r="M144" s="207" t="s">
        <v>1</v>
      </c>
      <c r="N144" s="208" t="s">
        <v>29</v>
      </c>
      <c r="O144" s="209">
        <v>0</v>
      </c>
      <c r="P144" s="209">
        <f t="shared" ref="P144" si="121">O144*H144</f>
        <v>0</v>
      </c>
      <c r="Q144" s="209">
        <v>0</v>
      </c>
      <c r="R144" s="209">
        <f t="shared" ref="R144" si="122">Q144*H144</f>
        <v>0</v>
      </c>
      <c r="S144" s="209">
        <v>0</v>
      </c>
      <c r="T144" s="210">
        <f t="shared" ref="T144" si="123">S144*H144</f>
        <v>0</v>
      </c>
      <c r="AR144" s="211" t="s">
        <v>119</v>
      </c>
      <c r="AT144" s="211" t="s">
        <v>102</v>
      </c>
      <c r="AU144" s="211" t="s">
        <v>66</v>
      </c>
      <c r="AY144" s="110" t="s">
        <v>101</v>
      </c>
      <c r="BE144" s="212">
        <f t="shared" ref="BE144" si="124">IF(N144="základní",J144,0)</f>
        <v>0</v>
      </c>
      <c r="BF144" s="212">
        <f t="shared" ref="BF144" si="125">IF(N144="snížená",J144,0)</f>
        <v>0</v>
      </c>
      <c r="BG144" s="212">
        <f t="shared" ref="BG144" si="126">IF(N144="zákl. přenesená",J144,0)</f>
        <v>0</v>
      </c>
      <c r="BH144" s="212">
        <f t="shared" ref="BH144" si="127">IF(N144="sníž. přenesená",J144,0)</f>
        <v>0</v>
      </c>
      <c r="BI144" s="212">
        <f t="shared" ref="BI144" si="128">IF(N144="nulová",J144,0)</f>
        <v>0</v>
      </c>
      <c r="BJ144" s="110" t="s">
        <v>66</v>
      </c>
      <c r="BK144" s="212">
        <f t="shared" ref="BK144" si="129">ROUND(I144*H144,2)</f>
        <v>0</v>
      </c>
      <c r="BL144" s="110">
        <v>16</v>
      </c>
    </row>
    <row r="145" spans="2:64" s="120" customFormat="1" ht="16.5" customHeight="1">
      <c r="B145" s="119"/>
      <c r="C145" s="199" t="s">
        <v>131</v>
      </c>
      <c r="D145" s="199" t="s">
        <v>102</v>
      </c>
      <c r="E145" s="200" t="s">
        <v>160</v>
      </c>
      <c r="F145" s="201" t="s">
        <v>177</v>
      </c>
      <c r="G145" s="202" t="s">
        <v>120</v>
      </c>
      <c r="H145" s="203">
        <v>1</v>
      </c>
      <c r="I145" s="67">
        <v>0</v>
      </c>
      <c r="J145" s="205">
        <f t="shared" si="0"/>
        <v>0</v>
      </c>
      <c r="K145" s="206"/>
      <c r="L145" s="119"/>
      <c r="M145" s="207" t="s">
        <v>1</v>
      </c>
      <c r="N145" s="208" t="s">
        <v>29</v>
      </c>
      <c r="O145" s="209">
        <v>0</v>
      </c>
      <c r="P145" s="209">
        <f t="shared" si="1"/>
        <v>0</v>
      </c>
      <c r="Q145" s="209">
        <v>0</v>
      </c>
      <c r="R145" s="209">
        <f t="shared" si="2"/>
        <v>0</v>
      </c>
      <c r="S145" s="209">
        <v>0</v>
      </c>
      <c r="T145" s="210">
        <f t="shared" si="3"/>
        <v>0</v>
      </c>
      <c r="AR145" s="211" t="s">
        <v>119</v>
      </c>
      <c r="AT145" s="211" t="s">
        <v>102</v>
      </c>
      <c r="AU145" s="211" t="s">
        <v>66</v>
      </c>
      <c r="AY145" s="110" t="s">
        <v>101</v>
      </c>
      <c r="BE145" s="212">
        <f t="shared" si="4"/>
        <v>0</v>
      </c>
      <c r="BF145" s="212">
        <f t="shared" si="5"/>
        <v>0</v>
      </c>
      <c r="BG145" s="212">
        <f t="shared" si="6"/>
        <v>0</v>
      </c>
      <c r="BH145" s="212">
        <f t="shared" si="7"/>
        <v>0</v>
      </c>
      <c r="BI145" s="212">
        <f t="shared" si="8"/>
        <v>0</v>
      </c>
      <c r="BJ145" s="110" t="s">
        <v>66</v>
      </c>
      <c r="BK145" s="212">
        <f t="shared" si="9"/>
        <v>0</v>
      </c>
      <c r="BL145" s="110" t="s">
        <v>119</v>
      </c>
    </row>
    <row r="146" spans="2:64" s="120" customFormat="1" ht="16.5" customHeight="1">
      <c r="B146" s="119"/>
      <c r="C146" s="199" t="s">
        <v>172</v>
      </c>
      <c r="D146" s="199" t="s">
        <v>102</v>
      </c>
      <c r="E146" s="200" t="s">
        <v>161</v>
      </c>
      <c r="F146" s="201" t="s">
        <v>178</v>
      </c>
      <c r="G146" s="202" t="s">
        <v>120</v>
      </c>
      <c r="H146" s="203">
        <v>1</v>
      </c>
      <c r="I146" s="67">
        <v>0</v>
      </c>
      <c r="J146" s="205">
        <f t="shared" si="0"/>
        <v>0</v>
      </c>
      <c r="K146" s="206"/>
      <c r="L146" s="119"/>
      <c r="M146" s="247" t="s">
        <v>1</v>
      </c>
      <c r="N146" s="248" t="s">
        <v>29</v>
      </c>
      <c r="O146" s="249">
        <v>0</v>
      </c>
      <c r="P146" s="249">
        <f t="shared" si="1"/>
        <v>0</v>
      </c>
      <c r="Q146" s="249">
        <v>0</v>
      </c>
      <c r="R146" s="249">
        <f t="shared" si="2"/>
        <v>0</v>
      </c>
      <c r="S146" s="249">
        <v>0</v>
      </c>
      <c r="T146" s="250">
        <f t="shared" si="3"/>
        <v>0</v>
      </c>
      <c r="AR146" s="211" t="s">
        <v>119</v>
      </c>
      <c r="AT146" s="211" t="s">
        <v>102</v>
      </c>
      <c r="AU146" s="211" t="s">
        <v>66</v>
      </c>
      <c r="AY146" s="110" t="s">
        <v>101</v>
      </c>
      <c r="BE146" s="212">
        <f t="shared" si="4"/>
        <v>0</v>
      </c>
      <c r="BF146" s="212">
        <f t="shared" si="5"/>
        <v>0</v>
      </c>
      <c r="BG146" s="212">
        <f t="shared" si="6"/>
        <v>0</v>
      </c>
      <c r="BH146" s="212">
        <f t="shared" si="7"/>
        <v>0</v>
      </c>
      <c r="BI146" s="212">
        <f t="shared" si="8"/>
        <v>0</v>
      </c>
      <c r="BJ146" s="110" t="s">
        <v>66</v>
      </c>
      <c r="BK146" s="212">
        <f t="shared" si="9"/>
        <v>0</v>
      </c>
      <c r="BL146" s="110" t="s">
        <v>119</v>
      </c>
    </row>
    <row r="147" spans="2:64" s="120" customFormat="1" ht="7" customHeight="1">
      <c r="B147" s="149"/>
      <c r="C147" s="150"/>
      <c r="D147" s="150"/>
      <c r="E147" s="150"/>
      <c r="F147" s="150"/>
      <c r="G147" s="150"/>
      <c r="H147" s="150"/>
      <c r="I147" s="150"/>
      <c r="J147" s="150"/>
      <c r="K147" s="150"/>
      <c r="L147" s="119"/>
    </row>
    <row r="149" spans="2:64">
      <c r="J149" s="255"/>
    </row>
  </sheetData>
  <sheetProtection algorithmName="SHA-512" hashValue="hOowYK4+A0A7WS3ZZ8QrpU2ZjNjhch+ewqmVOYWFN6Pjr5SQ4IYVtujs0u6PKrWAsHt1Pus5YdAcIap/dhdxVQ==" saltValue="2ZxWy4Kr8pQ4rLdDJdAwlQ==" spinCount="100000" sheet="1" objects="1" scenarios="1"/>
  <autoFilter ref="C117:K146" xr:uid="{00000000-0009-0000-0000-000003000000}"/>
  <mergeCells count="8">
    <mergeCell ref="E108:H108"/>
    <mergeCell ref="E110:H110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6C00-1F4E-EF49-B765-F30E011AE8BA}">
  <sheetPr>
    <pageSetUpPr fitToPage="1"/>
  </sheetPr>
  <dimension ref="B2:BM283"/>
  <sheetViews>
    <sheetView showGridLines="0" zoomScale="118" zoomScaleNormal="118" workbookViewId="0">
      <selection activeCell="F2" sqref="E2:F2"/>
    </sheetView>
  </sheetViews>
  <sheetFormatPr baseColWidth="10" defaultColWidth="8.75" defaultRowHeight="11"/>
  <cols>
    <col min="1" max="1" width="8.25" style="107" customWidth="1"/>
    <col min="2" max="2" width="1.25" style="107" customWidth="1"/>
    <col min="3" max="4" width="4.25" style="107" customWidth="1"/>
    <col min="5" max="5" width="17.75" style="107" customWidth="1"/>
    <col min="6" max="6" width="50.75" style="107" customWidth="1"/>
    <col min="7" max="7" width="7.5" style="107" customWidth="1"/>
    <col min="8" max="8" width="14" style="107" customWidth="1"/>
    <col min="9" max="9" width="15.75" style="107" customWidth="1"/>
    <col min="10" max="10" width="22.25" style="107" customWidth="1"/>
    <col min="11" max="11" width="22.25" style="107" hidden="1" customWidth="1"/>
    <col min="12" max="12" width="17.5" style="107" bestFit="1" customWidth="1"/>
    <col min="13" max="13" width="10.75" style="107" hidden="1" customWidth="1"/>
    <col min="14" max="14" width="9.25" style="107" hidden="1" customWidth="1"/>
    <col min="15" max="20" width="14.25" style="107" hidden="1" customWidth="1"/>
    <col min="21" max="21" width="16.25" style="107" hidden="1" customWidth="1"/>
    <col min="22" max="22" width="12.25" style="107" customWidth="1"/>
    <col min="23" max="23" width="16.25" style="107" customWidth="1"/>
    <col min="24" max="24" width="12.25" style="107" customWidth="1"/>
    <col min="25" max="25" width="15" style="107" customWidth="1"/>
    <col min="26" max="26" width="11" style="107" customWidth="1"/>
    <col min="27" max="27" width="15" style="107" customWidth="1"/>
    <col min="28" max="28" width="16.25" style="107" customWidth="1"/>
    <col min="29" max="29" width="11" style="107" customWidth="1"/>
    <col min="30" max="30" width="15" style="107" customWidth="1"/>
    <col min="31" max="31" width="16.25" style="107" customWidth="1"/>
    <col min="32" max="43" width="8.75" style="107" customWidth="1"/>
    <col min="44" max="55" width="9.25" style="107" hidden="1" customWidth="1"/>
    <col min="56" max="56" width="11.5" style="107" hidden="1" customWidth="1"/>
    <col min="57" max="61" width="9.25" style="107" hidden="1" customWidth="1"/>
    <col min="62" max="62" width="13.25" style="107" hidden="1" customWidth="1"/>
    <col min="63" max="63" width="9.25" style="107" hidden="1" customWidth="1"/>
    <col min="64" max="64" width="8.75" style="107" hidden="1" customWidth="1"/>
    <col min="65" max="65" width="8.75" style="107" customWidth="1"/>
    <col min="66" max="16384" width="8.75" style="107"/>
  </cols>
  <sheetData>
    <row r="2" spans="2:45" ht="37" customHeight="1">
      <c r="L2" s="108" t="s">
        <v>4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AS2" s="110"/>
    </row>
    <row r="3" spans="2:45" ht="7" customHeight="1">
      <c r="B3" s="111"/>
      <c r="C3" s="112"/>
      <c r="D3" s="112"/>
      <c r="E3" s="112"/>
      <c r="F3" s="112"/>
      <c r="G3" s="112"/>
      <c r="H3" s="112"/>
      <c r="I3" s="112"/>
      <c r="J3" s="112"/>
      <c r="K3" s="112"/>
      <c r="L3" s="113"/>
      <c r="AS3" s="110"/>
    </row>
    <row r="4" spans="2:45" ht="25" customHeight="1">
      <c r="B4" s="113"/>
      <c r="D4" s="114" t="s">
        <v>69</v>
      </c>
      <c r="L4" s="113"/>
      <c r="M4" s="115" t="s">
        <v>8</v>
      </c>
      <c r="AS4" s="110"/>
    </row>
    <row r="5" spans="2:45" ht="7" customHeight="1">
      <c r="B5" s="113"/>
      <c r="L5" s="113"/>
    </row>
    <row r="6" spans="2:45" ht="12" customHeight="1">
      <c r="B6" s="113"/>
      <c r="D6" s="116" t="s">
        <v>10</v>
      </c>
      <c r="L6" s="113"/>
    </row>
    <row r="7" spans="2:45" ht="26.25" customHeight="1">
      <c r="B7" s="113"/>
      <c r="E7" s="117" t="str">
        <f>'Rekapitulace stavby'!K6</f>
        <v xml:space="preserve">	Revitalizace zahrady a výstavba parkovacích míst v Památníku Josefa Lady a jeho dcery Aleny</v>
      </c>
      <c r="F7" s="118"/>
      <c r="G7" s="118"/>
      <c r="H7" s="118"/>
      <c r="L7" s="113"/>
    </row>
    <row r="8" spans="2:45" s="120" customFormat="1" ht="12" customHeight="1">
      <c r="B8" s="119"/>
      <c r="D8" s="116" t="s">
        <v>70</v>
      </c>
      <c r="L8" s="119"/>
    </row>
    <row r="9" spans="2:45" s="120" customFormat="1" ht="16.5" customHeight="1">
      <c r="B9" s="119"/>
      <c r="E9" s="121" t="s">
        <v>194</v>
      </c>
      <c r="F9" s="122"/>
      <c r="G9" s="122"/>
      <c r="H9" s="122"/>
      <c r="L9" s="119"/>
    </row>
    <row r="10" spans="2:45" s="120" customFormat="1">
      <c r="B10" s="119"/>
      <c r="L10" s="119"/>
    </row>
    <row r="11" spans="2:45" s="120" customFormat="1" ht="12" customHeight="1">
      <c r="B11" s="119"/>
      <c r="D11" s="116" t="s">
        <v>11</v>
      </c>
      <c r="F11" s="123" t="s">
        <v>1</v>
      </c>
      <c r="I11" s="116" t="s">
        <v>12</v>
      </c>
      <c r="J11" s="123" t="s">
        <v>1</v>
      </c>
      <c r="L11" s="119"/>
    </row>
    <row r="12" spans="2:45" s="120" customFormat="1" ht="12" customHeight="1">
      <c r="B12" s="119"/>
      <c r="D12" s="116" t="s">
        <v>13</v>
      </c>
      <c r="F12" s="123" t="s">
        <v>181</v>
      </c>
      <c r="I12" s="116" t="s">
        <v>14</v>
      </c>
      <c r="J12" s="124" t="str">
        <f>'Rekapitulace stavby'!AN8</f>
        <v>09.2025</v>
      </c>
      <c r="L12" s="119"/>
    </row>
    <row r="13" spans="2:45" s="120" customFormat="1" ht="11" customHeight="1">
      <c r="B13" s="119"/>
      <c r="L13" s="119"/>
    </row>
    <row r="14" spans="2:45" s="120" customFormat="1" ht="12" customHeight="1">
      <c r="B14" s="119"/>
      <c r="D14" s="116" t="s">
        <v>15</v>
      </c>
      <c r="I14" s="116" t="s">
        <v>16</v>
      </c>
      <c r="J14" s="125" t="s">
        <v>184</v>
      </c>
      <c r="L14" s="119"/>
    </row>
    <row r="15" spans="2:45" s="120" customFormat="1" ht="18" customHeight="1">
      <c r="B15" s="119"/>
      <c r="E15" s="123" t="s">
        <v>188</v>
      </c>
      <c r="I15" s="116" t="s">
        <v>17</v>
      </c>
      <c r="J15" s="123" t="s">
        <v>1</v>
      </c>
      <c r="L15" s="119"/>
    </row>
    <row r="16" spans="2:45" s="120" customFormat="1" ht="7" customHeight="1">
      <c r="B16" s="119"/>
      <c r="L16" s="119"/>
    </row>
    <row r="17" spans="2:12" s="120" customFormat="1" ht="12" customHeight="1">
      <c r="B17" s="119"/>
      <c r="D17" s="116" t="s">
        <v>18</v>
      </c>
      <c r="I17" s="116" t="s">
        <v>16</v>
      </c>
      <c r="J17" s="123" t="s">
        <v>1</v>
      </c>
      <c r="L17" s="119"/>
    </row>
    <row r="18" spans="2:12" s="120" customFormat="1" ht="18" customHeight="1">
      <c r="B18" s="119"/>
      <c r="E18" s="123" t="s">
        <v>19</v>
      </c>
      <c r="I18" s="116" t="s">
        <v>17</v>
      </c>
      <c r="J18" s="123" t="s">
        <v>1</v>
      </c>
      <c r="L18" s="119"/>
    </row>
    <row r="19" spans="2:12" s="120" customFormat="1" ht="7" customHeight="1">
      <c r="B19" s="119"/>
      <c r="L19" s="119"/>
    </row>
    <row r="20" spans="2:12" s="120" customFormat="1" ht="12" customHeight="1">
      <c r="B20" s="119"/>
      <c r="D20" s="116" t="s">
        <v>20</v>
      </c>
      <c r="I20" s="116" t="s">
        <v>16</v>
      </c>
      <c r="J20" s="125" t="s">
        <v>185</v>
      </c>
      <c r="L20" s="119"/>
    </row>
    <row r="21" spans="2:12" s="120" customFormat="1" ht="18" customHeight="1">
      <c r="B21" s="119"/>
      <c r="E21" s="123" t="s">
        <v>154</v>
      </c>
      <c r="I21" s="116" t="s">
        <v>17</v>
      </c>
      <c r="J21" s="123"/>
      <c r="L21" s="119"/>
    </row>
    <row r="22" spans="2:12" s="120" customFormat="1" ht="7" customHeight="1">
      <c r="B22" s="119"/>
      <c r="L22" s="119"/>
    </row>
    <row r="23" spans="2:12" s="120" customFormat="1" ht="12" customHeight="1">
      <c r="B23" s="119"/>
      <c r="D23" s="116" t="s">
        <v>22</v>
      </c>
      <c r="I23" s="116" t="s">
        <v>16</v>
      </c>
      <c r="J23" s="123"/>
      <c r="L23" s="119"/>
    </row>
    <row r="24" spans="2:12" s="120" customFormat="1" ht="18" customHeight="1">
      <c r="B24" s="119"/>
      <c r="E24" s="123"/>
      <c r="I24" s="116" t="s">
        <v>17</v>
      </c>
      <c r="J24" s="123" t="s">
        <v>1</v>
      </c>
      <c r="L24" s="119"/>
    </row>
    <row r="25" spans="2:12" s="120" customFormat="1" ht="7" customHeight="1">
      <c r="B25" s="119"/>
      <c r="L25" s="119"/>
    </row>
    <row r="26" spans="2:12" s="120" customFormat="1" ht="12" customHeight="1">
      <c r="B26" s="119"/>
      <c r="D26" s="116" t="s">
        <v>23</v>
      </c>
      <c r="L26" s="119"/>
    </row>
    <row r="27" spans="2:12" s="127" customFormat="1" ht="16.5" customHeight="1">
      <c r="B27" s="126"/>
      <c r="E27" s="128" t="s">
        <v>1</v>
      </c>
      <c r="F27" s="128"/>
      <c r="G27" s="128"/>
      <c r="H27" s="128"/>
      <c r="L27" s="126"/>
    </row>
    <row r="28" spans="2:12" s="120" customFormat="1" ht="7" customHeight="1">
      <c r="B28" s="119"/>
      <c r="L28" s="119"/>
    </row>
    <row r="29" spans="2:12" s="120" customFormat="1" ht="7" customHeight="1">
      <c r="B29" s="119"/>
      <c r="D29" s="129"/>
      <c r="E29" s="129"/>
      <c r="F29" s="129"/>
      <c r="G29" s="129"/>
      <c r="H29" s="129"/>
      <c r="I29" s="129"/>
      <c r="J29" s="129"/>
      <c r="K29" s="129"/>
      <c r="L29" s="119"/>
    </row>
    <row r="30" spans="2:12" s="120" customFormat="1" ht="25.25" customHeight="1">
      <c r="B30" s="119"/>
      <c r="D30" s="130" t="s">
        <v>24</v>
      </c>
      <c r="J30" s="131">
        <f>ROUND(J125, 2)</f>
        <v>0</v>
      </c>
      <c r="L30" s="119"/>
    </row>
    <row r="31" spans="2:12" s="120" customFormat="1" ht="7" customHeight="1">
      <c r="B31" s="119"/>
      <c r="D31" s="129"/>
      <c r="E31" s="129"/>
      <c r="F31" s="129"/>
      <c r="G31" s="129"/>
      <c r="H31" s="129"/>
      <c r="I31" s="129"/>
      <c r="J31" s="129"/>
      <c r="K31" s="129"/>
      <c r="L31" s="119"/>
    </row>
    <row r="32" spans="2:12" s="120" customFormat="1" ht="14.5" customHeight="1">
      <c r="B32" s="119"/>
      <c r="F32" s="132" t="s">
        <v>26</v>
      </c>
      <c r="I32" s="132" t="s">
        <v>25</v>
      </c>
      <c r="J32" s="132" t="s">
        <v>27</v>
      </c>
      <c r="L32" s="119"/>
    </row>
    <row r="33" spans="2:12" s="120" customFormat="1" ht="14.5" customHeight="1">
      <c r="B33" s="119"/>
      <c r="D33" s="133" t="s">
        <v>28</v>
      </c>
      <c r="E33" s="116" t="s">
        <v>29</v>
      </c>
      <c r="F33" s="134">
        <f>ROUND((SUM(BD125:BD282)),  2)</f>
        <v>0</v>
      </c>
      <c r="I33" s="135">
        <v>0.21</v>
      </c>
      <c r="J33" s="134">
        <f>ROUND(((SUM(BD125:BD282))*I33),  2)</f>
        <v>0</v>
      </c>
      <c r="L33" s="119"/>
    </row>
    <row r="34" spans="2:12" s="120" customFormat="1" ht="14.5" customHeight="1">
      <c r="B34" s="119"/>
      <c r="E34" s="116" t="s">
        <v>30</v>
      </c>
      <c r="F34" s="134">
        <f>ROUND((SUM(BE125:BE282)),  2)</f>
        <v>0</v>
      </c>
      <c r="I34" s="135">
        <v>0.12</v>
      </c>
      <c r="J34" s="134">
        <f>ROUND(((SUM(BE125:BE282))*I34),  2)</f>
        <v>0</v>
      </c>
      <c r="L34" s="119"/>
    </row>
    <row r="35" spans="2:12" s="120" customFormat="1" ht="14.5" hidden="1" customHeight="1">
      <c r="B35" s="119"/>
      <c r="E35" s="116" t="s">
        <v>31</v>
      </c>
      <c r="F35" s="134">
        <f>ROUND((SUM(BF125:BF282)),  2)</f>
        <v>0</v>
      </c>
      <c r="I35" s="135">
        <v>0.21</v>
      </c>
      <c r="J35" s="134">
        <f>0</f>
        <v>0</v>
      </c>
      <c r="L35" s="119"/>
    </row>
    <row r="36" spans="2:12" s="120" customFormat="1" ht="14.5" hidden="1" customHeight="1">
      <c r="B36" s="119"/>
      <c r="E36" s="116" t="s">
        <v>32</v>
      </c>
      <c r="F36" s="134">
        <f>ROUND((SUM(BG125:BG282)),  2)</f>
        <v>0</v>
      </c>
      <c r="I36" s="135">
        <v>0.12</v>
      </c>
      <c r="J36" s="134">
        <f>0</f>
        <v>0</v>
      </c>
      <c r="L36" s="119"/>
    </row>
    <row r="37" spans="2:12" s="120" customFormat="1" ht="14.5" hidden="1" customHeight="1">
      <c r="B37" s="119"/>
      <c r="E37" s="116" t="s">
        <v>33</v>
      </c>
      <c r="F37" s="134">
        <f>ROUND((SUM(BH125:BH282)),  2)</f>
        <v>0</v>
      </c>
      <c r="I37" s="135">
        <v>0</v>
      </c>
      <c r="J37" s="134">
        <f>0</f>
        <v>0</v>
      </c>
      <c r="L37" s="119"/>
    </row>
    <row r="38" spans="2:12" s="120" customFormat="1" ht="7" customHeight="1">
      <c r="B38" s="119"/>
      <c r="L38" s="119"/>
    </row>
    <row r="39" spans="2:12" s="120" customFormat="1" ht="25.25" customHeight="1">
      <c r="B39" s="119"/>
      <c r="C39" s="136"/>
      <c r="D39" s="137" t="s">
        <v>34</v>
      </c>
      <c r="E39" s="138"/>
      <c r="F39" s="138"/>
      <c r="G39" s="139" t="s">
        <v>35</v>
      </c>
      <c r="H39" s="140" t="s">
        <v>36</v>
      </c>
      <c r="I39" s="138"/>
      <c r="J39" s="141">
        <f>SUM(J30:J37)</f>
        <v>0</v>
      </c>
      <c r="K39" s="142"/>
      <c r="L39" s="119"/>
    </row>
    <row r="40" spans="2:12" s="120" customFormat="1" ht="14.5" customHeight="1">
      <c r="B40" s="119"/>
      <c r="L40" s="119"/>
    </row>
    <row r="41" spans="2:12" ht="14.5" customHeight="1">
      <c r="B41" s="113"/>
      <c r="L41" s="113"/>
    </row>
    <row r="42" spans="2:12" ht="14.5" customHeight="1">
      <c r="B42" s="113"/>
      <c r="L42" s="113"/>
    </row>
    <row r="43" spans="2:12" ht="14.5" customHeight="1">
      <c r="B43" s="113"/>
      <c r="L43" s="113"/>
    </row>
    <row r="44" spans="2:12" ht="14.5" customHeight="1">
      <c r="B44" s="113"/>
      <c r="L44" s="113"/>
    </row>
    <row r="45" spans="2:12" ht="14.5" customHeight="1">
      <c r="B45" s="113"/>
      <c r="L45" s="113"/>
    </row>
    <row r="46" spans="2:12" ht="14.5" customHeight="1">
      <c r="B46" s="113"/>
      <c r="L46" s="113"/>
    </row>
    <row r="47" spans="2:12" ht="14.5" customHeight="1">
      <c r="B47" s="113"/>
      <c r="L47" s="113"/>
    </row>
    <row r="48" spans="2:12" ht="14.5" customHeight="1">
      <c r="B48" s="113"/>
      <c r="L48" s="113"/>
    </row>
    <row r="49" spans="2:12" ht="14.5" customHeight="1">
      <c r="B49" s="113"/>
      <c r="L49" s="113"/>
    </row>
    <row r="50" spans="2:12" s="120" customFormat="1" ht="14.5" customHeight="1">
      <c r="B50" s="119"/>
      <c r="D50" s="143" t="s">
        <v>37</v>
      </c>
      <c r="E50" s="144"/>
      <c r="F50" s="144"/>
      <c r="G50" s="143" t="s">
        <v>38</v>
      </c>
      <c r="H50" s="144"/>
      <c r="I50" s="144"/>
      <c r="J50" s="144"/>
      <c r="K50" s="144"/>
      <c r="L50" s="119"/>
    </row>
    <row r="51" spans="2:12">
      <c r="B51" s="113"/>
      <c r="L51" s="113"/>
    </row>
    <row r="52" spans="2:12">
      <c r="B52" s="113"/>
      <c r="L52" s="113"/>
    </row>
    <row r="53" spans="2:12">
      <c r="B53" s="113"/>
      <c r="L53" s="113"/>
    </row>
    <row r="54" spans="2:12">
      <c r="B54" s="113"/>
      <c r="L54" s="113"/>
    </row>
    <row r="55" spans="2:12">
      <c r="B55" s="113"/>
      <c r="L55" s="113"/>
    </row>
    <row r="56" spans="2:12">
      <c r="B56" s="113"/>
      <c r="L56" s="113"/>
    </row>
    <row r="57" spans="2:12">
      <c r="B57" s="113"/>
      <c r="L57" s="113"/>
    </row>
    <row r="58" spans="2:12">
      <c r="B58" s="113"/>
      <c r="L58" s="113"/>
    </row>
    <row r="59" spans="2:12">
      <c r="B59" s="113"/>
      <c r="L59" s="113"/>
    </row>
    <row r="60" spans="2:12">
      <c r="B60" s="113"/>
      <c r="L60" s="113"/>
    </row>
    <row r="61" spans="2:12" s="120" customFormat="1" ht="13">
      <c r="B61" s="119"/>
      <c r="D61" s="145" t="s">
        <v>39</v>
      </c>
      <c r="E61" s="146"/>
      <c r="F61" s="147" t="s">
        <v>40</v>
      </c>
      <c r="G61" s="145" t="s">
        <v>39</v>
      </c>
      <c r="H61" s="146"/>
      <c r="I61" s="146"/>
      <c r="J61" s="148" t="s">
        <v>40</v>
      </c>
      <c r="K61" s="146"/>
      <c r="L61" s="119"/>
    </row>
    <row r="62" spans="2:12">
      <c r="B62" s="113"/>
      <c r="L62" s="113"/>
    </row>
    <row r="63" spans="2:12">
      <c r="B63" s="113"/>
      <c r="L63" s="113"/>
    </row>
    <row r="64" spans="2:12">
      <c r="B64" s="113"/>
      <c r="L64" s="113"/>
    </row>
    <row r="65" spans="2:12" s="120" customFormat="1" ht="13">
      <c r="B65" s="119"/>
      <c r="D65" s="143" t="s">
        <v>41</v>
      </c>
      <c r="E65" s="144"/>
      <c r="F65" s="144"/>
      <c r="G65" s="143" t="s">
        <v>42</v>
      </c>
      <c r="H65" s="144"/>
      <c r="I65" s="144"/>
      <c r="J65" s="144"/>
      <c r="K65" s="144"/>
      <c r="L65" s="119"/>
    </row>
    <row r="66" spans="2:12">
      <c r="B66" s="113"/>
      <c r="L66" s="113"/>
    </row>
    <row r="67" spans="2:12">
      <c r="B67" s="113"/>
      <c r="L67" s="113"/>
    </row>
    <row r="68" spans="2:12">
      <c r="B68" s="113"/>
      <c r="L68" s="113"/>
    </row>
    <row r="69" spans="2:12">
      <c r="B69" s="113"/>
      <c r="L69" s="113"/>
    </row>
    <row r="70" spans="2:12">
      <c r="B70" s="113"/>
      <c r="L70" s="113"/>
    </row>
    <row r="71" spans="2:12">
      <c r="B71" s="113"/>
      <c r="L71" s="113"/>
    </row>
    <row r="72" spans="2:12">
      <c r="B72" s="113"/>
      <c r="L72" s="113"/>
    </row>
    <row r="73" spans="2:12">
      <c r="B73" s="113"/>
      <c r="L73" s="113"/>
    </row>
    <row r="74" spans="2:12">
      <c r="B74" s="113"/>
      <c r="L74" s="113"/>
    </row>
    <row r="75" spans="2:12">
      <c r="B75" s="113"/>
      <c r="L75" s="113"/>
    </row>
    <row r="76" spans="2:12" s="120" customFormat="1" ht="13">
      <c r="B76" s="119"/>
      <c r="D76" s="145" t="s">
        <v>39</v>
      </c>
      <c r="E76" s="146"/>
      <c r="F76" s="147" t="s">
        <v>40</v>
      </c>
      <c r="G76" s="145" t="s">
        <v>39</v>
      </c>
      <c r="H76" s="146"/>
      <c r="I76" s="146"/>
      <c r="J76" s="148" t="s">
        <v>40</v>
      </c>
      <c r="K76" s="146"/>
      <c r="L76" s="119"/>
    </row>
    <row r="77" spans="2:12" s="120" customFormat="1" ht="14.5" customHeight="1">
      <c r="B77" s="149"/>
      <c r="C77" s="150"/>
      <c r="D77" s="150"/>
      <c r="E77" s="150"/>
      <c r="F77" s="150"/>
      <c r="G77" s="150"/>
      <c r="H77" s="150"/>
      <c r="I77" s="150"/>
      <c r="J77" s="150"/>
      <c r="K77" s="150"/>
      <c r="L77" s="119"/>
    </row>
    <row r="81" spans="2:46" s="120" customFormat="1" ht="7" customHeight="1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19"/>
    </row>
    <row r="82" spans="2:46" s="120" customFormat="1" ht="25" customHeight="1">
      <c r="B82" s="119"/>
      <c r="C82" s="114" t="s">
        <v>71</v>
      </c>
      <c r="L82" s="119"/>
    </row>
    <row r="83" spans="2:46" s="120" customFormat="1" ht="7" customHeight="1">
      <c r="B83" s="119"/>
      <c r="L83" s="119"/>
    </row>
    <row r="84" spans="2:46" s="120" customFormat="1" ht="12" customHeight="1">
      <c r="B84" s="119"/>
      <c r="C84" s="116" t="s">
        <v>10</v>
      </c>
      <c r="L84" s="119"/>
    </row>
    <row r="85" spans="2:46" s="120" customFormat="1" ht="26.25" customHeight="1">
      <c r="B85" s="119"/>
      <c r="E85" s="117" t="str">
        <f>E7</f>
        <v xml:space="preserve">	Revitalizace zahrady a výstavba parkovacích míst v Památníku Josefa Lady a jeho dcery Aleny</v>
      </c>
      <c r="F85" s="118"/>
      <c r="G85" s="118"/>
      <c r="H85" s="118"/>
      <c r="L85" s="119"/>
    </row>
    <row r="86" spans="2:46" s="120" customFormat="1" ht="12" customHeight="1">
      <c r="B86" s="119"/>
      <c r="C86" s="116" t="s">
        <v>70</v>
      </c>
      <c r="L86" s="119"/>
    </row>
    <row r="87" spans="2:46" s="120" customFormat="1" ht="16.5" customHeight="1">
      <c r="B87" s="119"/>
      <c r="E87" s="121" t="str">
        <f>E9</f>
        <v>031 - ZAHRADNÍ ÚPRAVY</v>
      </c>
      <c r="F87" s="122"/>
      <c r="G87" s="122"/>
      <c r="H87" s="122"/>
      <c r="L87" s="119"/>
    </row>
    <row r="88" spans="2:46" s="120" customFormat="1" ht="7" customHeight="1">
      <c r="B88" s="119"/>
      <c r="L88" s="119"/>
    </row>
    <row r="89" spans="2:46" s="120" customFormat="1" ht="12" customHeight="1">
      <c r="B89" s="119"/>
      <c r="C89" s="116" t="s">
        <v>13</v>
      </c>
      <c r="F89" s="123" t="str">
        <f>F12</f>
        <v>Hrusice</v>
      </c>
      <c r="I89" s="116" t="s">
        <v>14</v>
      </c>
      <c r="J89" s="124" t="str">
        <f>IF(J12="","",J12)</f>
        <v>09.2025</v>
      </c>
      <c r="L89" s="119"/>
    </row>
    <row r="90" spans="2:46" s="120" customFormat="1" ht="7" customHeight="1">
      <c r="B90" s="119"/>
      <c r="L90" s="119"/>
    </row>
    <row r="91" spans="2:46" s="120" customFormat="1" ht="40.25" customHeight="1">
      <c r="B91" s="119"/>
      <c r="C91" s="116" t="s">
        <v>15</v>
      </c>
      <c r="F91" s="123" t="str">
        <f>E15</f>
        <v>Oblastní muzeum Praha - východ, p. o.</v>
      </c>
      <c r="I91" s="116" t="s">
        <v>20</v>
      </c>
      <c r="J91" s="153" t="str">
        <f>E21</f>
        <v>Ing. arch. Jan Albrecht, Závěrka 473/8 169 00 Praha 6</v>
      </c>
      <c r="L91" s="119"/>
    </row>
    <row r="92" spans="2:46" s="120" customFormat="1" ht="15.25" customHeight="1">
      <c r="B92" s="119"/>
      <c r="C92" s="116" t="s">
        <v>18</v>
      </c>
      <c r="F92" s="123" t="str">
        <f>IF(E18="","",E18)</f>
        <v xml:space="preserve"> </v>
      </c>
      <c r="I92" s="116" t="s">
        <v>22</v>
      </c>
      <c r="J92" s="153">
        <f>E24</f>
        <v>0</v>
      </c>
      <c r="L92" s="119"/>
    </row>
    <row r="93" spans="2:46" s="120" customFormat="1" ht="10.25" customHeight="1">
      <c r="B93" s="119"/>
      <c r="L93" s="119"/>
    </row>
    <row r="94" spans="2:46" s="120" customFormat="1" ht="29.25" customHeight="1">
      <c r="B94" s="119"/>
      <c r="C94" s="154" t="s">
        <v>72</v>
      </c>
      <c r="D94" s="136"/>
      <c r="E94" s="136"/>
      <c r="F94" s="136"/>
      <c r="G94" s="136"/>
      <c r="H94" s="136"/>
      <c r="I94" s="136"/>
      <c r="J94" s="155" t="s">
        <v>73</v>
      </c>
      <c r="K94" s="136"/>
      <c r="L94" s="119"/>
    </row>
    <row r="95" spans="2:46" s="120" customFormat="1" ht="10.25" customHeight="1">
      <c r="B95" s="119"/>
      <c r="L95" s="119"/>
    </row>
    <row r="96" spans="2:46" s="120" customFormat="1" ht="23" customHeight="1">
      <c r="B96" s="119"/>
      <c r="C96" s="156" t="s">
        <v>74</v>
      </c>
      <c r="J96" s="131">
        <f>J125</f>
        <v>0</v>
      </c>
      <c r="L96" s="119"/>
      <c r="AT96" s="110" t="s">
        <v>75</v>
      </c>
    </row>
    <row r="97" spans="2:23" s="158" customFormat="1" ht="25" customHeight="1">
      <c r="B97" s="157"/>
      <c r="D97" s="159" t="s">
        <v>76</v>
      </c>
      <c r="E97" s="160"/>
      <c r="F97" s="160"/>
      <c r="G97" s="160"/>
      <c r="H97" s="160"/>
      <c r="I97" s="160"/>
      <c r="J97" s="161">
        <f>J126</f>
        <v>0</v>
      </c>
      <c r="L97" s="256"/>
    </row>
    <row r="98" spans="2:23" s="163" customFormat="1" ht="20" customHeight="1">
      <c r="B98" s="162"/>
      <c r="D98" s="164" t="s">
        <v>245</v>
      </c>
      <c r="E98" s="165"/>
      <c r="F98" s="165"/>
      <c r="G98" s="165"/>
      <c r="H98" s="165"/>
      <c r="I98" s="165"/>
      <c r="J98" s="166">
        <f>J127</f>
        <v>0</v>
      </c>
      <c r="L98" s="162"/>
    </row>
    <row r="99" spans="2:23" s="163" customFormat="1" ht="20" customHeight="1">
      <c r="B99" s="162"/>
      <c r="D99" s="164" t="s">
        <v>246</v>
      </c>
      <c r="E99" s="165"/>
      <c r="F99" s="165"/>
      <c r="G99" s="165"/>
      <c r="H99" s="165"/>
      <c r="I99" s="165"/>
      <c r="J99" s="166">
        <f>J159</f>
        <v>0</v>
      </c>
      <c r="L99" s="162"/>
    </row>
    <row r="100" spans="2:23" s="163" customFormat="1" ht="20" customHeight="1">
      <c r="B100" s="162"/>
      <c r="D100" s="164" t="s">
        <v>837</v>
      </c>
      <c r="E100" s="165"/>
      <c r="F100" s="165"/>
      <c r="G100" s="165"/>
      <c r="H100" s="165"/>
      <c r="I100" s="165"/>
      <c r="J100" s="166">
        <f>J162</f>
        <v>0</v>
      </c>
      <c r="L100" s="162"/>
    </row>
    <row r="101" spans="2:23" s="163" customFormat="1" ht="20" customHeight="1">
      <c r="B101" s="162"/>
      <c r="D101" s="164" t="s">
        <v>373</v>
      </c>
      <c r="E101" s="165"/>
      <c r="F101" s="165"/>
      <c r="G101" s="165"/>
      <c r="H101" s="165"/>
      <c r="I101" s="165"/>
      <c r="J101" s="166">
        <f>J245</f>
        <v>0</v>
      </c>
      <c r="L101" s="162"/>
      <c r="W101" s="168"/>
    </row>
    <row r="102" spans="2:23" s="163" customFormat="1" ht="20" customHeight="1">
      <c r="B102" s="162"/>
      <c r="D102" s="164" t="s">
        <v>375</v>
      </c>
      <c r="E102" s="165"/>
      <c r="F102" s="165"/>
      <c r="G102" s="165"/>
      <c r="H102" s="165"/>
      <c r="I102" s="165"/>
      <c r="J102" s="166">
        <f>J258</f>
        <v>0</v>
      </c>
      <c r="L102" s="162"/>
    </row>
    <row r="103" spans="2:23" s="163" customFormat="1" ht="20" customHeight="1">
      <c r="B103" s="162"/>
      <c r="D103" s="164" t="s">
        <v>376</v>
      </c>
      <c r="E103" s="165"/>
      <c r="F103" s="165"/>
      <c r="G103" s="165"/>
      <c r="H103" s="165"/>
      <c r="I103" s="165"/>
      <c r="J103" s="166">
        <f>J267</f>
        <v>0</v>
      </c>
      <c r="L103" s="162"/>
    </row>
    <row r="104" spans="2:23" s="163" customFormat="1" ht="20" customHeight="1">
      <c r="B104" s="162"/>
      <c r="D104" s="164" t="s">
        <v>377</v>
      </c>
      <c r="E104" s="165"/>
      <c r="F104" s="165"/>
      <c r="G104" s="165"/>
      <c r="H104" s="165"/>
      <c r="I104" s="165"/>
      <c r="J104" s="166">
        <f>J279</f>
        <v>0</v>
      </c>
      <c r="L104" s="162"/>
    </row>
    <row r="105" spans="2:23" s="163" customFormat="1" ht="20" customHeight="1">
      <c r="B105" s="162"/>
      <c r="D105" s="164" t="s">
        <v>374</v>
      </c>
      <c r="E105" s="165"/>
      <c r="F105" s="165"/>
      <c r="G105" s="165"/>
      <c r="H105" s="165"/>
      <c r="I105" s="165"/>
      <c r="J105" s="166">
        <f>J281</f>
        <v>0</v>
      </c>
      <c r="L105" s="162"/>
    </row>
    <row r="106" spans="2:23" s="120" customFormat="1" ht="21.75" customHeight="1">
      <c r="B106" s="119"/>
      <c r="L106" s="119"/>
    </row>
    <row r="107" spans="2:23" s="120" customFormat="1" ht="7" customHeight="1">
      <c r="B107" s="149"/>
      <c r="C107" s="150"/>
      <c r="D107" s="150"/>
      <c r="E107" s="150"/>
      <c r="F107" s="150"/>
      <c r="G107" s="150"/>
      <c r="H107" s="150"/>
      <c r="I107" s="150"/>
      <c r="J107" s="150"/>
      <c r="K107" s="150"/>
      <c r="L107" s="119"/>
    </row>
    <row r="111" spans="2:23" s="120" customFormat="1" ht="7" customHeight="1">
      <c r="B111" s="151"/>
      <c r="C111" s="152"/>
      <c r="D111" s="152"/>
      <c r="E111" s="152"/>
      <c r="F111" s="152"/>
      <c r="G111" s="152"/>
      <c r="H111" s="152"/>
      <c r="I111" s="152"/>
      <c r="J111" s="152"/>
      <c r="K111" s="152"/>
      <c r="L111" s="119"/>
    </row>
    <row r="112" spans="2:23" s="120" customFormat="1" ht="25" customHeight="1">
      <c r="B112" s="119"/>
      <c r="C112" s="114" t="s">
        <v>86</v>
      </c>
      <c r="L112" s="119"/>
    </row>
    <row r="113" spans="2:63" s="120" customFormat="1" ht="7" customHeight="1">
      <c r="B113" s="119"/>
      <c r="L113" s="119"/>
    </row>
    <row r="114" spans="2:63" s="120" customFormat="1" ht="12" customHeight="1">
      <c r="B114" s="119"/>
      <c r="C114" s="116" t="s">
        <v>10</v>
      </c>
      <c r="L114" s="119"/>
    </row>
    <row r="115" spans="2:63" s="120" customFormat="1" ht="26.25" customHeight="1">
      <c r="B115" s="119"/>
      <c r="E115" s="117" t="str">
        <f>E7</f>
        <v xml:space="preserve">	Revitalizace zahrady a výstavba parkovacích míst v Památníku Josefa Lady a jeho dcery Aleny</v>
      </c>
      <c r="F115" s="118"/>
      <c r="G115" s="118"/>
      <c r="H115" s="118"/>
      <c r="L115" s="119"/>
    </row>
    <row r="116" spans="2:63" s="120" customFormat="1" ht="12" customHeight="1">
      <c r="B116" s="119"/>
      <c r="C116" s="116" t="s">
        <v>70</v>
      </c>
      <c r="L116" s="119"/>
    </row>
    <row r="117" spans="2:63" s="120" customFormat="1" ht="16.5" customHeight="1">
      <c r="B117" s="119"/>
      <c r="E117" s="121" t="str">
        <f>E9</f>
        <v>031 - ZAHRADNÍ ÚPRAVY</v>
      </c>
      <c r="F117" s="122"/>
      <c r="G117" s="122"/>
      <c r="H117" s="122"/>
      <c r="L117" s="119"/>
    </row>
    <row r="118" spans="2:63" s="120" customFormat="1" ht="7" customHeight="1">
      <c r="B118" s="119"/>
      <c r="L118" s="119"/>
    </row>
    <row r="119" spans="2:63" s="120" customFormat="1" ht="12" customHeight="1">
      <c r="B119" s="119"/>
      <c r="C119" s="116" t="s">
        <v>13</v>
      </c>
      <c r="F119" s="123" t="str">
        <f>F12</f>
        <v>Hrusice</v>
      </c>
      <c r="I119" s="116" t="s">
        <v>14</v>
      </c>
      <c r="J119" s="124" t="str">
        <f>IF(J12="","",J12)</f>
        <v>09.2025</v>
      </c>
      <c r="L119" s="119"/>
    </row>
    <row r="120" spans="2:63" s="120" customFormat="1" ht="7" customHeight="1">
      <c r="B120" s="119"/>
      <c r="L120" s="119"/>
    </row>
    <row r="121" spans="2:63" s="120" customFormat="1" ht="40.25" customHeight="1">
      <c r="B121" s="119"/>
      <c r="C121" s="116" t="s">
        <v>15</v>
      </c>
      <c r="F121" s="123" t="str">
        <f>E15</f>
        <v>Oblastní muzeum Praha - východ, p. o.</v>
      </c>
      <c r="I121" s="116" t="s">
        <v>20</v>
      </c>
      <c r="J121" s="153" t="str">
        <f>E21</f>
        <v>Ing. arch. Jan Albrecht, Závěrka 473/8 169 00 Praha 6</v>
      </c>
      <c r="L121" s="119"/>
    </row>
    <row r="122" spans="2:63" s="120" customFormat="1" ht="15.25" customHeight="1">
      <c r="B122" s="119"/>
      <c r="C122" s="116" t="s">
        <v>18</v>
      </c>
      <c r="F122" s="123" t="str">
        <f>IF(E18="","",E18)</f>
        <v xml:space="preserve"> </v>
      </c>
      <c r="I122" s="116" t="s">
        <v>22</v>
      </c>
      <c r="J122" s="153">
        <f>E24</f>
        <v>0</v>
      </c>
      <c r="L122" s="119"/>
    </row>
    <row r="123" spans="2:63" s="120" customFormat="1" ht="10.25" customHeight="1">
      <c r="B123" s="119"/>
      <c r="L123" s="119"/>
    </row>
    <row r="124" spans="2:63" s="177" customFormat="1" ht="29.25" customHeight="1">
      <c r="B124" s="169"/>
      <c r="C124" s="170" t="s">
        <v>87</v>
      </c>
      <c r="D124" s="171" t="s">
        <v>49</v>
      </c>
      <c r="E124" s="171" t="s">
        <v>45</v>
      </c>
      <c r="F124" s="171" t="s">
        <v>46</v>
      </c>
      <c r="G124" s="171" t="s">
        <v>88</v>
      </c>
      <c r="H124" s="171" t="s">
        <v>89</v>
      </c>
      <c r="I124" s="171" t="s">
        <v>90</v>
      </c>
      <c r="J124" s="172" t="s">
        <v>73</v>
      </c>
      <c r="K124" s="173" t="s">
        <v>91</v>
      </c>
      <c r="L124" s="169"/>
      <c r="M124" s="174" t="s">
        <v>1</v>
      </c>
      <c r="N124" s="175" t="s">
        <v>28</v>
      </c>
      <c r="O124" s="175" t="s">
        <v>92</v>
      </c>
      <c r="P124" s="175" t="s">
        <v>93</v>
      </c>
      <c r="Q124" s="175" t="s">
        <v>94</v>
      </c>
      <c r="R124" s="175" t="s">
        <v>95</v>
      </c>
      <c r="S124" s="175" t="s">
        <v>96</v>
      </c>
      <c r="T124" s="176" t="s">
        <v>97</v>
      </c>
    </row>
    <row r="125" spans="2:63" s="120" customFormat="1" ht="23" customHeight="1">
      <c r="B125" s="119"/>
      <c r="C125" s="178" t="s">
        <v>98</v>
      </c>
      <c r="J125" s="179">
        <f>BJ125</f>
        <v>0</v>
      </c>
      <c r="L125" s="119"/>
      <c r="M125" s="180"/>
      <c r="N125" s="129"/>
      <c r="O125" s="129"/>
      <c r="P125" s="181">
        <f>P126</f>
        <v>835.04441999999983</v>
      </c>
      <c r="Q125" s="129"/>
      <c r="R125" s="181">
        <f>R126</f>
        <v>102.27268000000001</v>
      </c>
      <c r="S125" s="129"/>
      <c r="T125" s="182">
        <f>T126</f>
        <v>0</v>
      </c>
      <c r="AS125" s="110" t="s">
        <v>63</v>
      </c>
      <c r="AT125" s="110" t="s">
        <v>75</v>
      </c>
      <c r="BJ125" s="183">
        <f>BJ126</f>
        <v>0</v>
      </c>
    </row>
    <row r="126" spans="2:63" s="185" customFormat="1" ht="26" customHeight="1">
      <c r="B126" s="184"/>
      <c r="D126" s="186" t="s">
        <v>63</v>
      </c>
      <c r="E126" s="187" t="s">
        <v>99</v>
      </c>
      <c r="F126" s="187" t="s">
        <v>266</v>
      </c>
      <c r="J126" s="188">
        <f>BJ126</f>
        <v>0</v>
      </c>
      <c r="L126" s="184"/>
      <c r="M126" s="189"/>
      <c r="P126" s="190">
        <f>P127+P159+P162+P245+P258+P267+P279+P281</f>
        <v>835.04441999999983</v>
      </c>
      <c r="R126" s="190">
        <f>R127+R159+R162</f>
        <v>102.27268000000001</v>
      </c>
      <c r="T126" s="197">
        <f>T127+T159+T162</f>
        <v>0</v>
      </c>
      <c r="W126" s="192"/>
      <c r="AS126" s="193" t="s">
        <v>63</v>
      </c>
      <c r="AT126" s="193" t="s">
        <v>64</v>
      </c>
      <c r="AX126" s="186" t="s">
        <v>101</v>
      </c>
      <c r="BJ126" s="198">
        <f>BJ127+BJ159+BJ162+BJ245+BJ258+BJ267+BJ279+BJ281</f>
        <v>0</v>
      </c>
    </row>
    <row r="127" spans="2:63" s="185" customFormat="1" ht="23" customHeight="1">
      <c r="B127" s="184"/>
      <c r="D127" s="186" t="s">
        <v>63</v>
      </c>
      <c r="E127" s="194">
        <v>231</v>
      </c>
      <c r="F127" s="194" t="s">
        <v>230</v>
      </c>
      <c r="J127" s="195">
        <f>BJ127</f>
        <v>0</v>
      </c>
      <c r="L127" s="196"/>
      <c r="M127" s="189"/>
      <c r="P127" s="190">
        <f>SUM(P128:P158)</f>
        <v>111.71705000000001</v>
      </c>
      <c r="R127" s="190">
        <f>SUM(R128:R158)</f>
        <v>20.503</v>
      </c>
      <c r="T127" s="191">
        <f>SUM(T128:T158)</f>
        <v>0</v>
      </c>
      <c r="AS127" s="193" t="s">
        <v>63</v>
      </c>
      <c r="AT127" s="193" t="s">
        <v>66</v>
      </c>
      <c r="AX127" s="186" t="s">
        <v>101</v>
      </c>
      <c r="BJ127" s="198">
        <f>SUM(BJ128:BJ158)</f>
        <v>0</v>
      </c>
    </row>
    <row r="128" spans="2:63" s="120" customFormat="1" ht="39">
      <c r="B128" s="119"/>
      <c r="C128" s="199" t="s">
        <v>66</v>
      </c>
      <c r="D128" s="199" t="s">
        <v>102</v>
      </c>
      <c r="E128" s="200" t="s">
        <v>206</v>
      </c>
      <c r="F128" s="201" t="s">
        <v>207</v>
      </c>
      <c r="G128" s="202" t="s">
        <v>106</v>
      </c>
      <c r="H128" s="203">
        <v>91</v>
      </c>
      <c r="I128" s="67">
        <v>0</v>
      </c>
      <c r="J128" s="205">
        <f t="shared" ref="J128:J145" si="0">ROUND(I128*H128,2)</f>
        <v>0</v>
      </c>
      <c r="K128" s="206"/>
      <c r="L128" s="119"/>
      <c r="M128" s="207" t="s">
        <v>1</v>
      </c>
      <c r="N128" s="208" t="s">
        <v>29</v>
      </c>
      <c r="O128" s="209">
        <v>0.34799999999999998</v>
      </c>
      <c r="P128" s="209">
        <f t="shared" ref="P128:P145" si="1">O128*H128</f>
        <v>31.667999999999999</v>
      </c>
      <c r="Q128" s="209">
        <v>0</v>
      </c>
      <c r="R128" s="209">
        <f t="shared" ref="R128:R145" si="2">Q128*H128</f>
        <v>0</v>
      </c>
      <c r="S128" s="209">
        <v>0</v>
      </c>
      <c r="T128" s="210">
        <f t="shared" ref="T128:T145" si="3">S128*H128</f>
        <v>0</v>
      </c>
      <c r="AS128" s="211" t="s">
        <v>102</v>
      </c>
      <c r="AT128" s="211" t="s">
        <v>67</v>
      </c>
      <c r="AX128" s="110" t="s">
        <v>101</v>
      </c>
      <c r="BD128" s="212">
        <f>IF(N128="základní",J128,0)</f>
        <v>0</v>
      </c>
      <c r="BE128" s="212">
        <f>IF(N128="snížená",J128,0)</f>
        <v>0</v>
      </c>
      <c r="BF128" s="212">
        <f>IF(N128="zákl. přenesená",J128,0)</f>
        <v>0</v>
      </c>
      <c r="BG128" s="212">
        <f>IF(N128="sníž. přenesená",J128,0)</f>
        <v>0</v>
      </c>
      <c r="BH128" s="212">
        <f>IF(N128="nulová",J128,0)</f>
        <v>0</v>
      </c>
      <c r="BI128" s="110" t="s">
        <v>66</v>
      </c>
      <c r="BJ128" s="212">
        <f>ROUND(I128*H128,2)</f>
        <v>0</v>
      </c>
      <c r="BK128" s="110" t="s">
        <v>104</v>
      </c>
    </row>
    <row r="129" spans="2:63" s="120" customFormat="1" ht="39">
      <c r="B129" s="119"/>
      <c r="C129" s="199" t="s">
        <v>67</v>
      </c>
      <c r="D129" s="199" t="s">
        <v>102</v>
      </c>
      <c r="E129" s="200" t="s">
        <v>297</v>
      </c>
      <c r="F129" s="235" t="s">
        <v>298</v>
      </c>
      <c r="G129" s="202" t="s">
        <v>106</v>
      </c>
      <c r="H129" s="203">
        <v>122</v>
      </c>
      <c r="I129" s="67">
        <v>0</v>
      </c>
      <c r="J129" s="205">
        <f>ROUND(I129*H129,2)</f>
        <v>0</v>
      </c>
      <c r="K129" s="206"/>
      <c r="L129" s="119"/>
      <c r="M129" s="207" t="s">
        <v>1</v>
      </c>
      <c r="N129" s="208" t="s">
        <v>29</v>
      </c>
      <c r="O129" s="209">
        <v>0.19400000000000001</v>
      </c>
      <c r="P129" s="209">
        <f t="shared" ref="P129" si="4">O129*H129</f>
        <v>23.667999999999999</v>
      </c>
      <c r="Q129" s="209">
        <v>0</v>
      </c>
      <c r="R129" s="209">
        <f t="shared" ref="R129" si="5">Q129*H129</f>
        <v>0</v>
      </c>
      <c r="S129" s="209">
        <v>0</v>
      </c>
      <c r="T129" s="210">
        <f t="shared" ref="T129" si="6">S129*H129</f>
        <v>0</v>
      </c>
      <c r="AS129" s="211" t="s">
        <v>102</v>
      </c>
      <c r="AT129" s="211" t="s">
        <v>67</v>
      </c>
      <c r="AX129" s="110" t="s">
        <v>101</v>
      </c>
      <c r="BD129" s="212">
        <f>IF(N129="základní",J129,0)</f>
        <v>0</v>
      </c>
      <c r="BE129" s="212">
        <f>IF(N129="snížená",J129,0)</f>
        <v>0</v>
      </c>
      <c r="BF129" s="212">
        <f>IF(N129="zákl. přenesená",J129,0)</f>
        <v>0</v>
      </c>
      <c r="BG129" s="212">
        <f>IF(N129="sníž. přenesená",J129,0)</f>
        <v>0</v>
      </c>
      <c r="BH129" s="212">
        <f>IF(N129="nulová",J129,0)</f>
        <v>0</v>
      </c>
      <c r="BI129" s="110" t="s">
        <v>66</v>
      </c>
      <c r="BJ129" s="212">
        <f>ROUND(I129*H129,2)</f>
        <v>0</v>
      </c>
      <c r="BK129" s="110" t="s">
        <v>104</v>
      </c>
    </row>
    <row r="130" spans="2:63" s="221" customFormat="1" ht="12">
      <c r="B130" s="220"/>
      <c r="D130" s="215" t="s">
        <v>105</v>
      </c>
      <c r="E130" s="222"/>
      <c r="F130" s="223" t="s">
        <v>301</v>
      </c>
      <c r="H130" s="224">
        <v>6</v>
      </c>
      <c r="L130" s="220"/>
      <c r="M130" s="225"/>
      <c r="T130" s="226"/>
      <c r="AS130" s="222"/>
      <c r="AT130" s="222"/>
      <c r="AX130" s="222"/>
    </row>
    <row r="131" spans="2:63" s="221" customFormat="1" ht="12">
      <c r="B131" s="220"/>
      <c r="D131" s="215" t="s">
        <v>105</v>
      </c>
      <c r="E131" s="222"/>
      <c r="F131" s="223" t="s">
        <v>300</v>
      </c>
      <c r="H131" s="224">
        <v>10</v>
      </c>
      <c r="L131" s="220"/>
      <c r="M131" s="225"/>
      <c r="T131" s="226"/>
      <c r="AS131" s="222"/>
      <c r="AT131" s="222"/>
      <c r="AX131" s="222"/>
    </row>
    <row r="132" spans="2:63" s="221" customFormat="1" ht="12">
      <c r="B132" s="220"/>
      <c r="D132" s="215" t="s">
        <v>105</v>
      </c>
      <c r="E132" s="222"/>
      <c r="F132" s="223" t="s">
        <v>299</v>
      </c>
      <c r="H132" s="224">
        <v>106</v>
      </c>
      <c r="L132" s="220"/>
      <c r="M132" s="225"/>
      <c r="T132" s="226"/>
      <c r="AS132" s="222"/>
      <c r="AT132" s="222"/>
      <c r="AX132" s="222"/>
    </row>
    <row r="133" spans="2:63" s="229" customFormat="1" ht="12">
      <c r="B133" s="228"/>
      <c r="D133" s="215" t="s">
        <v>105</v>
      </c>
      <c r="E133" s="230" t="s">
        <v>1</v>
      </c>
      <c r="F133" s="231" t="s">
        <v>109</v>
      </c>
      <c r="H133" s="232">
        <v>122</v>
      </c>
      <c r="L133" s="228"/>
      <c r="M133" s="233"/>
      <c r="T133" s="234"/>
      <c r="AS133" s="230" t="s">
        <v>105</v>
      </c>
      <c r="AT133" s="230" t="s">
        <v>67</v>
      </c>
      <c r="AU133" s="229" t="s">
        <v>104</v>
      </c>
      <c r="AV133" s="229" t="s">
        <v>21</v>
      </c>
      <c r="AW133" s="229" t="s">
        <v>66</v>
      </c>
      <c r="AX133" s="230" t="s">
        <v>101</v>
      </c>
    </row>
    <row r="134" spans="2:63" s="120" customFormat="1" ht="26">
      <c r="B134" s="119"/>
      <c r="C134" s="199">
        <v>3</v>
      </c>
      <c r="D134" s="199" t="s">
        <v>102</v>
      </c>
      <c r="E134" s="200" t="s">
        <v>208</v>
      </c>
      <c r="F134" s="201" t="s">
        <v>873</v>
      </c>
      <c r="G134" s="202" t="s">
        <v>121</v>
      </c>
      <c r="H134" s="203">
        <v>9</v>
      </c>
      <c r="I134" s="67">
        <v>0</v>
      </c>
      <c r="J134" s="205">
        <f t="shared" si="0"/>
        <v>0</v>
      </c>
      <c r="K134" s="206"/>
      <c r="L134" s="119"/>
      <c r="M134" s="207" t="s">
        <v>1</v>
      </c>
      <c r="N134" s="208" t="s">
        <v>29</v>
      </c>
      <c r="O134" s="209">
        <v>0.38900000000000001</v>
      </c>
      <c r="P134" s="209">
        <f t="shared" si="1"/>
        <v>3.5010000000000003</v>
      </c>
      <c r="Q134" s="209">
        <v>0</v>
      </c>
      <c r="R134" s="209">
        <f t="shared" si="2"/>
        <v>0</v>
      </c>
      <c r="S134" s="209">
        <v>0</v>
      </c>
      <c r="T134" s="210">
        <f t="shared" si="3"/>
        <v>0</v>
      </c>
      <c r="AS134" s="211" t="s">
        <v>102</v>
      </c>
      <c r="AT134" s="211" t="s">
        <v>67</v>
      </c>
      <c r="AX134" s="110" t="s">
        <v>101</v>
      </c>
      <c r="BD134" s="212">
        <f>IF(N134="základní",J134,0)</f>
        <v>0</v>
      </c>
      <c r="BE134" s="212">
        <f>IF(N134="snížená",J134,0)</f>
        <v>0</v>
      </c>
      <c r="BF134" s="212">
        <f>IF(N134="zákl. přenesená",J134,0)</f>
        <v>0</v>
      </c>
      <c r="BG134" s="212">
        <f>IF(N134="sníž. přenesená",J134,0)</f>
        <v>0</v>
      </c>
      <c r="BH134" s="212">
        <f>IF(N134="nulová",J134,0)</f>
        <v>0</v>
      </c>
      <c r="BI134" s="110" t="s">
        <v>66</v>
      </c>
      <c r="BJ134" s="212">
        <f>ROUND(I134*H134,2)</f>
        <v>0</v>
      </c>
      <c r="BK134" s="110" t="s">
        <v>104</v>
      </c>
    </row>
    <row r="135" spans="2:63" s="120" customFormat="1" ht="26">
      <c r="B135" s="119"/>
      <c r="C135" s="199">
        <v>4</v>
      </c>
      <c r="D135" s="199" t="s">
        <v>102</v>
      </c>
      <c r="E135" s="200" t="s">
        <v>209</v>
      </c>
      <c r="F135" s="201" t="s">
        <v>874</v>
      </c>
      <c r="G135" s="202" t="s">
        <v>121</v>
      </c>
      <c r="H135" s="203">
        <v>7</v>
      </c>
      <c r="I135" s="67">
        <v>0</v>
      </c>
      <c r="J135" s="205">
        <f t="shared" si="0"/>
        <v>0</v>
      </c>
      <c r="K135" s="206"/>
      <c r="L135" s="119"/>
      <c r="M135" s="207" t="s">
        <v>1</v>
      </c>
      <c r="N135" s="208" t="s">
        <v>29</v>
      </c>
      <c r="O135" s="209">
        <v>0.73399999999999999</v>
      </c>
      <c r="P135" s="209">
        <f t="shared" si="1"/>
        <v>5.1379999999999999</v>
      </c>
      <c r="Q135" s="209">
        <v>0</v>
      </c>
      <c r="R135" s="209">
        <f t="shared" si="2"/>
        <v>0</v>
      </c>
      <c r="S135" s="209">
        <v>0</v>
      </c>
      <c r="T135" s="210">
        <f t="shared" si="3"/>
        <v>0</v>
      </c>
      <c r="AS135" s="211" t="s">
        <v>102</v>
      </c>
      <c r="AT135" s="211" t="s">
        <v>67</v>
      </c>
      <c r="AX135" s="110" t="s">
        <v>101</v>
      </c>
      <c r="BD135" s="212">
        <f>IF(N135="základní",J135,0)</f>
        <v>0</v>
      </c>
      <c r="BE135" s="212">
        <f>IF(N135="snížená",J135,0)</f>
        <v>0</v>
      </c>
      <c r="BF135" s="212">
        <f>IF(N135="zákl. přenesená",J135,0)</f>
        <v>0</v>
      </c>
      <c r="BG135" s="212">
        <f>IF(N135="sníž. přenesená",J135,0)</f>
        <v>0</v>
      </c>
      <c r="BH135" s="212">
        <f>IF(N135="nulová",J135,0)</f>
        <v>0</v>
      </c>
      <c r="BI135" s="110" t="s">
        <v>66</v>
      </c>
      <c r="BJ135" s="212">
        <f>ROUND(I135*H135,2)</f>
        <v>0</v>
      </c>
      <c r="BK135" s="110" t="s">
        <v>104</v>
      </c>
    </row>
    <row r="136" spans="2:63" s="120" customFormat="1" ht="39">
      <c r="B136" s="119"/>
      <c r="C136" s="199">
        <v>5</v>
      </c>
      <c r="D136" s="199" t="s">
        <v>102</v>
      </c>
      <c r="E136" s="200" t="s">
        <v>210</v>
      </c>
      <c r="F136" s="201" t="s">
        <v>875</v>
      </c>
      <c r="G136" s="202" t="s">
        <v>121</v>
      </c>
      <c r="H136" s="203">
        <v>4</v>
      </c>
      <c r="I136" s="67">
        <v>0</v>
      </c>
      <c r="J136" s="205">
        <f t="shared" si="0"/>
        <v>0</v>
      </c>
      <c r="K136" s="206"/>
      <c r="L136" s="119"/>
      <c r="M136" s="207"/>
      <c r="N136" s="208" t="s">
        <v>29</v>
      </c>
      <c r="O136" s="209">
        <v>1.175</v>
      </c>
      <c r="P136" s="209">
        <f t="shared" si="1"/>
        <v>4.7</v>
      </c>
      <c r="Q136" s="209">
        <v>0</v>
      </c>
      <c r="R136" s="209">
        <f t="shared" si="2"/>
        <v>0</v>
      </c>
      <c r="S136" s="209">
        <v>0</v>
      </c>
      <c r="T136" s="210">
        <f t="shared" si="3"/>
        <v>0</v>
      </c>
      <c r="AS136" s="211" t="s">
        <v>102</v>
      </c>
      <c r="AT136" s="211" t="s">
        <v>67</v>
      </c>
      <c r="AX136" s="110" t="s">
        <v>101</v>
      </c>
      <c r="BD136" s="212">
        <f t="shared" ref="BD136:BD145" si="7">IF(N136="základní",J136,0)</f>
        <v>0</v>
      </c>
      <c r="BE136" s="212">
        <f t="shared" ref="BE136:BE145" si="8">IF(N136="snížená",J136,0)</f>
        <v>0</v>
      </c>
      <c r="BF136" s="212">
        <f t="shared" ref="BF136:BF145" si="9">IF(N136="zákl. přenesená",J136,0)</f>
        <v>0</v>
      </c>
      <c r="BG136" s="212">
        <f t="shared" ref="BG136:BG145" si="10">IF(N136="sníž. přenesená",J136,0)</f>
        <v>0</v>
      </c>
      <c r="BH136" s="212">
        <f t="shared" ref="BH136:BH145" si="11">IF(N136="nulová",J136,0)</f>
        <v>0</v>
      </c>
      <c r="BI136" s="110" t="s">
        <v>66</v>
      </c>
      <c r="BJ136" s="212">
        <f t="shared" ref="BJ136:BJ145" si="12">ROUND(I136*H136,2)</f>
        <v>0</v>
      </c>
      <c r="BK136" s="110" t="s">
        <v>104</v>
      </c>
    </row>
    <row r="137" spans="2:63" s="120" customFormat="1" ht="26">
      <c r="B137" s="119"/>
      <c r="C137" s="199">
        <v>6</v>
      </c>
      <c r="D137" s="199" t="s">
        <v>102</v>
      </c>
      <c r="E137" s="200" t="s">
        <v>211</v>
      </c>
      <c r="F137" s="201" t="s">
        <v>876</v>
      </c>
      <c r="G137" s="202" t="s">
        <v>121</v>
      </c>
      <c r="H137" s="203">
        <v>1</v>
      </c>
      <c r="I137" s="67">
        <v>0</v>
      </c>
      <c r="J137" s="205">
        <f t="shared" si="0"/>
        <v>0</v>
      </c>
      <c r="K137" s="206"/>
      <c r="L137" s="119"/>
      <c r="M137" s="207"/>
      <c r="N137" s="208" t="s">
        <v>29</v>
      </c>
      <c r="O137" s="209">
        <v>1.8560000000000001</v>
      </c>
      <c r="P137" s="209">
        <f t="shared" si="1"/>
        <v>1.8560000000000001</v>
      </c>
      <c r="Q137" s="209">
        <v>0</v>
      </c>
      <c r="R137" s="209">
        <f t="shared" si="2"/>
        <v>0</v>
      </c>
      <c r="S137" s="209">
        <v>0</v>
      </c>
      <c r="T137" s="210">
        <f t="shared" si="3"/>
        <v>0</v>
      </c>
      <c r="AS137" s="211" t="s">
        <v>102</v>
      </c>
      <c r="AT137" s="211" t="s">
        <v>67</v>
      </c>
      <c r="AX137" s="110" t="s">
        <v>101</v>
      </c>
      <c r="BD137" s="212">
        <f t="shared" si="7"/>
        <v>0</v>
      </c>
      <c r="BE137" s="212">
        <f t="shared" si="8"/>
        <v>0</v>
      </c>
      <c r="BF137" s="212">
        <f t="shared" si="9"/>
        <v>0</v>
      </c>
      <c r="BG137" s="212">
        <f t="shared" si="10"/>
        <v>0</v>
      </c>
      <c r="BH137" s="212">
        <f t="shared" si="11"/>
        <v>0</v>
      </c>
      <c r="BI137" s="110" t="s">
        <v>66</v>
      </c>
      <c r="BJ137" s="212">
        <f t="shared" si="12"/>
        <v>0</v>
      </c>
      <c r="BK137" s="110" t="s">
        <v>104</v>
      </c>
    </row>
    <row r="138" spans="2:63" s="120" customFormat="1" ht="39">
      <c r="B138" s="119"/>
      <c r="C138" s="199">
        <v>7</v>
      </c>
      <c r="D138" s="199" t="s">
        <v>102</v>
      </c>
      <c r="E138" s="200" t="s">
        <v>212</v>
      </c>
      <c r="F138" s="201" t="s">
        <v>213</v>
      </c>
      <c r="G138" s="202" t="s">
        <v>121</v>
      </c>
      <c r="H138" s="203">
        <v>9</v>
      </c>
      <c r="I138" s="67">
        <v>0</v>
      </c>
      <c r="J138" s="205">
        <f t="shared" si="0"/>
        <v>0</v>
      </c>
      <c r="K138" s="206"/>
      <c r="L138" s="119"/>
      <c r="M138" s="207"/>
      <c r="N138" s="208" t="s">
        <v>29</v>
      </c>
      <c r="O138" s="209">
        <v>0.1</v>
      </c>
      <c r="P138" s="209">
        <f t="shared" si="1"/>
        <v>0.9</v>
      </c>
      <c r="Q138" s="209">
        <v>0</v>
      </c>
      <c r="R138" s="209">
        <f t="shared" si="2"/>
        <v>0</v>
      </c>
      <c r="S138" s="209">
        <v>0</v>
      </c>
      <c r="T138" s="210">
        <f t="shared" si="3"/>
        <v>0</v>
      </c>
      <c r="AS138" s="211" t="s">
        <v>102</v>
      </c>
      <c r="AT138" s="211" t="s">
        <v>67</v>
      </c>
      <c r="AX138" s="110" t="s">
        <v>101</v>
      </c>
      <c r="BD138" s="212">
        <f t="shared" si="7"/>
        <v>0</v>
      </c>
      <c r="BE138" s="212">
        <f t="shared" si="8"/>
        <v>0</v>
      </c>
      <c r="BF138" s="212">
        <f t="shared" si="9"/>
        <v>0</v>
      </c>
      <c r="BG138" s="212">
        <f t="shared" si="10"/>
        <v>0</v>
      </c>
      <c r="BH138" s="212">
        <f t="shared" si="11"/>
        <v>0</v>
      </c>
      <c r="BI138" s="110" t="s">
        <v>66</v>
      </c>
      <c r="BJ138" s="212">
        <f t="shared" si="12"/>
        <v>0</v>
      </c>
      <c r="BK138" s="110" t="s">
        <v>104</v>
      </c>
    </row>
    <row r="139" spans="2:63" s="120" customFormat="1" ht="39">
      <c r="B139" s="119"/>
      <c r="C139" s="199">
        <v>8</v>
      </c>
      <c r="D139" s="199" t="s">
        <v>102</v>
      </c>
      <c r="E139" s="200" t="s">
        <v>214</v>
      </c>
      <c r="F139" s="201" t="s">
        <v>217</v>
      </c>
      <c r="G139" s="202" t="s">
        <v>121</v>
      </c>
      <c r="H139" s="203">
        <v>7</v>
      </c>
      <c r="I139" s="67">
        <v>0</v>
      </c>
      <c r="J139" s="205">
        <f t="shared" si="0"/>
        <v>0</v>
      </c>
      <c r="K139" s="206"/>
      <c r="L139" s="119"/>
      <c r="M139" s="207"/>
      <c r="N139" s="208" t="s">
        <v>29</v>
      </c>
      <c r="O139" s="209">
        <v>0.44400000000000001</v>
      </c>
      <c r="P139" s="209">
        <f t="shared" si="1"/>
        <v>3.1080000000000001</v>
      </c>
      <c r="Q139" s="209">
        <v>0</v>
      </c>
      <c r="R139" s="209">
        <f t="shared" si="2"/>
        <v>0</v>
      </c>
      <c r="S139" s="209">
        <v>0</v>
      </c>
      <c r="T139" s="210">
        <f t="shared" si="3"/>
        <v>0</v>
      </c>
      <c r="AS139" s="211" t="s">
        <v>102</v>
      </c>
      <c r="AT139" s="211" t="s">
        <v>67</v>
      </c>
      <c r="AX139" s="110" t="s">
        <v>101</v>
      </c>
      <c r="BD139" s="212">
        <f t="shared" si="7"/>
        <v>0</v>
      </c>
      <c r="BE139" s="212">
        <f t="shared" si="8"/>
        <v>0</v>
      </c>
      <c r="BF139" s="212">
        <f t="shared" si="9"/>
        <v>0</v>
      </c>
      <c r="BG139" s="212">
        <f t="shared" si="10"/>
        <v>0</v>
      </c>
      <c r="BH139" s="212">
        <f t="shared" si="11"/>
        <v>0</v>
      </c>
      <c r="BI139" s="110" t="s">
        <v>66</v>
      </c>
      <c r="BJ139" s="212">
        <f t="shared" si="12"/>
        <v>0</v>
      </c>
      <c r="BK139" s="110" t="s">
        <v>104</v>
      </c>
    </row>
    <row r="140" spans="2:63" s="120" customFormat="1" ht="39">
      <c r="B140" s="119"/>
      <c r="C140" s="199">
        <v>9</v>
      </c>
      <c r="D140" s="199" t="s">
        <v>102</v>
      </c>
      <c r="E140" s="200" t="s">
        <v>215</v>
      </c>
      <c r="F140" s="201" t="s">
        <v>218</v>
      </c>
      <c r="G140" s="202" t="s">
        <v>121</v>
      </c>
      <c r="H140" s="203">
        <v>4</v>
      </c>
      <c r="I140" s="67">
        <v>0</v>
      </c>
      <c r="J140" s="205">
        <f t="shared" si="0"/>
        <v>0</v>
      </c>
      <c r="K140" s="206"/>
      <c r="L140" s="119"/>
      <c r="M140" s="207"/>
      <c r="N140" s="208" t="s">
        <v>29</v>
      </c>
      <c r="O140" s="209">
        <v>0.78600000000000003</v>
      </c>
      <c r="P140" s="209">
        <f t="shared" si="1"/>
        <v>3.1440000000000001</v>
      </c>
      <c r="Q140" s="209">
        <v>0</v>
      </c>
      <c r="R140" s="209">
        <f t="shared" si="2"/>
        <v>0</v>
      </c>
      <c r="S140" s="209">
        <v>0</v>
      </c>
      <c r="T140" s="210">
        <f t="shared" si="3"/>
        <v>0</v>
      </c>
      <c r="AS140" s="211" t="s">
        <v>102</v>
      </c>
      <c r="AT140" s="211" t="s">
        <v>67</v>
      </c>
      <c r="AX140" s="110" t="s">
        <v>101</v>
      </c>
      <c r="BD140" s="212">
        <f t="shared" si="7"/>
        <v>0</v>
      </c>
      <c r="BE140" s="212">
        <f t="shared" si="8"/>
        <v>0</v>
      </c>
      <c r="BF140" s="212">
        <f t="shared" si="9"/>
        <v>0</v>
      </c>
      <c r="BG140" s="212">
        <f t="shared" si="10"/>
        <v>0</v>
      </c>
      <c r="BH140" s="212">
        <f t="shared" si="11"/>
        <v>0</v>
      </c>
      <c r="BI140" s="110" t="s">
        <v>66</v>
      </c>
      <c r="BJ140" s="212">
        <f t="shared" si="12"/>
        <v>0</v>
      </c>
      <c r="BK140" s="110" t="s">
        <v>104</v>
      </c>
    </row>
    <row r="141" spans="2:63" s="120" customFormat="1" ht="39">
      <c r="B141" s="119"/>
      <c r="C141" s="199">
        <v>10</v>
      </c>
      <c r="D141" s="199" t="s">
        <v>102</v>
      </c>
      <c r="E141" s="200" t="s">
        <v>216</v>
      </c>
      <c r="F141" s="201" t="s">
        <v>219</v>
      </c>
      <c r="G141" s="202" t="s">
        <v>121</v>
      </c>
      <c r="H141" s="203">
        <v>1</v>
      </c>
      <c r="I141" s="67">
        <v>0</v>
      </c>
      <c r="J141" s="205">
        <f t="shared" si="0"/>
        <v>0</v>
      </c>
      <c r="K141" s="206"/>
      <c r="L141" s="119"/>
      <c r="M141" s="207"/>
      <c r="N141" s="208" t="s">
        <v>29</v>
      </c>
      <c r="O141" s="209">
        <v>0.96199999999999997</v>
      </c>
      <c r="P141" s="209">
        <f t="shared" si="1"/>
        <v>0.96199999999999997</v>
      </c>
      <c r="Q141" s="209">
        <v>0</v>
      </c>
      <c r="R141" s="209">
        <f t="shared" si="2"/>
        <v>0</v>
      </c>
      <c r="S141" s="209">
        <v>0</v>
      </c>
      <c r="T141" s="210">
        <f t="shared" si="3"/>
        <v>0</v>
      </c>
      <c r="AS141" s="211" t="s">
        <v>102</v>
      </c>
      <c r="AT141" s="211" t="s">
        <v>67</v>
      </c>
      <c r="AX141" s="110" t="s">
        <v>101</v>
      </c>
      <c r="BD141" s="212">
        <f t="shared" si="7"/>
        <v>0</v>
      </c>
      <c r="BE141" s="212">
        <f t="shared" si="8"/>
        <v>0</v>
      </c>
      <c r="BF141" s="212">
        <f t="shared" si="9"/>
        <v>0</v>
      </c>
      <c r="BG141" s="212">
        <f t="shared" si="10"/>
        <v>0</v>
      </c>
      <c r="BH141" s="212">
        <f t="shared" si="11"/>
        <v>0</v>
      </c>
      <c r="BI141" s="110" t="s">
        <v>66</v>
      </c>
      <c r="BJ141" s="212">
        <f t="shared" si="12"/>
        <v>0</v>
      </c>
      <c r="BK141" s="110" t="s">
        <v>104</v>
      </c>
    </row>
    <row r="142" spans="2:63" s="120" customFormat="1" ht="26">
      <c r="B142" s="119"/>
      <c r="C142" s="199">
        <v>11</v>
      </c>
      <c r="D142" s="199" t="s">
        <v>102</v>
      </c>
      <c r="E142" s="200" t="s">
        <v>224</v>
      </c>
      <c r="F142" s="201" t="s">
        <v>220</v>
      </c>
      <c r="G142" s="202" t="s">
        <v>120</v>
      </c>
      <c r="H142" s="203">
        <v>1</v>
      </c>
      <c r="I142" s="67">
        <v>0</v>
      </c>
      <c r="J142" s="205">
        <f t="shared" si="0"/>
        <v>0</v>
      </c>
      <c r="K142" s="206"/>
      <c r="L142" s="119"/>
      <c r="M142" s="207"/>
      <c r="N142" s="208" t="s">
        <v>29</v>
      </c>
      <c r="O142" s="209">
        <v>1E-3</v>
      </c>
      <c r="P142" s="209">
        <f t="shared" si="1"/>
        <v>1E-3</v>
      </c>
      <c r="Q142" s="209">
        <v>0</v>
      </c>
      <c r="R142" s="209">
        <f t="shared" si="2"/>
        <v>0</v>
      </c>
      <c r="S142" s="209">
        <v>0</v>
      </c>
      <c r="T142" s="210">
        <f t="shared" si="3"/>
        <v>0</v>
      </c>
      <c r="AS142" s="211" t="s">
        <v>102</v>
      </c>
      <c r="AT142" s="211" t="s">
        <v>67</v>
      </c>
      <c r="AX142" s="110" t="s">
        <v>101</v>
      </c>
      <c r="BD142" s="212">
        <f t="shared" si="7"/>
        <v>0</v>
      </c>
      <c r="BE142" s="212">
        <f t="shared" si="8"/>
        <v>0</v>
      </c>
      <c r="BF142" s="212">
        <f t="shared" si="9"/>
        <v>0</v>
      </c>
      <c r="BG142" s="212">
        <f t="shared" si="10"/>
        <v>0</v>
      </c>
      <c r="BH142" s="212">
        <f t="shared" si="11"/>
        <v>0</v>
      </c>
      <c r="BI142" s="110" t="s">
        <v>66</v>
      </c>
      <c r="BJ142" s="212">
        <f t="shared" si="12"/>
        <v>0</v>
      </c>
      <c r="BK142" s="110" t="s">
        <v>104</v>
      </c>
    </row>
    <row r="143" spans="2:63" s="120" customFormat="1" ht="26">
      <c r="B143" s="119"/>
      <c r="C143" s="199">
        <v>12</v>
      </c>
      <c r="D143" s="199" t="s">
        <v>102</v>
      </c>
      <c r="E143" s="200" t="s">
        <v>225</v>
      </c>
      <c r="F143" s="201" t="s">
        <v>221</v>
      </c>
      <c r="G143" s="202" t="s">
        <v>120</v>
      </c>
      <c r="H143" s="203">
        <v>1</v>
      </c>
      <c r="I143" s="68">
        <v>0</v>
      </c>
      <c r="J143" s="203">
        <f t="shared" si="0"/>
        <v>0</v>
      </c>
      <c r="K143" s="206"/>
      <c r="L143" s="119"/>
      <c r="M143" s="207"/>
      <c r="N143" s="208" t="s">
        <v>29</v>
      </c>
      <c r="O143" s="209">
        <v>2E-3</v>
      </c>
      <c r="P143" s="209">
        <f t="shared" si="1"/>
        <v>2E-3</v>
      </c>
      <c r="Q143" s="209">
        <v>0</v>
      </c>
      <c r="R143" s="209">
        <f t="shared" si="2"/>
        <v>0</v>
      </c>
      <c r="S143" s="209">
        <v>0</v>
      </c>
      <c r="T143" s="210">
        <f t="shared" si="3"/>
        <v>0</v>
      </c>
      <c r="AS143" s="211" t="s">
        <v>102</v>
      </c>
      <c r="AT143" s="211" t="s">
        <v>67</v>
      </c>
      <c r="AX143" s="110" t="s">
        <v>101</v>
      </c>
      <c r="BD143" s="212">
        <f t="shared" si="7"/>
        <v>0</v>
      </c>
      <c r="BE143" s="212">
        <f t="shared" si="8"/>
        <v>0</v>
      </c>
      <c r="BF143" s="212">
        <f t="shared" si="9"/>
        <v>0</v>
      </c>
      <c r="BG143" s="212">
        <f t="shared" si="10"/>
        <v>0</v>
      </c>
      <c r="BH143" s="212">
        <f t="shared" si="11"/>
        <v>0</v>
      </c>
      <c r="BI143" s="110" t="s">
        <v>66</v>
      </c>
      <c r="BJ143" s="212">
        <f t="shared" si="12"/>
        <v>0</v>
      </c>
      <c r="BK143" s="110" t="s">
        <v>104</v>
      </c>
    </row>
    <row r="144" spans="2:63" s="120" customFormat="1" ht="26">
      <c r="B144" s="119"/>
      <c r="C144" s="199">
        <v>13</v>
      </c>
      <c r="D144" s="199" t="s">
        <v>102</v>
      </c>
      <c r="E144" s="200" t="s">
        <v>226</v>
      </c>
      <c r="F144" s="201" t="s">
        <v>222</v>
      </c>
      <c r="G144" s="202" t="s">
        <v>120</v>
      </c>
      <c r="H144" s="203">
        <v>1</v>
      </c>
      <c r="I144" s="67">
        <v>0</v>
      </c>
      <c r="J144" s="205">
        <f t="shared" si="0"/>
        <v>0</v>
      </c>
      <c r="K144" s="206"/>
      <c r="L144" s="119"/>
      <c r="M144" s="207"/>
      <c r="N144" s="208" t="s">
        <v>29</v>
      </c>
      <c r="O144" s="209">
        <v>5.0000000000000001E-3</v>
      </c>
      <c r="P144" s="209">
        <f t="shared" si="1"/>
        <v>5.0000000000000001E-3</v>
      </c>
      <c r="Q144" s="209">
        <v>0</v>
      </c>
      <c r="R144" s="209">
        <f t="shared" si="2"/>
        <v>0</v>
      </c>
      <c r="S144" s="209">
        <v>0</v>
      </c>
      <c r="T144" s="210">
        <f t="shared" si="3"/>
        <v>0</v>
      </c>
      <c r="AS144" s="211" t="s">
        <v>102</v>
      </c>
      <c r="AT144" s="211" t="s">
        <v>67</v>
      </c>
      <c r="AX144" s="110" t="s">
        <v>101</v>
      </c>
      <c r="BD144" s="212">
        <f t="shared" si="7"/>
        <v>0</v>
      </c>
      <c r="BE144" s="212">
        <f t="shared" si="8"/>
        <v>0</v>
      </c>
      <c r="BF144" s="212">
        <f t="shared" si="9"/>
        <v>0</v>
      </c>
      <c r="BG144" s="212">
        <f t="shared" si="10"/>
        <v>0</v>
      </c>
      <c r="BH144" s="212">
        <f t="shared" si="11"/>
        <v>0</v>
      </c>
      <c r="BI144" s="110" t="s">
        <v>66</v>
      </c>
      <c r="BJ144" s="212">
        <f t="shared" si="12"/>
        <v>0</v>
      </c>
      <c r="BK144" s="110" t="s">
        <v>104</v>
      </c>
    </row>
    <row r="145" spans="2:63" s="120" customFormat="1" ht="26">
      <c r="B145" s="119"/>
      <c r="C145" s="199">
        <v>14</v>
      </c>
      <c r="D145" s="199" t="s">
        <v>102</v>
      </c>
      <c r="E145" s="200" t="s">
        <v>227</v>
      </c>
      <c r="F145" s="201" t="s">
        <v>223</v>
      </c>
      <c r="G145" s="202" t="s">
        <v>120</v>
      </c>
      <c r="H145" s="203">
        <v>1</v>
      </c>
      <c r="I145" s="67">
        <v>0</v>
      </c>
      <c r="J145" s="205">
        <f t="shared" si="0"/>
        <v>0</v>
      </c>
      <c r="K145" s="206"/>
      <c r="L145" s="119"/>
      <c r="M145" s="207"/>
      <c r="N145" s="208" t="s">
        <v>29</v>
      </c>
      <c r="O145" s="209">
        <v>6.0000000000000001E-3</v>
      </c>
      <c r="P145" s="209">
        <f t="shared" si="1"/>
        <v>6.0000000000000001E-3</v>
      </c>
      <c r="Q145" s="209">
        <v>0</v>
      </c>
      <c r="R145" s="209">
        <f t="shared" si="2"/>
        <v>0</v>
      </c>
      <c r="S145" s="209">
        <v>0</v>
      </c>
      <c r="T145" s="210">
        <f t="shared" si="3"/>
        <v>0</v>
      </c>
      <c r="AS145" s="211" t="s">
        <v>102</v>
      </c>
      <c r="AT145" s="211" t="s">
        <v>67</v>
      </c>
      <c r="AX145" s="110" t="s">
        <v>101</v>
      </c>
      <c r="BD145" s="212">
        <f t="shared" si="7"/>
        <v>0</v>
      </c>
      <c r="BE145" s="212">
        <f t="shared" si="8"/>
        <v>0</v>
      </c>
      <c r="BF145" s="212">
        <f t="shared" si="9"/>
        <v>0</v>
      </c>
      <c r="BG145" s="212">
        <f t="shared" si="10"/>
        <v>0</v>
      </c>
      <c r="BH145" s="212">
        <f t="shared" si="11"/>
        <v>0</v>
      </c>
      <c r="BI145" s="110" t="s">
        <v>66</v>
      </c>
      <c r="BJ145" s="212">
        <f t="shared" si="12"/>
        <v>0</v>
      </c>
      <c r="BK145" s="110" t="s">
        <v>104</v>
      </c>
    </row>
    <row r="146" spans="2:63" s="120" customFormat="1" ht="39">
      <c r="B146" s="119"/>
      <c r="C146" s="199">
        <v>15</v>
      </c>
      <c r="D146" s="199" t="s">
        <v>102</v>
      </c>
      <c r="E146" s="200" t="s">
        <v>228</v>
      </c>
      <c r="F146" s="201" t="s">
        <v>229</v>
      </c>
      <c r="G146" s="202" t="s">
        <v>120</v>
      </c>
      <c r="H146" s="203">
        <v>1</v>
      </c>
      <c r="I146" s="67">
        <v>0</v>
      </c>
      <c r="J146" s="205">
        <f t="shared" ref="J146" si="13">ROUND(I146*H146,2)</f>
        <v>0</v>
      </c>
      <c r="K146" s="206"/>
      <c r="L146" s="119"/>
      <c r="M146" s="207"/>
      <c r="N146" s="208" t="s">
        <v>29</v>
      </c>
      <c r="O146" s="209">
        <v>0</v>
      </c>
      <c r="P146" s="209">
        <f t="shared" ref="P146" si="14">O146*H146</f>
        <v>0</v>
      </c>
      <c r="Q146" s="209">
        <v>0</v>
      </c>
      <c r="R146" s="209">
        <f t="shared" ref="R146" si="15">Q146*H146</f>
        <v>0</v>
      </c>
      <c r="S146" s="209">
        <v>0</v>
      </c>
      <c r="T146" s="210">
        <f t="shared" ref="T146" si="16">S146*H146</f>
        <v>0</v>
      </c>
      <c r="AS146" s="211" t="s">
        <v>102</v>
      </c>
      <c r="AT146" s="211" t="s">
        <v>108</v>
      </c>
      <c r="AX146" s="110" t="s">
        <v>101</v>
      </c>
      <c r="BD146" s="212">
        <f t="shared" ref="BD146" si="17">IF(N146="základní",J146,0)</f>
        <v>0</v>
      </c>
      <c r="BE146" s="212">
        <f t="shared" ref="BE146" si="18">IF(N146="snížená",J146,0)</f>
        <v>0</v>
      </c>
      <c r="BF146" s="212">
        <f t="shared" ref="BF146" si="19">IF(N146="zákl. přenesená",J146,0)</f>
        <v>0</v>
      </c>
      <c r="BG146" s="212">
        <f t="shared" ref="BG146" si="20">IF(N146="sníž. přenesená",J146,0)</f>
        <v>0</v>
      </c>
      <c r="BH146" s="212">
        <f t="shared" ref="BH146" si="21">IF(N146="nulová",J146,0)</f>
        <v>0</v>
      </c>
      <c r="BI146" s="110" t="s">
        <v>67</v>
      </c>
      <c r="BJ146" s="212">
        <f t="shared" ref="BJ146" si="22">ROUND(I146*H146,2)</f>
        <v>0</v>
      </c>
      <c r="BK146" s="110" t="s">
        <v>124</v>
      </c>
    </row>
    <row r="147" spans="2:63" s="120" customFormat="1" ht="26">
      <c r="B147" s="119"/>
      <c r="C147" s="199">
        <v>16</v>
      </c>
      <c r="D147" s="199" t="s">
        <v>102</v>
      </c>
      <c r="E147" s="200" t="s">
        <v>231</v>
      </c>
      <c r="F147" s="235" t="s">
        <v>232</v>
      </c>
      <c r="G147" s="202" t="s">
        <v>106</v>
      </c>
      <c r="H147" s="203">
        <v>97.7</v>
      </c>
      <c r="I147" s="67">
        <v>0</v>
      </c>
      <c r="J147" s="205">
        <f t="shared" ref="J147" si="23">ROUND(I147*H147,2)</f>
        <v>0</v>
      </c>
      <c r="K147" s="206"/>
      <c r="L147" s="119"/>
      <c r="M147" s="207"/>
      <c r="N147" s="208" t="s">
        <v>29</v>
      </c>
      <c r="O147" s="209">
        <v>0.20899999999999999</v>
      </c>
      <c r="P147" s="209">
        <f t="shared" ref="P147:P156" si="24">O147*H147</f>
        <v>20.4193</v>
      </c>
      <c r="Q147" s="209">
        <v>0.14000000000000001</v>
      </c>
      <c r="R147" s="209">
        <f t="shared" ref="R147:R156" si="25">Q147*H147</f>
        <v>13.678000000000001</v>
      </c>
      <c r="S147" s="209">
        <v>0</v>
      </c>
      <c r="T147" s="210">
        <f t="shared" ref="T147:T156" si="26">S147*H147</f>
        <v>0</v>
      </c>
      <c r="AS147" s="211" t="s">
        <v>102</v>
      </c>
      <c r="AT147" s="211" t="s">
        <v>67</v>
      </c>
      <c r="AX147" s="110" t="s">
        <v>101</v>
      </c>
      <c r="BD147" s="212">
        <f t="shared" ref="BD147:BD156" si="27">IF(N147="základní",J147,0)</f>
        <v>0</v>
      </c>
      <c r="BE147" s="212">
        <f t="shared" ref="BE147:BE156" si="28">IF(N147="snížená",J147,0)</f>
        <v>0</v>
      </c>
      <c r="BF147" s="212">
        <f t="shared" ref="BF147:BF156" si="29">IF(N147="zákl. přenesená",J147,0)</f>
        <v>0</v>
      </c>
      <c r="BG147" s="212">
        <f t="shared" ref="BG147:BG156" si="30">IF(N147="sníž. přenesená",J147,0)</f>
        <v>0</v>
      </c>
      <c r="BH147" s="212">
        <f t="shared" ref="BH147:BH156" si="31">IF(N147="nulová",J147,0)</f>
        <v>0</v>
      </c>
      <c r="BI147" s="110" t="s">
        <v>66</v>
      </c>
      <c r="BJ147" s="212">
        <f t="shared" ref="BJ147:BJ156" si="32">ROUND(I147*H147,2)</f>
        <v>0</v>
      </c>
      <c r="BK147" s="110" t="s">
        <v>104</v>
      </c>
    </row>
    <row r="148" spans="2:63" s="214" customFormat="1" ht="12">
      <c r="B148" s="213"/>
      <c r="D148" s="215" t="s">
        <v>105</v>
      </c>
      <c r="E148" s="216"/>
      <c r="F148" s="217" t="s">
        <v>233</v>
      </c>
      <c r="H148" s="216"/>
      <c r="L148" s="213"/>
      <c r="M148" s="218"/>
      <c r="T148" s="219"/>
      <c r="AS148" s="216"/>
      <c r="AT148" s="216"/>
      <c r="AX148" s="216"/>
    </row>
    <row r="149" spans="2:63" s="221" customFormat="1" ht="12">
      <c r="B149" s="220"/>
      <c r="D149" s="215" t="s">
        <v>105</v>
      </c>
      <c r="E149" s="222"/>
      <c r="F149" s="223" t="s">
        <v>234</v>
      </c>
      <c r="H149" s="224">
        <v>73.7</v>
      </c>
      <c r="L149" s="220"/>
      <c r="M149" s="225"/>
      <c r="T149" s="226"/>
      <c r="AS149" s="222"/>
      <c r="AT149" s="222"/>
      <c r="AX149" s="222"/>
    </row>
    <row r="150" spans="2:63" s="214" customFormat="1" ht="12">
      <c r="B150" s="213"/>
      <c r="D150" s="215" t="s">
        <v>105</v>
      </c>
      <c r="E150" s="216" t="s">
        <v>1</v>
      </c>
      <c r="F150" s="217" t="s">
        <v>267</v>
      </c>
      <c r="H150" s="216" t="s">
        <v>1</v>
      </c>
      <c r="L150" s="213"/>
      <c r="M150" s="218"/>
      <c r="T150" s="219"/>
      <c r="AS150" s="216" t="s">
        <v>105</v>
      </c>
      <c r="AT150" s="216" t="s">
        <v>67</v>
      </c>
      <c r="AU150" s="214" t="s">
        <v>66</v>
      </c>
      <c r="AV150" s="214" t="s">
        <v>21</v>
      </c>
      <c r="AW150" s="214" t="s">
        <v>64</v>
      </c>
      <c r="AX150" s="216" t="s">
        <v>101</v>
      </c>
    </row>
    <row r="151" spans="2:63" s="221" customFormat="1" ht="12">
      <c r="B151" s="220"/>
      <c r="D151" s="215" t="s">
        <v>105</v>
      </c>
      <c r="E151" s="222" t="s">
        <v>1</v>
      </c>
      <c r="F151" s="223" t="s">
        <v>270</v>
      </c>
      <c r="H151" s="224">
        <v>24</v>
      </c>
      <c r="L151" s="220"/>
      <c r="M151" s="225"/>
      <c r="T151" s="226"/>
      <c r="AS151" s="222" t="s">
        <v>105</v>
      </c>
      <c r="AT151" s="222" t="s">
        <v>67</v>
      </c>
      <c r="AU151" s="221" t="s">
        <v>67</v>
      </c>
      <c r="AV151" s="221" t="s">
        <v>21</v>
      </c>
      <c r="AW151" s="221" t="s">
        <v>66</v>
      </c>
      <c r="AX151" s="222" t="s">
        <v>101</v>
      </c>
    </row>
    <row r="152" spans="2:63" s="229" customFormat="1" ht="12">
      <c r="B152" s="228"/>
      <c r="D152" s="215" t="s">
        <v>105</v>
      </c>
      <c r="E152" s="230" t="s">
        <v>1</v>
      </c>
      <c r="F152" s="231" t="s">
        <v>109</v>
      </c>
      <c r="H152" s="232">
        <v>5.65</v>
      </c>
      <c r="L152" s="228"/>
      <c r="M152" s="233"/>
      <c r="T152" s="234"/>
      <c r="AS152" s="230" t="s">
        <v>105</v>
      </c>
      <c r="AT152" s="230" t="s">
        <v>67</v>
      </c>
      <c r="AU152" s="229" t="s">
        <v>104</v>
      </c>
      <c r="AV152" s="229" t="s">
        <v>21</v>
      </c>
      <c r="AW152" s="229" t="s">
        <v>66</v>
      </c>
      <c r="AX152" s="230" t="s">
        <v>101</v>
      </c>
    </row>
    <row r="153" spans="2:63" s="120" customFormat="1" ht="39">
      <c r="B153" s="119"/>
      <c r="C153" s="199">
        <v>17</v>
      </c>
      <c r="D153" s="199" t="s">
        <v>102</v>
      </c>
      <c r="E153" s="200" t="s">
        <v>235</v>
      </c>
      <c r="F153" s="201" t="s">
        <v>236</v>
      </c>
      <c r="G153" s="202" t="s">
        <v>106</v>
      </c>
      <c r="H153" s="203">
        <v>73.7</v>
      </c>
      <c r="I153" s="67">
        <v>0</v>
      </c>
      <c r="J153" s="205">
        <f t="shared" ref="J153" si="33">ROUND(I153*H153,2)</f>
        <v>0</v>
      </c>
      <c r="K153" s="206"/>
      <c r="L153" s="119"/>
      <c r="M153" s="207"/>
      <c r="N153" s="208" t="s">
        <v>29</v>
      </c>
      <c r="O153" s="209">
        <v>0.05</v>
      </c>
      <c r="P153" s="209">
        <f t="shared" si="24"/>
        <v>3.6850000000000005</v>
      </c>
      <c r="Q153" s="209">
        <v>0</v>
      </c>
      <c r="R153" s="209">
        <f t="shared" si="25"/>
        <v>0</v>
      </c>
      <c r="S153" s="209">
        <v>0</v>
      </c>
      <c r="T153" s="210">
        <f t="shared" si="26"/>
        <v>0</v>
      </c>
      <c r="AS153" s="211" t="s">
        <v>102</v>
      </c>
      <c r="AT153" s="211" t="s">
        <v>67</v>
      </c>
      <c r="AX153" s="110" t="s">
        <v>101</v>
      </c>
      <c r="BD153" s="212">
        <f t="shared" si="27"/>
        <v>0</v>
      </c>
      <c r="BE153" s="212">
        <f t="shared" si="28"/>
        <v>0</v>
      </c>
      <c r="BF153" s="212">
        <f t="shared" si="29"/>
        <v>0</v>
      </c>
      <c r="BG153" s="212">
        <f t="shared" si="30"/>
        <v>0</v>
      </c>
      <c r="BH153" s="212">
        <f t="shared" si="31"/>
        <v>0</v>
      </c>
      <c r="BI153" s="110" t="s">
        <v>66</v>
      </c>
      <c r="BJ153" s="212">
        <f t="shared" si="32"/>
        <v>0</v>
      </c>
      <c r="BK153" s="110" t="s">
        <v>104</v>
      </c>
    </row>
    <row r="154" spans="2:63" s="214" customFormat="1" ht="12">
      <c r="B154" s="213"/>
      <c r="D154" s="215" t="s">
        <v>105</v>
      </c>
      <c r="E154" s="216"/>
      <c r="F154" s="217" t="s">
        <v>233</v>
      </c>
      <c r="H154" s="216"/>
      <c r="L154" s="213"/>
      <c r="M154" s="218"/>
      <c r="T154" s="219"/>
      <c r="AS154" s="216"/>
      <c r="AT154" s="216"/>
      <c r="AX154" s="216"/>
    </row>
    <row r="155" spans="2:63" s="221" customFormat="1" ht="12">
      <c r="B155" s="220"/>
      <c r="D155" s="215" t="s">
        <v>105</v>
      </c>
      <c r="E155" s="222"/>
      <c r="F155" s="223" t="s">
        <v>234</v>
      </c>
      <c r="H155" s="224">
        <v>73.7</v>
      </c>
      <c r="L155" s="220"/>
      <c r="M155" s="225"/>
      <c r="T155" s="226"/>
      <c r="AS155" s="222"/>
      <c r="AT155" s="222"/>
      <c r="AX155" s="222"/>
    </row>
    <row r="156" spans="2:63" s="120" customFormat="1" ht="13">
      <c r="B156" s="119"/>
      <c r="C156" s="199">
        <v>18</v>
      </c>
      <c r="D156" s="199" t="s">
        <v>102</v>
      </c>
      <c r="E156" s="200" t="s">
        <v>892</v>
      </c>
      <c r="F156" s="201" t="s">
        <v>893</v>
      </c>
      <c r="G156" s="202" t="s">
        <v>106</v>
      </c>
      <c r="H156" s="203">
        <v>16.25</v>
      </c>
      <c r="I156" s="67">
        <v>0</v>
      </c>
      <c r="J156" s="205">
        <f t="shared" ref="J156" si="34">ROUND(I156*H156,2)</f>
        <v>0</v>
      </c>
      <c r="K156" s="206"/>
      <c r="L156" s="119"/>
      <c r="M156" s="207"/>
      <c r="N156" s="208" t="s">
        <v>29</v>
      </c>
      <c r="O156" s="209">
        <v>0.55100000000000005</v>
      </c>
      <c r="P156" s="209">
        <f t="shared" si="24"/>
        <v>8.9537500000000012</v>
      </c>
      <c r="Q156" s="209">
        <v>0.42</v>
      </c>
      <c r="R156" s="209">
        <f t="shared" si="25"/>
        <v>6.8250000000000002</v>
      </c>
      <c r="S156" s="209">
        <v>0</v>
      </c>
      <c r="T156" s="210">
        <f t="shared" si="26"/>
        <v>0</v>
      </c>
      <c r="AS156" s="211" t="s">
        <v>102</v>
      </c>
      <c r="AT156" s="211" t="s">
        <v>67</v>
      </c>
      <c r="AX156" s="110" t="s">
        <v>101</v>
      </c>
      <c r="BD156" s="212">
        <f t="shared" si="27"/>
        <v>0</v>
      </c>
      <c r="BE156" s="212">
        <f t="shared" si="28"/>
        <v>0</v>
      </c>
      <c r="BF156" s="212">
        <f t="shared" si="29"/>
        <v>0</v>
      </c>
      <c r="BG156" s="212">
        <f t="shared" si="30"/>
        <v>0</v>
      </c>
      <c r="BH156" s="212">
        <f t="shared" si="31"/>
        <v>0</v>
      </c>
      <c r="BI156" s="110" t="s">
        <v>66</v>
      </c>
      <c r="BJ156" s="212">
        <f t="shared" si="32"/>
        <v>0</v>
      </c>
      <c r="BK156" s="110" t="s">
        <v>104</v>
      </c>
    </row>
    <row r="157" spans="2:63" s="214" customFormat="1" ht="12">
      <c r="B157" s="213"/>
      <c r="D157" s="215" t="s">
        <v>105</v>
      </c>
      <c r="E157" s="216" t="s">
        <v>1</v>
      </c>
      <c r="F157" s="217" t="s">
        <v>393</v>
      </c>
      <c r="H157" s="216" t="s">
        <v>1</v>
      </c>
      <c r="L157" s="213"/>
      <c r="M157" s="218"/>
      <c r="T157" s="219"/>
      <c r="AS157" s="216" t="s">
        <v>105</v>
      </c>
      <c r="AT157" s="216" t="s">
        <v>67</v>
      </c>
      <c r="AU157" s="214" t="s">
        <v>66</v>
      </c>
      <c r="AV157" s="214" t="s">
        <v>21</v>
      </c>
      <c r="AW157" s="214" t="s">
        <v>64</v>
      </c>
      <c r="AX157" s="216" t="s">
        <v>101</v>
      </c>
    </row>
    <row r="158" spans="2:63" s="221" customFormat="1" ht="12">
      <c r="B158" s="220"/>
      <c r="D158" s="215" t="s">
        <v>105</v>
      </c>
      <c r="E158" s="222" t="s">
        <v>1</v>
      </c>
      <c r="F158" s="223" t="s">
        <v>816</v>
      </c>
      <c r="H158" s="224">
        <v>3.25</v>
      </c>
      <c r="L158" s="220"/>
      <c r="M158" s="225"/>
      <c r="T158" s="226"/>
      <c r="AS158" s="222" t="s">
        <v>105</v>
      </c>
      <c r="AT158" s="222" t="s">
        <v>67</v>
      </c>
      <c r="AU158" s="221" t="s">
        <v>67</v>
      </c>
      <c r="AV158" s="221" t="s">
        <v>21</v>
      </c>
      <c r="AW158" s="221" t="s">
        <v>66</v>
      </c>
      <c r="AX158" s="222" t="s">
        <v>101</v>
      </c>
    </row>
    <row r="159" spans="2:63" s="185" customFormat="1" ht="23" customHeight="1">
      <c r="B159" s="184"/>
      <c r="D159" s="186" t="s">
        <v>63</v>
      </c>
      <c r="E159" s="194">
        <v>231</v>
      </c>
      <c r="F159" s="194" t="s">
        <v>239</v>
      </c>
      <c r="J159" s="195">
        <f>BJ159</f>
        <v>0</v>
      </c>
      <c r="L159" s="184"/>
      <c r="M159" s="189"/>
      <c r="P159" s="190">
        <f>SUM(P160:P161)</f>
        <v>39.79097999999999</v>
      </c>
      <c r="R159" s="190">
        <f>SUM(R160:R161)</f>
        <v>4.6871999999999998</v>
      </c>
      <c r="T159" s="197">
        <f>SUM(T160:T161)</f>
        <v>0</v>
      </c>
      <c r="AS159" s="193" t="s">
        <v>63</v>
      </c>
      <c r="AT159" s="193" t="s">
        <v>66</v>
      </c>
      <c r="AX159" s="186" t="s">
        <v>101</v>
      </c>
      <c r="BJ159" s="198">
        <f>SUM(BJ160:BJ161)</f>
        <v>0</v>
      </c>
    </row>
    <row r="160" spans="2:63" s="120" customFormat="1" ht="26">
      <c r="B160" s="119"/>
      <c r="C160" s="199">
        <v>19</v>
      </c>
      <c r="D160" s="199" t="s">
        <v>102</v>
      </c>
      <c r="E160" s="200" t="s">
        <v>237</v>
      </c>
      <c r="F160" s="235" t="s">
        <v>242</v>
      </c>
      <c r="G160" s="202" t="s">
        <v>106</v>
      </c>
      <c r="H160" s="203">
        <v>16.739999999999998</v>
      </c>
      <c r="I160" s="67">
        <v>0</v>
      </c>
      <c r="J160" s="205">
        <f t="shared" ref="J160" si="35">ROUND(I160*H160,2)</f>
        <v>0</v>
      </c>
      <c r="K160" s="206"/>
      <c r="L160" s="119"/>
      <c r="M160" s="207"/>
      <c r="N160" s="208" t="s">
        <v>29</v>
      </c>
      <c r="O160" s="209">
        <v>2.3769999999999998</v>
      </c>
      <c r="P160" s="209">
        <f t="shared" ref="P160" si="36">O160*H160</f>
        <v>39.79097999999999</v>
      </c>
      <c r="Q160" s="209">
        <v>0.28000000000000003</v>
      </c>
      <c r="R160" s="209">
        <f t="shared" ref="R160" si="37">Q160*H160</f>
        <v>4.6871999999999998</v>
      </c>
      <c r="S160" s="209">
        <v>0</v>
      </c>
      <c r="T160" s="210">
        <f t="shared" ref="T160" si="38">S160*H160</f>
        <v>0</v>
      </c>
      <c r="AS160" s="211" t="s">
        <v>102</v>
      </c>
      <c r="AT160" s="211" t="s">
        <v>67</v>
      </c>
      <c r="AX160" s="110" t="s">
        <v>101</v>
      </c>
      <c r="BD160" s="212">
        <f t="shared" ref="BD160" si="39">IF(N160="základní",J160,0)</f>
        <v>0</v>
      </c>
      <c r="BE160" s="212">
        <f t="shared" ref="BE160" si="40">IF(N160="snížená",J160,0)</f>
        <v>0</v>
      </c>
      <c r="BF160" s="212">
        <f t="shared" ref="BF160" si="41">IF(N160="zákl. přenesená",J160,0)</f>
        <v>0</v>
      </c>
      <c r="BG160" s="212">
        <f t="shared" ref="BG160" si="42">IF(N160="sníž. přenesená",J160,0)</f>
        <v>0</v>
      </c>
      <c r="BH160" s="212">
        <f t="shared" ref="BH160" si="43">IF(N160="nulová",J160,0)</f>
        <v>0</v>
      </c>
      <c r="BI160" s="110" t="s">
        <v>66</v>
      </c>
      <c r="BJ160" s="212">
        <f t="shared" ref="BJ160" si="44">ROUND(I160*H160,2)</f>
        <v>0</v>
      </c>
      <c r="BK160" s="110" t="s">
        <v>104</v>
      </c>
    </row>
    <row r="161" spans="2:63" s="221" customFormat="1" ht="24">
      <c r="B161" s="220"/>
      <c r="D161" s="215" t="s">
        <v>105</v>
      </c>
      <c r="E161" s="222" t="s">
        <v>1</v>
      </c>
      <c r="F161" s="223" t="s">
        <v>238</v>
      </c>
      <c r="H161" s="224">
        <v>16.739999999999998</v>
      </c>
      <c r="L161" s="220"/>
      <c r="M161" s="225"/>
      <c r="T161" s="226"/>
      <c r="AS161" s="222"/>
      <c r="AT161" s="222"/>
      <c r="AX161" s="222"/>
    </row>
    <row r="162" spans="2:63" s="185" customFormat="1" ht="23" customHeight="1">
      <c r="B162" s="184"/>
      <c r="D162" s="186" t="s">
        <v>63</v>
      </c>
      <c r="E162" s="194">
        <v>231</v>
      </c>
      <c r="F162" s="194" t="s">
        <v>836</v>
      </c>
      <c r="J162" s="195">
        <f>BJ162</f>
        <v>0</v>
      </c>
      <c r="L162" s="196"/>
      <c r="M162" s="189"/>
      <c r="P162" s="190">
        <f>SUM(P163:P244)</f>
        <v>399.16773999999987</v>
      </c>
      <c r="R162" s="190">
        <f>SUM(R163:R244)</f>
        <v>77.082480000000004</v>
      </c>
      <c r="T162" s="197">
        <f>SUM(T163:T244)</f>
        <v>0</v>
      </c>
      <c r="AS162" s="193" t="s">
        <v>63</v>
      </c>
      <c r="AT162" s="193" t="s">
        <v>66</v>
      </c>
      <c r="AX162" s="186" t="s">
        <v>101</v>
      </c>
      <c r="BJ162" s="198">
        <f>SUM(BJ163:BJ244)</f>
        <v>0</v>
      </c>
    </row>
    <row r="163" spans="2:63" s="120" customFormat="1" ht="39">
      <c r="B163" s="119"/>
      <c r="C163" s="199">
        <v>20</v>
      </c>
      <c r="D163" s="199" t="s">
        <v>102</v>
      </c>
      <c r="E163" s="200" t="s">
        <v>243</v>
      </c>
      <c r="F163" s="235" t="s">
        <v>244</v>
      </c>
      <c r="G163" s="202" t="s">
        <v>106</v>
      </c>
      <c r="H163" s="203">
        <v>336.38</v>
      </c>
      <c r="I163" s="67">
        <v>0</v>
      </c>
      <c r="J163" s="205">
        <f>ROUND(I163*H163,2)</f>
        <v>0</v>
      </c>
      <c r="K163" s="206"/>
      <c r="L163" s="119"/>
      <c r="M163" s="207" t="s">
        <v>1</v>
      </c>
      <c r="N163" s="208" t="s">
        <v>29</v>
      </c>
      <c r="O163" s="209">
        <v>0.09</v>
      </c>
      <c r="P163" s="209">
        <f>O163*H163</f>
        <v>30.274199999999997</v>
      </c>
      <c r="Q163" s="209">
        <v>7.0000000000000007E-2</v>
      </c>
      <c r="R163" s="209">
        <f>Q163*H163</f>
        <v>23.546600000000002</v>
      </c>
      <c r="S163" s="209">
        <v>0</v>
      </c>
      <c r="T163" s="210">
        <f>S163*H163</f>
        <v>0</v>
      </c>
      <c r="AS163" s="211" t="s">
        <v>102</v>
      </c>
      <c r="AT163" s="211" t="s">
        <v>67</v>
      </c>
      <c r="AX163" s="110" t="s">
        <v>101</v>
      </c>
      <c r="BD163" s="212">
        <f>IF(N163="základní",J163,0)</f>
        <v>0</v>
      </c>
      <c r="BE163" s="212">
        <f>IF(N163="snížená",J163,0)</f>
        <v>0</v>
      </c>
      <c r="BF163" s="212">
        <f>IF(N163="zákl. přenesená",J163,0)</f>
        <v>0</v>
      </c>
      <c r="BG163" s="212">
        <f>IF(N163="sníž. přenesená",J163,0)</f>
        <v>0</v>
      </c>
      <c r="BH163" s="212">
        <f>IF(N163="nulová",J163,0)</f>
        <v>0</v>
      </c>
      <c r="BI163" s="110" t="s">
        <v>66</v>
      </c>
      <c r="BJ163" s="212">
        <f>ROUND(I163*H163,2)</f>
        <v>0</v>
      </c>
      <c r="BK163" s="110" t="s">
        <v>104</v>
      </c>
    </row>
    <row r="164" spans="2:63" s="221" customFormat="1" ht="12">
      <c r="B164" s="220"/>
      <c r="D164" s="215" t="s">
        <v>105</v>
      </c>
      <c r="F164" s="223" t="s">
        <v>881</v>
      </c>
      <c r="H164" s="224">
        <v>336.38</v>
      </c>
      <c r="L164" s="220"/>
      <c r="M164" s="225"/>
      <c r="T164" s="226"/>
      <c r="AS164" s="222"/>
      <c r="AT164" s="222"/>
      <c r="AX164" s="222"/>
    </row>
    <row r="165" spans="2:63" s="120" customFormat="1" ht="39">
      <c r="B165" s="119"/>
      <c r="C165" s="199">
        <v>21</v>
      </c>
      <c r="D165" s="199" t="s">
        <v>102</v>
      </c>
      <c r="E165" s="200" t="s">
        <v>877</v>
      </c>
      <c r="F165" s="235" t="s">
        <v>878</v>
      </c>
      <c r="G165" s="202" t="s">
        <v>106</v>
      </c>
      <c r="H165" s="203">
        <v>90.53</v>
      </c>
      <c r="I165" s="67">
        <v>0</v>
      </c>
      <c r="J165" s="205">
        <f>ROUND(I165*H165,2)</f>
        <v>0</v>
      </c>
      <c r="K165" s="206"/>
      <c r="L165" s="119"/>
      <c r="M165" s="207" t="s">
        <v>1</v>
      </c>
      <c r="N165" s="208" t="s">
        <v>29</v>
      </c>
      <c r="O165" s="209">
        <v>0.96599999999999997</v>
      </c>
      <c r="P165" s="209">
        <f>O165*H165</f>
        <v>87.451979999999992</v>
      </c>
      <c r="Q165" s="209">
        <v>0.42</v>
      </c>
      <c r="R165" s="209">
        <f>Q165*H165</f>
        <v>38.022599999999997</v>
      </c>
      <c r="S165" s="209">
        <v>0</v>
      </c>
      <c r="T165" s="210">
        <f>S165*H165</f>
        <v>0</v>
      </c>
      <c r="AS165" s="211" t="s">
        <v>102</v>
      </c>
      <c r="AT165" s="211" t="s">
        <v>67</v>
      </c>
      <c r="AX165" s="110" t="s">
        <v>101</v>
      </c>
      <c r="BD165" s="212">
        <f>IF(N165="základní",J165,0)</f>
        <v>0</v>
      </c>
      <c r="BE165" s="212">
        <f>IF(N165="snížená",J165,0)</f>
        <v>0</v>
      </c>
      <c r="BF165" s="212">
        <f>IF(N165="zákl. přenesená",J165,0)</f>
        <v>0</v>
      </c>
      <c r="BG165" s="212">
        <f>IF(N165="sníž. přenesená",J165,0)</f>
        <v>0</v>
      </c>
      <c r="BH165" s="212">
        <f>IF(N165="nulová",J165,0)</f>
        <v>0</v>
      </c>
      <c r="BI165" s="110" t="s">
        <v>66</v>
      </c>
      <c r="BJ165" s="212">
        <f>ROUND(I165*H165,2)</f>
        <v>0</v>
      </c>
      <c r="BK165" s="110" t="s">
        <v>104</v>
      </c>
    </row>
    <row r="166" spans="2:63" s="221" customFormat="1" ht="12">
      <c r="B166" s="220"/>
      <c r="D166" s="215" t="s">
        <v>105</v>
      </c>
      <c r="F166" s="223" t="s">
        <v>307</v>
      </c>
      <c r="H166" s="224">
        <v>90.53</v>
      </c>
      <c r="L166" s="220"/>
      <c r="M166" s="225"/>
      <c r="T166" s="226"/>
      <c r="AS166" s="222"/>
      <c r="AT166" s="222"/>
      <c r="AX166" s="222"/>
    </row>
    <row r="167" spans="2:63" s="120" customFormat="1" ht="39">
      <c r="B167" s="119"/>
      <c r="C167" s="199">
        <v>22</v>
      </c>
      <c r="D167" s="199" t="s">
        <v>102</v>
      </c>
      <c r="E167" s="200" t="s">
        <v>883</v>
      </c>
      <c r="F167" s="235" t="s">
        <v>882</v>
      </c>
      <c r="G167" s="202" t="s">
        <v>106</v>
      </c>
      <c r="H167" s="203">
        <v>612.20000000000005</v>
      </c>
      <c r="I167" s="67">
        <v>0</v>
      </c>
      <c r="J167" s="205">
        <f>ROUND(I167*H167,2)</f>
        <v>0</v>
      </c>
      <c r="K167" s="206"/>
      <c r="L167" s="119"/>
      <c r="M167" s="207" t="s">
        <v>1</v>
      </c>
      <c r="N167" s="208" t="s">
        <v>29</v>
      </c>
      <c r="O167" s="209">
        <v>0.10199999999999999</v>
      </c>
      <c r="P167" s="209">
        <f>O167*H167</f>
        <v>62.444400000000002</v>
      </c>
      <c r="Q167" s="209">
        <v>0</v>
      </c>
      <c r="R167" s="209">
        <f>Q167*H167</f>
        <v>0</v>
      </c>
      <c r="S167" s="209">
        <v>0</v>
      </c>
      <c r="T167" s="210">
        <f>S167*H167</f>
        <v>0</v>
      </c>
      <c r="AS167" s="211" t="s">
        <v>102</v>
      </c>
      <c r="AT167" s="211" t="s">
        <v>67</v>
      </c>
      <c r="AX167" s="110" t="s">
        <v>101</v>
      </c>
      <c r="BD167" s="212">
        <f>IF(N167="základní",J167,0)</f>
        <v>0</v>
      </c>
      <c r="BE167" s="212">
        <f>IF(N167="snížená",J167,0)</f>
        <v>0</v>
      </c>
      <c r="BF167" s="212">
        <f>IF(N167="zákl. přenesená",J167,0)</f>
        <v>0</v>
      </c>
      <c r="BG167" s="212">
        <f>IF(N167="sníž. přenesená",J167,0)</f>
        <v>0</v>
      </c>
      <c r="BH167" s="212">
        <f>IF(N167="nulová",J167,0)</f>
        <v>0</v>
      </c>
      <c r="BI167" s="110" t="s">
        <v>66</v>
      </c>
      <c r="BJ167" s="212">
        <f>ROUND(I167*H167,2)</f>
        <v>0</v>
      </c>
      <c r="BK167" s="110" t="s">
        <v>104</v>
      </c>
    </row>
    <row r="168" spans="2:63" s="120" customFormat="1" ht="26">
      <c r="B168" s="119"/>
      <c r="C168" s="199">
        <v>23</v>
      </c>
      <c r="D168" s="199" t="s">
        <v>102</v>
      </c>
      <c r="E168" s="200" t="s">
        <v>240</v>
      </c>
      <c r="F168" s="235" t="s">
        <v>241</v>
      </c>
      <c r="G168" s="202" t="s">
        <v>106</v>
      </c>
      <c r="H168" s="203">
        <v>612.12</v>
      </c>
      <c r="I168" s="67">
        <v>0</v>
      </c>
      <c r="J168" s="205">
        <f>ROUND(I168*H168,2)</f>
        <v>0</v>
      </c>
      <c r="K168" s="206"/>
      <c r="L168" s="119"/>
      <c r="M168" s="207" t="s">
        <v>1</v>
      </c>
      <c r="N168" s="208" t="s">
        <v>29</v>
      </c>
      <c r="O168" s="209">
        <v>5.8000000000000003E-2</v>
      </c>
      <c r="P168" s="209">
        <f>O168*H168</f>
        <v>35.502960000000002</v>
      </c>
      <c r="Q168" s="209">
        <v>0</v>
      </c>
      <c r="R168" s="209">
        <f>Q168*H168</f>
        <v>0</v>
      </c>
      <c r="S168" s="209">
        <v>0</v>
      </c>
      <c r="T168" s="210">
        <f>S168*H168</f>
        <v>0</v>
      </c>
      <c r="AS168" s="211" t="s">
        <v>102</v>
      </c>
      <c r="AT168" s="211" t="s">
        <v>67</v>
      </c>
      <c r="AX168" s="110" t="s">
        <v>101</v>
      </c>
      <c r="BD168" s="212">
        <f>IF(N168="základní",J168,0)</f>
        <v>0</v>
      </c>
      <c r="BE168" s="212">
        <f>IF(N168="snížená",J168,0)</f>
        <v>0</v>
      </c>
      <c r="BF168" s="212">
        <f>IF(N168="zákl. přenesená",J168,0)</f>
        <v>0</v>
      </c>
      <c r="BG168" s="212">
        <f>IF(N168="sníž. přenesená",J168,0)</f>
        <v>0</v>
      </c>
      <c r="BH168" s="212">
        <f>IF(N168="nulová",J168,0)</f>
        <v>0</v>
      </c>
      <c r="BI168" s="110" t="s">
        <v>66</v>
      </c>
      <c r="BJ168" s="212">
        <f>ROUND(I168*H168,2)</f>
        <v>0</v>
      </c>
      <c r="BK168" s="110" t="s">
        <v>104</v>
      </c>
    </row>
    <row r="169" spans="2:63" s="221" customFormat="1" ht="12">
      <c r="B169" s="220"/>
      <c r="D169" s="215" t="s">
        <v>105</v>
      </c>
      <c r="F169" s="223" t="s">
        <v>317</v>
      </c>
      <c r="H169" s="224">
        <v>612.12</v>
      </c>
      <c r="L169" s="220"/>
      <c r="M169" s="225"/>
      <c r="T169" s="226"/>
      <c r="AS169" s="222"/>
      <c r="AT169" s="222"/>
      <c r="AX169" s="222"/>
    </row>
    <row r="170" spans="2:63" s="120" customFormat="1" ht="13">
      <c r="B170" s="119"/>
      <c r="C170" s="237">
        <v>24</v>
      </c>
      <c r="D170" s="237" t="s">
        <v>110</v>
      </c>
      <c r="E170" s="238" t="s">
        <v>314</v>
      </c>
      <c r="F170" s="243" t="s">
        <v>315</v>
      </c>
      <c r="G170" s="240" t="s">
        <v>156</v>
      </c>
      <c r="H170" s="241">
        <v>15.6</v>
      </c>
      <c r="I170" s="69">
        <v>0</v>
      </c>
      <c r="J170" s="242">
        <f>ROUND(I170*H170,2)</f>
        <v>0</v>
      </c>
      <c r="K170" s="206"/>
      <c r="L170" s="119"/>
      <c r="M170" s="207" t="s">
        <v>1</v>
      </c>
      <c r="N170" s="208" t="s">
        <v>29</v>
      </c>
      <c r="O170" s="209">
        <v>0</v>
      </c>
      <c r="P170" s="209">
        <f>O170*H170</f>
        <v>0</v>
      </c>
      <c r="Q170" s="209">
        <v>1E-3</v>
      </c>
      <c r="R170" s="209">
        <f>Q170*H170</f>
        <v>1.5599999999999999E-2</v>
      </c>
      <c r="S170" s="209">
        <v>0</v>
      </c>
      <c r="T170" s="210">
        <f>S170*H170</f>
        <v>0</v>
      </c>
      <c r="AS170" s="211" t="s">
        <v>102</v>
      </c>
      <c r="AT170" s="211" t="s">
        <v>67</v>
      </c>
      <c r="AX170" s="110" t="s">
        <v>101</v>
      </c>
      <c r="BD170" s="212">
        <f>IF(N170="základní",J170,0)</f>
        <v>0</v>
      </c>
      <c r="BE170" s="212">
        <f>IF(N170="snížená",J170,0)</f>
        <v>0</v>
      </c>
      <c r="BF170" s="212">
        <f>IF(N170="zákl. přenesená",J170,0)</f>
        <v>0</v>
      </c>
      <c r="BG170" s="212">
        <f>IF(N170="sníž. přenesená",J170,0)</f>
        <v>0</v>
      </c>
      <c r="BH170" s="212">
        <f>IF(N170="nulová",J170,0)</f>
        <v>0</v>
      </c>
      <c r="BI170" s="110" t="s">
        <v>66</v>
      </c>
      <c r="BJ170" s="212">
        <f>ROUND(I170*H170,2)</f>
        <v>0</v>
      </c>
      <c r="BK170" s="110" t="s">
        <v>104</v>
      </c>
    </row>
    <row r="171" spans="2:63" s="221" customFormat="1" ht="12">
      <c r="B171" s="220"/>
      <c r="D171" s="215" t="s">
        <v>105</v>
      </c>
      <c r="F171" s="223" t="s">
        <v>316</v>
      </c>
      <c r="H171" s="224">
        <v>15.6</v>
      </c>
      <c r="L171" s="220"/>
      <c r="M171" s="225"/>
      <c r="T171" s="226"/>
      <c r="AS171" s="222"/>
      <c r="AT171" s="222"/>
      <c r="AX171" s="222"/>
    </row>
    <row r="172" spans="2:63" s="120" customFormat="1" ht="39">
      <c r="B172" s="119"/>
      <c r="C172" s="199">
        <v>25</v>
      </c>
      <c r="D172" s="199" t="s">
        <v>102</v>
      </c>
      <c r="E172" s="200" t="s">
        <v>318</v>
      </c>
      <c r="F172" s="235" t="s">
        <v>319</v>
      </c>
      <c r="G172" s="202" t="s">
        <v>106</v>
      </c>
      <c r="H172" s="203">
        <v>612.12</v>
      </c>
      <c r="I172" s="67">
        <v>0</v>
      </c>
      <c r="J172" s="205">
        <f>ROUND(I172*H172,2)</f>
        <v>0</v>
      </c>
      <c r="K172" s="206"/>
      <c r="L172" s="119"/>
      <c r="M172" s="207" t="s">
        <v>1</v>
      </c>
      <c r="N172" s="208" t="s">
        <v>29</v>
      </c>
      <c r="O172" s="209">
        <v>0.02</v>
      </c>
      <c r="P172" s="209">
        <f>O172*H172</f>
        <v>12.2424</v>
      </c>
      <c r="Q172" s="209">
        <v>0</v>
      </c>
      <c r="R172" s="209">
        <f>Q172*H172</f>
        <v>0</v>
      </c>
      <c r="S172" s="209">
        <v>0</v>
      </c>
      <c r="T172" s="210">
        <f>S172*H172</f>
        <v>0</v>
      </c>
      <c r="AS172" s="211" t="s">
        <v>102</v>
      </c>
      <c r="AT172" s="211" t="s">
        <v>67</v>
      </c>
      <c r="AX172" s="110" t="s">
        <v>101</v>
      </c>
      <c r="BD172" s="212">
        <f>IF(N172="základní",J172,0)</f>
        <v>0</v>
      </c>
      <c r="BE172" s="212">
        <f>IF(N172="snížená",J172,0)</f>
        <v>0</v>
      </c>
      <c r="BF172" s="212">
        <f>IF(N172="zákl. přenesená",J172,0)</f>
        <v>0</v>
      </c>
      <c r="BG172" s="212">
        <f>IF(N172="sníž. přenesená",J172,0)</f>
        <v>0</v>
      </c>
      <c r="BH172" s="212">
        <f>IF(N172="nulová",J172,0)</f>
        <v>0</v>
      </c>
      <c r="BI172" s="110" t="s">
        <v>66</v>
      </c>
      <c r="BJ172" s="212">
        <f>ROUND(I172*H172,2)</f>
        <v>0</v>
      </c>
      <c r="BK172" s="110" t="s">
        <v>104</v>
      </c>
    </row>
    <row r="173" spans="2:63" s="221" customFormat="1" ht="12">
      <c r="B173" s="220"/>
      <c r="D173" s="215" t="s">
        <v>105</v>
      </c>
      <c r="F173" s="223" t="s">
        <v>317</v>
      </c>
      <c r="H173" s="224">
        <v>612.12</v>
      </c>
      <c r="L173" s="220"/>
      <c r="M173" s="225"/>
      <c r="T173" s="226"/>
      <c r="AS173" s="222"/>
      <c r="AT173" s="222"/>
      <c r="AX173" s="222"/>
    </row>
    <row r="174" spans="2:63" s="120" customFormat="1" ht="26">
      <c r="B174" s="119"/>
      <c r="C174" s="199">
        <v>26</v>
      </c>
      <c r="D174" s="199" t="s">
        <v>102</v>
      </c>
      <c r="E174" s="200" t="s">
        <v>320</v>
      </c>
      <c r="F174" s="235" t="s">
        <v>321</v>
      </c>
      <c r="G174" s="202" t="s">
        <v>106</v>
      </c>
      <c r="H174" s="203">
        <v>612.12</v>
      </c>
      <c r="I174" s="67">
        <v>0</v>
      </c>
      <c r="J174" s="205">
        <f>ROUND(I174*H174,2)</f>
        <v>0</v>
      </c>
      <c r="K174" s="206"/>
      <c r="L174" s="119"/>
      <c r="M174" s="207" t="s">
        <v>1</v>
      </c>
      <c r="N174" s="208" t="s">
        <v>29</v>
      </c>
      <c r="O174" s="209">
        <v>0.02</v>
      </c>
      <c r="P174" s="209">
        <f>O174*H174</f>
        <v>12.2424</v>
      </c>
      <c r="Q174" s="209">
        <v>0</v>
      </c>
      <c r="R174" s="209">
        <f>Q174*H174</f>
        <v>0</v>
      </c>
      <c r="S174" s="209">
        <v>0</v>
      </c>
      <c r="T174" s="210">
        <f>S174*H174</f>
        <v>0</v>
      </c>
      <c r="AS174" s="211" t="s">
        <v>102</v>
      </c>
      <c r="AT174" s="211" t="s">
        <v>67</v>
      </c>
      <c r="AX174" s="110" t="s">
        <v>101</v>
      </c>
      <c r="BD174" s="212">
        <f>IF(N174="základní",J174,0)</f>
        <v>0</v>
      </c>
      <c r="BE174" s="212">
        <f>IF(N174="snížená",J174,0)</f>
        <v>0</v>
      </c>
      <c r="BF174" s="212">
        <f>IF(N174="zákl. přenesená",J174,0)</f>
        <v>0</v>
      </c>
      <c r="BG174" s="212">
        <f>IF(N174="sníž. přenesená",J174,0)</f>
        <v>0</v>
      </c>
      <c r="BH174" s="212">
        <f>IF(N174="nulová",J174,0)</f>
        <v>0</v>
      </c>
      <c r="BI174" s="110" t="s">
        <v>66</v>
      </c>
      <c r="BJ174" s="212">
        <f>ROUND(I174*H174,2)</f>
        <v>0</v>
      </c>
      <c r="BK174" s="110" t="s">
        <v>104</v>
      </c>
    </row>
    <row r="175" spans="2:63" s="221" customFormat="1" ht="12">
      <c r="B175" s="220"/>
      <c r="D175" s="215" t="s">
        <v>105</v>
      </c>
      <c r="F175" s="223" t="s">
        <v>317</v>
      </c>
      <c r="H175" s="224">
        <v>612.12</v>
      </c>
      <c r="L175" s="220"/>
      <c r="M175" s="225"/>
      <c r="T175" s="226"/>
      <c r="AS175" s="222"/>
      <c r="AT175" s="222"/>
      <c r="AX175" s="222"/>
    </row>
    <row r="176" spans="2:63" s="120" customFormat="1" ht="39">
      <c r="B176" s="119"/>
      <c r="C176" s="199">
        <v>27</v>
      </c>
      <c r="D176" s="199" t="s">
        <v>102</v>
      </c>
      <c r="E176" s="200" t="s">
        <v>322</v>
      </c>
      <c r="F176" s="235" t="s">
        <v>323</v>
      </c>
      <c r="G176" s="202" t="s">
        <v>106</v>
      </c>
      <c r="H176" s="203">
        <v>612.12</v>
      </c>
      <c r="I176" s="67">
        <v>0</v>
      </c>
      <c r="J176" s="205">
        <f>ROUND(I176*H176,2)</f>
        <v>0</v>
      </c>
      <c r="K176" s="206"/>
      <c r="L176" s="119"/>
      <c r="M176" s="207" t="s">
        <v>1</v>
      </c>
      <c r="N176" s="208" t="s">
        <v>29</v>
      </c>
      <c r="O176" s="209">
        <v>0.01</v>
      </c>
      <c r="P176" s="209">
        <f>O176*H176</f>
        <v>6.1212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AS176" s="211" t="s">
        <v>102</v>
      </c>
      <c r="AT176" s="211" t="s">
        <v>67</v>
      </c>
      <c r="AX176" s="110" t="s">
        <v>101</v>
      </c>
      <c r="BD176" s="212">
        <f>IF(N176="základní",J176,0)</f>
        <v>0</v>
      </c>
      <c r="BE176" s="212">
        <f>IF(N176="snížená",J176,0)</f>
        <v>0</v>
      </c>
      <c r="BF176" s="212">
        <f>IF(N176="zákl. přenesená",J176,0)</f>
        <v>0</v>
      </c>
      <c r="BG176" s="212">
        <f>IF(N176="sníž. přenesená",J176,0)</f>
        <v>0</v>
      </c>
      <c r="BH176" s="212">
        <f>IF(N176="nulová",J176,0)</f>
        <v>0</v>
      </c>
      <c r="BI176" s="110" t="s">
        <v>66</v>
      </c>
      <c r="BJ176" s="212">
        <f>ROUND(I176*H176,2)</f>
        <v>0</v>
      </c>
      <c r="BK176" s="110" t="s">
        <v>104</v>
      </c>
    </row>
    <row r="177" spans="2:63" s="221" customFormat="1" ht="12">
      <c r="B177" s="220"/>
      <c r="D177" s="215" t="s">
        <v>105</v>
      </c>
      <c r="F177" s="223" t="s">
        <v>317</v>
      </c>
      <c r="H177" s="224">
        <v>612.12</v>
      </c>
      <c r="L177" s="220"/>
      <c r="M177" s="225"/>
      <c r="T177" s="226"/>
      <c r="AS177" s="222"/>
      <c r="AT177" s="222"/>
      <c r="AX177" s="222"/>
    </row>
    <row r="178" spans="2:63" s="120" customFormat="1" ht="13">
      <c r="B178" s="119"/>
      <c r="C178" s="237">
        <v>28</v>
      </c>
      <c r="D178" s="237" t="s">
        <v>110</v>
      </c>
      <c r="E178" s="238" t="s">
        <v>879</v>
      </c>
      <c r="F178" s="243" t="s">
        <v>880</v>
      </c>
      <c r="G178" s="240" t="s">
        <v>107</v>
      </c>
      <c r="H178" s="241">
        <v>0.61199999999999999</v>
      </c>
      <c r="I178" s="69">
        <v>0</v>
      </c>
      <c r="J178" s="242">
        <f>ROUND(I178*H178,2)</f>
        <v>0</v>
      </c>
      <c r="K178" s="206"/>
      <c r="L178" s="119"/>
      <c r="M178" s="207" t="s">
        <v>1</v>
      </c>
      <c r="N178" s="208" t="s">
        <v>29</v>
      </c>
      <c r="O178" s="209">
        <v>0</v>
      </c>
      <c r="P178" s="209">
        <f>O178*H178</f>
        <v>0</v>
      </c>
      <c r="Q178" s="209">
        <v>1</v>
      </c>
      <c r="R178" s="209">
        <f>Q178*H178</f>
        <v>0.61199999999999999</v>
      </c>
      <c r="S178" s="209">
        <v>0</v>
      </c>
      <c r="T178" s="210">
        <f>S178*H178</f>
        <v>0</v>
      </c>
      <c r="AS178" s="211" t="s">
        <v>102</v>
      </c>
      <c r="AT178" s="211" t="s">
        <v>67</v>
      </c>
      <c r="AX178" s="110" t="s">
        <v>101</v>
      </c>
      <c r="BD178" s="212">
        <f>IF(N178="základní",J178,0)</f>
        <v>0</v>
      </c>
      <c r="BE178" s="212">
        <f>IF(N178="snížená",J178,0)</f>
        <v>0</v>
      </c>
      <c r="BF178" s="212">
        <f>IF(N178="zákl. přenesená",J178,0)</f>
        <v>0</v>
      </c>
      <c r="BG178" s="212">
        <f>IF(N178="sníž. přenesená",J178,0)</f>
        <v>0</v>
      </c>
      <c r="BH178" s="212">
        <f>IF(N178="nulová",J178,0)</f>
        <v>0</v>
      </c>
      <c r="BI178" s="110" t="s">
        <v>66</v>
      </c>
      <c r="BJ178" s="212">
        <f>ROUND(I178*H178,2)</f>
        <v>0</v>
      </c>
      <c r="BK178" s="110" t="s">
        <v>104</v>
      </c>
    </row>
    <row r="179" spans="2:63" s="221" customFormat="1" ht="39">
      <c r="B179" s="220"/>
      <c r="C179" s="199">
        <v>29</v>
      </c>
      <c r="D179" s="199" t="s">
        <v>102</v>
      </c>
      <c r="E179" s="200" t="s">
        <v>247</v>
      </c>
      <c r="F179" s="235" t="s">
        <v>248</v>
      </c>
      <c r="G179" s="202" t="s">
        <v>121</v>
      </c>
      <c r="H179" s="203">
        <v>218</v>
      </c>
      <c r="I179" s="67">
        <v>0</v>
      </c>
      <c r="J179" s="205">
        <f>ROUND(I179*H179,2)</f>
        <v>0</v>
      </c>
      <c r="K179" s="206"/>
      <c r="L179" s="220"/>
      <c r="M179" s="225"/>
      <c r="N179" s="208" t="s">
        <v>29</v>
      </c>
      <c r="O179" s="209">
        <v>0.06</v>
      </c>
      <c r="P179" s="209">
        <f t="shared" ref="P179:P244" si="45">O179*H179</f>
        <v>13.08</v>
      </c>
      <c r="Q179" s="209">
        <v>7.0000000000000001E-3</v>
      </c>
      <c r="R179" s="209">
        <f t="shared" ref="R179:R244" si="46">Q179*H179</f>
        <v>1.526</v>
      </c>
      <c r="S179" s="209">
        <v>0</v>
      </c>
      <c r="T179" s="210">
        <f t="shared" ref="T179:T244" si="47">S179*H179</f>
        <v>0</v>
      </c>
      <c r="AS179" s="211" t="s">
        <v>102</v>
      </c>
      <c r="AT179" s="211" t="s">
        <v>67</v>
      </c>
      <c r="AU179" s="120"/>
      <c r="AV179" s="120"/>
      <c r="AW179" s="120"/>
      <c r="AX179" s="110" t="s">
        <v>101</v>
      </c>
      <c r="AY179" s="120"/>
      <c r="AZ179" s="120"/>
      <c r="BA179" s="120"/>
      <c r="BB179" s="120"/>
      <c r="BC179" s="120"/>
      <c r="BD179" s="212">
        <f>IF(N179="základní",J179,0)</f>
        <v>0</v>
      </c>
      <c r="BE179" s="212">
        <f>IF(N179="snížená",J179,0)</f>
        <v>0</v>
      </c>
      <c r="BF179" s="212">
        <f>IF(N179="zákl. přenesená",J179,0)</f>
        <v>0</v>
      </c>
      <c r="BG179" s="212">
        <f>IF(N179="sníž. přenesená",J179,0)</f>
        <v>0</v>
      </c>
      <c r="BH179" s="212">
        <f>IF(N179="nulová",J179,0)</f>
        <v>0</v>
      </c>
      <c r="BI179" s="110" t="s">
        <v>66</v>
      </c>
      <c r="BJ179" s="212">
        <f>ROUND(I179*H179,2)</f>
        <v>0</v>
      </c>
      <c r="BK179" s="110" t="s">
        <v>104</v>
      </c>
    </row>
    <row r="180" spans="2:63" s="214" customFormat="1" ht="12">
      <c r="B180" s="213"/>
      <c r="D180" s="215" t="s">
        <v>105</v>
      </c>
      <c r="E180" s="216"/>
      <c r="F180" s="217" t="s">
        <v>233</v>
      </c>
      <c r="H180" s="216"/>
      <c r="L180" s="213"/>
      <c r="M180" s="218"/>
      <c r="T180" s="219"/>
      <c r="AS180" s="216"/>
      <c r="AT180" s="216"/>
      <c r="AX180" s="216"/>
    </row>
    <row r="181" spans="2:63" s="221" customFormat="1" ht="12">
      <c r="B181" s="220"/>
      <c r="D181" s="215" t="s">
        <v>105</v>
      </c>
      <c r="F181" s="223" t="s">
        <v>249</v>
      </c>
      <c r="H181" s="224">
        <v>218</v>
      </c>
      <c r="L181" s="220"/>
      <c r="M181" s="225"/>
      <c r="T181" s="226"/>
      <c r="AS181" s="222"/>
      <c r="AT181" s="222"/>
      <c r="AX181" s="222"/>
    </row>
    <row r="182" spans="2:63" s="221" customFormat="1" ht="39">
      <c r="B182" s="220"/>
      <c r="C182" s="199">
        <v>30</v>
      </c>
      <c r="D182" s="199" t="s">
        <v>102</v>
      </c>
      <c r="E182" s="200" t="s">
        <v>255</v>
      </c>
      <c r="F182" s="235" t="s">
        <v>256</v>
      </c>
      <c r="G182" s="202" t="s">
        <v>121</v>
      </c>
      <c r="H182" s="203">
        <v>12</v>
      </c>
      <c r="I182" s="67">
        <v>0</v>
      </c>
      <c r="J182" s="205">
        <f>ROUND(I182*H182,2)</f>
        <v>0</v>
      </c>
      <c r="K182" s="206"/>
      <c r="L182" s="220"/>
      <c r="M182" s="225"/>
      <c r="N182" s="208" t="s">
        <v>29</v>
      </c>
      <c r="O182" s="209">
        <v>3.6459999999999999</v>
      </c>
      <c r="P182" s="209">
        <f t="shared" ref="P182" si="48">O182*H182</f>
        <v>43.751999999999995</v>
      </c>
      <c r="Q182" s="209">
        <v>0.7</v>
      </c>
      <c r="R182" s="209">
        <f t="shared" ref="R182" si="49">Q182*H182</f>
        <v>8.3999999999999986</v>
      </c>
      <c r="S182" s="209">
        <v>0</v>
      </c>
      <c r="T182" s="210">
        <f t="shared" ref="T182" si="50">S182*H182</f>
        <v>0</v>
      </c>
      <c r="AS182" s="211" t="s">
        <v>102</v>
      </c>
      <c r="AT182" s="211" t="s">
        <v>67</v>
      </c>
      <c r="AU182" s="120"/>
      <c r="AV182" s="120"/>
      <c r="AW182" s="120"/>
      <c r="AX182" s="110" t="s">
        <v>101</v>
      </c>
      <c r="AY182" s="120"/>
      <c r="AZ182" s="120"/>
      <c r="BA182" s="120"/>
      <c r="BB182" s="120"/>
      <c r="BC182" s="120"/>
      <c r="BD182" s="212">
        <f>IF(N182="základní",J182,0)</f>
        <v>0</v>
      </c>
      <c r="BE182" s="212">
        <f>IF(N182="snížená",J182,0)</f>
        <v>0</v>
      </c>
      <c r="BF182" s="212">
        <f>IF(N182="zákl. přenesená",J182,0)</f>
        <v>0</v>
      </c>
      <c r="BG182" s="212">
        <f>IF(N182="sníž. přenesená",J182,0)</f>
        <v>0</v>
      </c>
      <c r="BH182" s="212">
        <f>IF(N182="nulová",J182,0)</f>
        <v>0</v>
      </c>
      <c r="BI182" s="110" t="s">
        <v>66</v>
      </c>
      <c r="BJ182" s="212">
        <f>ROUND(I182*H182,2)</f>
        <v>0</v>
      </c>
      <c r="BK182" s="110" t="s">
        <v>104</v>
      </c>
    </row>
    <row r="183" spans="2:63" s="214" customFormat="1" ht="12">
      <c r="B183" s="213"/>
      <c r="D183" s="215" t="s">
        <v>105</v>
      </c>
      <c r="E183" s="216"/>
      <c r="F183" s="217" t="s">
        <v>254</v>
      </c>
      <c r="H183" s="216"/>
      <c r="L183" s="213"/>
      <c r="M183" s="218"/>
      <c r="T183" s="219"/>
      <c r="AS183" s="216"/>
      <c r="AT183" s="216"/>
      <c r="AX183" s="216"/>
    </row>
    <row r="184" spans="2:63" s="221" customFormat="1">
      <c r="B184" s="220"/>
      <c r="D184" s="215" t="s">
        <v>105</v>
      </c>
      <c r="F184" s="223">
        <v>12</v>
      </c>
      <c r="H184" s="224">
        <v>12</v>
      </c>
      <c r="L184" s="220"/>
      <c r="M184" s="225"/>
      <c r="T184" s="226"/>
      <c r="AS184" s="222"/>
      <c r="AT184" s="222"/>
      <c r="AX184" s="222"/>
    </row>
    <row r="185" spans="2:63" s="221" customFormat="1" ht="26">
      <c r="B185" s="220"/>
      <c r="C185" s="199">
        <v>31</v>
      </c>
      <c r="D185" s="199" t="s">
        <v>102</v>
      </c>
      <c r="E185" s="200" t="s">
        <v>250</v>
      </c>
      <c r="F185" s="235" t="s">
        <v>251</v>
      </c>
      <c r="G185" s="202" t="s">
        <v>106</v>
      </c>
      <c r="H185" s="203">
        <v>73.7</v>
      </c>
      <c r="I185" s="67">
        <v>0</v>
      </c>
      <c r="J185" s="205">
        <f>ROUND(I185*H185,2)</f>
        <v>0</v>
      </c>
      <c r="K185" s="206"/>
      <c r="L185" s="220"/>
      <c r="M185" s="225"/>
      <c r="N185" s="208" t="s">
        <v>29</v>
      </c>
      <c r="O185" s="209">
        <v>4.5999999999999999E-2</v>
      </c>
      <c r="P185" s="209">
        <f t="shared" si="45"/>
        <v>3.3902000000000001</v>
      </c>
      <c r="Q185" s="209">
        <v>0</v>
      </c>
      <c r="R185" s="209">
        <f t="shared" si="46"/>
        <v>0</v>
      </c>
      <c r="S185" s="209">
        <v>0</v>
      </c>
      <c r="T185" s="210">
        <f t="shared" si="47"/>
        <v>0</v>
      </c>
      <c r="AS185" s="211" t="s">
        <v>102</v>
      </c>
      <c r="AT185" s="211">
        <v>2</v>
      </c>
      <c r="AU185" s="120"/>
      <c r="AV185" s="120"/>
      <c r="AW185" s="120"/>
      <c r="AX185" s="110" t="s">
        <v>101</v>
      </c>
      <c r="AY185" s="120"/>
      <c r="AZ185" s="120"/>
      <c r="BA185" s="120"/>
      <c r="BB185" s="120"/>
      <c r="BC185" s="120"/>
      <c r="BD185" s="212">
        <f t="shared" ref="BD185:BD244" si="51">IF(N185="základní",J185,0)</f>
        <v>0</v>
      </c>
      <c r="BE185" s="212">
        <f t="shared" ref="BE185:BE244" si="52">IF(N185="snížená",J185,0)</f>
        <v>0</v>
      </c>
      <c r="BF185" s="212">
        <f t="shared" ref="BF185:BF244" si="53">IF(N185="zákl. přenesená",J185,0)</f>
        <v>0</v>
      </c>
      <c r="BG185" s="212">
        <f t="shared" ref="BG185:BG244" si="54">IF(N185="sníž. přenesená",J185,0)</f>
        <v>0</v>
      </c>
      <c r="BH185" s="212">
        <f t="shared" ref="BH185:BH244" si="55">IF(N185="nulová",J185,0)</f>
        <v>0</v>
      </c>
      <c r="BI185" s="110">
        <v>1</v>
      </c>
      <c r="BJ185" s="212">
        <f t="shared" ref="BJ185:BJ244" si="56">ROUND(I185*H185,2)</f>
        <v>0</v>
      </c>
      <c r="BK185" s="110">
        <v>4</v>
      </c>
    </row>
    <row r="186" spans="2:63" s="214" customFormat="1" ht="12">
      <c r="B186" s="213"/>
      <c r="D186" s="215" t="s">
        <v>105</v>
      </c>
      <c r="E186" s="216"/>
      <c r="F186" s="217" t="s">
        <v>233</v>
      </c>
      <c r="H186" s="216"/>
      <c r="L186" s="213"/>
      <c r="M186" s="218"/>
      <c r="T186" s="219"/>
      <c r="AS186" s="216"/>
      <c r="AT186" s="216"/>
      <c r="AX186" s="216"/>
    </row>
    <row r="187" spans="2:63" s="221" customFormat="1" ht="12">
      <c r="B187" s="220"/>
      <c r="D187" s="215" t="s">
        <v>105</v>
      </c>
      <c r="E187" s="222"/>
      <c r="F187" s="223" t="s">
        <v>234</v>
      </c>
      <c r="H187" s="224">
        <v>73.7</v>
      </c>
      <c r="L187" s="220"/>
      <c r="M187" s="225" t="s">
        <v>1</v>
      </c>
      <c r="T187" s="226"/>
      <c r="AS187" s="222"/>
      <c r="AT187" s="222"/>
      <c r="AX187" s="222"/>
    </row>
    <row r="188" spans="2:63" s="221" customFormat="1" ht="26">
      <c r="B188" s="220"/>
      <c r="C188" s="199">
        <v>32</v>
      </c>
      <c r="D188" s="199" t="s">
        <v>102</v>
      </c>
      <c r="E188" s="200" t="s">
        <v>252</v>
      </c>
      <c r="F188" s="235" t="s">
        <v>253</v>
      </c>
      <c r="G188" s="202" t="s">
        <v>121</v>
      </c>
      <c r="H188" s="203">
        <v>218</v>
      </c>
      <c r="I188" s="67">
        <v>0</v>
      </c>
      <c r="J188" s="205">
        <f>ROUND(I188*H188,2)</f>
        <v>0</v>
      </c>
      <c r="K188" s="206"/>
      <c r="L188" s="220"/>
      <c r="M188" s="225"/>
      <c r="N188" s="208" t="s">
        <v>29</v>
      </c>
      <c r="O188" s="209">
        <v>9.5000000000000001E-2</v>
      </c>
      <c r="P188" s="209">
        <f t="shared" si="45"/>
        <v>20.71</v>
      </c>
      <c r="Q188" s="209">
        <v>0</v>
      </c>
      <c r="R188" s="209">
        <f t="shared" si="46"/>
        <v>0</v>
      </c>
      <c r="S188" s="209">
        <v>0</v>
      </c>
      <c r="T188" s="210">
        <f t="shared" si="47"/>
        <v>0</v>
      </c>
      <c r="AS188" s="211" t="s">
        <v>102</v>
      </c>
      <c r="AT188" s="211">
        <v>2</v>
      </c>
      <c r="AU188" s="120"/>
      <c r="AV188" s="120"/>
      <c r="AW188" s="120"/>
      <c r="AX188" s="110" t="s">
        <v>101</v>
      </c>
      <c r="AY188" s="120"/>
      <c r="AZ188" s="120"/>
      <c r="BA188" s="120"/>
      <c r="BB188" s="120"/>
      <c r="BC188" s="120"/>
      <c r="BD188" s="212">
        <f t="shared" si="51"/>
        <v>0</v>
      </c>
      <c r="BE188" s="212">
        <f t="shared" si="52"/>
        <v>0</v>
      </c>
      <c r="BF188" s="212">
        <f t="shared" si="53"/>
        <v>0</v>
      </c>
      <c r="BG188" s="212">
        <f t="shared" si="54"/>
        <v>0</v>
      </c>
      <c r="BH188" s="212">
        <f t="shared" si="55"/>
        <v>0</v>
      </c>
      <c r="BI188" s="110">
        <v>1</v>
      </c>
      <c r="BJ188" s="212">
        <f t="shared" si="56"/>
        <v>0</v>
      </c>
      <c r="BK188" s="110">
        <v>4</v>
      </c>
    </row>
    <row r="189" spans="2:63" s="214" customFormat="1" ht="12">
      <c r="B189" s="213"/>
      <c r="D189" s="215" t="s">
        <v>105</v>
      </c>
      <c r="E189" s="216"/>
      <c r="F189" s="217" t="s">
        <v>233</v>
      </c>
      <c r="H189" s="216"/>
      <c r="L189" s="213"/>
      <c r="M189" s="218"/>
      <c r="T189" s="219"/>
      <c r="AS189" s="216"/>
      <c r="AT189" s="216"/>
      <c r="AX189" s="216"/>
    </row>
    <row r="190" spans="2:63" s="221" customFormat="1" ht="12">
      <c r="B190" s="220"/>
      <c r="D190" s="215" t="s">
        <v>105</v>
      </c>
      <c r="F190" s="223" t="s">
        <v>249</v>
      </c>
      <c r="H190" s="224">
        <v>218</v>
      </c>
      <c r="L190" s="220"/>
      <c r="M190" s="225" t="s">
        <v>1</v>
      </c>
      <c r="T190" s="226"/>
      <c r="AS190" s="222"/>
      <c r="AT190" s="222"/>
      <c r="AX190" s="222"/>
    </row>
    <row r="191" spans="2:63" s="221" customFormat="1" ht="26">
      <c r="B191" s="220"/>
      <c r="C191" s="199">
        <v>33</v>
      </c>
      <c r="D191" s="199" t="s">
        <v>102</v>
      </c>
      <c r="E191" s="200" t="s">
        <v>884</v>
      </c>
      <c r="F191" s="235" t="s">
        <v>885</v>
      </c>
      <c r="G191" s="202" t="s">
        <v>121</v>
      </c>
      <c r="H191" s="203">
        <v>12</v>
      </c>
      <c r="I191" s="67">
        <v>0</v>
      </c>
      <c r="J191" s="205">
        <f>ROUND(I191*H191,2)</f>
        <v>0</v>
      </c>
      <c r="K191" s="206"/>
      <c r="L191" s="220"/>
      <c r="M191" s="225"/>
      <c r="N191" s="208" t="s">
        <v>29</v>
      </c>
      <c r="O191" s="209">
        <v>0.34300000000000003</v>
      </c>
      <c r="P191" s="209">
        <f t="shared" ref="P191" si="57">O191*H191</f>
        <v>4.1160000000000005</v>
      </c>
      <c r="Q191" s="209">
        <v>0</v>
      </c>
      <c r="R191" s="209">
        <f t="shared" ref="R191" si="58">Q191*H191</f>
        <v>0</v>
      </c>
      <c r="S191" s="209">
        <v>0</v>
      </c>
      <c r="T191" s="210">
        <f t="shared" ref="T191" si="59">S191*H191</f>
        <v>0</v>
      </c>
      <c r="AS191" s="211" t="s">
        <v>102</v>
      </c>
      <c r="AT191" s="211" t="s">
        <v>67</v>
      </c>
      <c r="AU191" s="120"/>
      <c r="AV191" s="120"/>
      <c r="AW191" s="120"/>
      <c r="AX191" s="110" t="s">
        <v>101</v>
      </c>
      <c r="AY191" s="120"/>
      <c r="AZ191" s="120"/>
      <c r="BA191" s="120"/>
      <c r="BB191" s="120"/>
      <c r="BC191" s="120"/>
      <c r="BD191" s="212">
        <f>IF(N191="základní",J191,0)</f>
        <v>0</v>
      </c>
      <c r="BE191" s="212">
        <f>IF(N191="snížená",J191,0)</f>
        <v>0</v>
      </c>
      <c r="BF191" s="212">
        <f>IF(N191="zákl. přenesená",J191,0)</f>
        <v>0</v>
      </c>
      <c r="BG191" s="212">
        <f>IF(N191="sníž. přenesená",J191,0)</f>
        <v>0</v>
      </c>
      <c r="BH191" s="212">
        <f>IF(N191="nulová",J191,0)</f>
        <v>0</v>
      </c>
      <c r="BI191" s="110" t="s">
        <v>66</v>
      </c>
      <c r="BJ191" s="212">
        <f>ROUND(I191*H191,2)</f>
        <v>0</v>
      </c>
      <c r="BK191" s="110" t="s">
        <v>104</v>
      </c>
    </row>
    <row r="192" spans="2:63" s="214" customFormat="1" ht="12">
      <c r="B192" s="213"/>
      <c r="D192" s="215" t="s">
        <v>105</v>
      </c>
      <c r="E192" s="216"/>
      <c r="F192" s="217" t="s">
        <v>254</v>
      </c>
      <c r="H192" s="216"/>
      <c r="L192" s="213"/>
      <c r="M192" s="218"/>
      <c r="T192" s="219"/>
      <c r="AS192" s="216"/>
      <c r="AT192" s="216"/>
      <c r="AX192" s="216"/>
    </row>
    <row r="193" spans="2:63" s="221" customFormat="1">
      <c r="B193" s="220"/>
      <c r="D193" s="215" t="s">
        <v>105</v>
      </c>
      <c r="F193" s="223">
        <v>12</v>
      </c>
      <c r="H193" s="224">
        <v>12</v>
      </c>
      <c r="L193" s="220"/>
      <c r="M193" s="225"/>
      <c r="T193" s="226"/>
      <c r="AS193" s="222"/>
      <c r="AT193" s="222"/>
      <c r="AX193" s="222"/>
    </row>
    <row r="194" spans="2:63" s="221" customFormat="1" ht="26">
      <c r="B194" s="220"/>
      <c r="C194" s="199">
        <v>34</v>
      </c>
      <c r="D194" s="199" t="s">
        <v>102</v>
      </c>
      <c r="E194" s="200" t="s">
        <v>257</v>
      </c>
      <c r="F194" s="201" t="s">
        <v>258</v>
      </c>
      <c r="G194" s="202" t="s">
        <v>121</v>
      </c>
      <c r="H194" s="203">
        <v>12</v>
      </c>
      <c r="I194" s="67">
        <v>0</v>
      </c>
      <c r="J194" s="205">
        <f>ROUND(I194*H194,2)</f>
        <v>0</v>
      </c>
      <c r="K194" s="206"/>
      <c r="L194" s="220"/>
      <c r="M194" s="225"/>
      <c r="N194" s="208" t="s">
        <v>29</v>
      </c>
      <c r="O194" s="209">
        <v>0.21</v>
      </c>
      <c r="P194" s="209">
        <f t="shared" si="45"/>
        <v>2.52</v>
      </c>
      <c r="Q194" s="209">
        <v>0</v>
      </c>
      <c r="R194" s="209">
        <f t="shared" si="46"/>
        <v>0</v>
      </c>
      <c r="S194" s="209">
        <v>0</v>
      </c>
      <c r="T194" s="210">
        <f t="shared" si="47"/>
        <v>0</v>
      </c>
      <c r="AS194" s="211" t="s">
        <v>102</v>
      </c>
      <c r="AT194" s="211">
        <v>2</v>
      </c>
      <c r="AU194" s="120"/>
      <c r="AV194" s="120"/>
      <c r="AW194" s="120"/>
      <c r="AX194" s="110" t="s">
        <v>101</v>
      </c>
      <c r="AY194" s="120"/>
      <c r="AZ194" s="120"/>
      <c r="BA194" s="120"/>
      <c r="BB194" s="120"/>
      <c r="BC194" s="120"/>
      <c r="BD194" s="212">
        <f t="shared" si="51"/>
        <v>0</v>
      </c>
      <c r="BE194" s="212">
        <f t="shared" si="52"/>
        <v>0</v>
      </c>
      <c r="BF194" s="212">
        <f t="shared" si="53"/>
        <v>0</v>
      </c>
      <c r="BG194" s="212">
        <f t="shared" si="54"/>
        <v>0</v>
      </c>
      <c r="BH194" s="212">
        <f t="shared" si="55"/>
        <v>0</v>
      </c>
      <c r="BI194" s="110">
        <v>1</v>
      </c>
      <c r="BJ194" s="212">
        <f t="shared" si="56"/>
        <v>0</v>
      </c>
      <c r="BK194" s="110">
        <v>4</v>
      </c>
    </row>
    <row r="195" spans="2:63" s="214" customFormat="1" ht="12">
      <c r="B195" s="213"/>
      <c r="D195" s="215" t="s">
        <v>105</v>
      </c>
      <c r="E195" s="216"/>
      <c r="F195" s="217" t="s">
        <v>254</v>
      </c>
      <c r="H195" s="216"/>
      <c r="L195" s="213"/>
      <c r="M195" s="218"/>
      <c r="T195" s="219"/>
      <c r="AS195" s="216"/>
      <c r="AT195" s="216"/>
      <c r="AX195" s="216"/>
    </row>
    <row r="196" spans="2:63" s="221" customFormat="1">
      <c r="B196" s="220"/>
      <c r="D196" s="215" t="s">
        <v>105</v>
      </c>
      <c r="F196" s="223">
        <v>12</v>
      </c>
      <c r="H196" s="224">
        <v>12</v>
      </c>
      <c r="L196" s="220"/>
      <c r="M196" s="225"/>
      <c r="T196" s="226"/>
      <c r="AS196" s="222"/>
      <c r="AT196" s="222"/>
      <c r="AX196" s="222"/>
    </row>
    <row r="197" spans="2:63" s="221" customFormat="1" ht="39">
      <c r="B197" s="220"/>
      <c r="C197" s="199">
        <v>35</v>
      </c>
      <c r="D197" s="199" t="s">
        <v>102</v>
      </c>
      <c r="E197" s="200" t="s">
        <v>260</v>
      </c>
      <c r="F197" s="235" t="s">
        <v>259</v>
      </c>
      <c r="G197" s="202" t="s">
        <v>121</v>
      </c>
      <c r="H197" s="203">
        <v>12</v>
      </c>
      <c r="I197" s="67">
        <v>0</v>
      </c>
      <c r="J197" s="205">
        <f>ROUND(I197*H197,2)</f>
        <v>0</v>
      </c>
      <c r="K197" s="206"/>
      <c r="L197" s="220"/>
      <c r="M197" s="207" t="s">
        <v>1</v>
      </c>
      <c r="N197" s="208" t="s">
        <v>29</v>
      </c>
      <c r="O197" s="209">
        <v>7.0000000000000007E-2</v>
      </c>
      <c r="P197" s="209">
        <f t="shared" si="45"/>
        <v>0.84000000000000008</v>
      </c>
      <c r="Q197" s="209">
        <v>5.0000000000000002E-5</v>
      </c>
      <c r="R197" s="209">
        <f t="shared" si="46"/>
        <v>6.0000000000000006E-4</v>
      </c>
      <c r="S197" s="209">
        <v>0</v>
      </c>
      <c r="T197" s="210">
        <f t="shared" si="47"/>
        <v>0</v>
      </c>
      <c r="AS197" s="211" t="s">
        <v>102</v>
      </c>
      <c r="AT197" s="211">
        <v>2</v>
      </c>
      <c r="AU197" s="120"/>
      <c r="AV197" s="120"/>
      <c r="AW197" s="120"/>
      <c r="AX197" s="110" t="s">
        <v>101</v>
      </c>
      <c r="AY197" s="120"/>
      <c r="AZ197" s="120"/>
      <c r="BA197" s="120"/>
      <c r="BB197" s="120"/>
      <c r="BC197" s="120"/>
      <c r="BD197" s="212">
        <f t="shared" si="51"/>
        <v>0</v>
      </c>
      <c r="BE197" s="212">
        <f t="shared" si="52"/>
        <v>0</v>
      </c>
      <c r="BF197" s="212">
        <f t="shared" si="53"/>
        <v>0</v>
      </c>
      <c r="BG197" s="212">
        <f t="shared" si="54"/>
        <v>0</v>
      </c>
      <c r="BH197" s="212">
        <f t="shared" si="55"/>
        <v>0</v>
      </c>
      <c r="BI197" s="110">
        <v>1</v>
      </c>
      <c r="BJ197" s="212">
        <f t="shared" si="56"/>
        <v>0</v>
      </c>
      <c r="BK197" s="110" t="s">
        <v>104</v>
      </c>
    </row>
    <row r="198" spans="2:63" s="214" customFormat="1" ht="12">
      <c r="B198" s="213"/>
      <c r="D198" s="215" t="s">
        <v>105</v>
      </c>
      <c r="E198" s="216"/>
      <c r="F198" s="217" t="s">
        <v>254</v>
      </c>
      <c r="H198" s="216"/>
      <c r="L198" s="213"/>
      <c r="M198" s="218"/>
      <c r="T198" s="219"/>
      <c r="AS198" s="216"/>
      <c r="AT198" s="216"/>
      <c r="AX198" s="216"/>
    </row>
    <row r="199" spans="2:63" s="221" customFormat="1">
      <c r="B199" s="220"/>
      <c r="D199" s="215" t="s">
        <v>105</v>
      </c>
      <c r="F199" s="223">
        <v>12</v>
      </c>
      <c r="H199" s="224">
        <v>12</v>
      </c>
      <c r="L199" s="220"/>
      <c r="M199" s="225"/>
      <c r="T199" s="226"/>
      <c r="AS199" s="222"/>
      <c r="AT199" s="222"/>
      <c r="AX199" s="222"/>
    </row>
    <row r="200" spans="2:63" s="221" customFormat="1" ht="26">
      <c r="B200" s="220"/>
      <c r="C200" s="199">
        <v>36</v>
      </c>
      <c r="D200" s="199" t="s">
        <v>102</v>
      </c>
      <c r="E200" s="200" t="s">
        <v>261</v>
      </c>
      <c r="F200" s="201" t="s">
        <v>262</v>
      </c>
      <c r="G200" s="202" t="s">
        <v>121</v>
      </c>
      <c r="H200" s="203">
        <v>12</v>
      </c>
      <c r="I200" s="67">
        <v>0</v>
      </c>
      <c r="J200" s="205">
        <f>ROUND(I200*H200,2)</f>
        <v>0</v>
      </c>
      <c r="K200" s="206"/>
      <c r="L200" s="220"/>
      <c r="M200" s="225"/>
      <c r="N200" s="208" t="s">
        <v>29</v>
      </c>
      <c r="O200" s="209">
        <v>0.14299999999999999</v>
      </c>
      <c r="P200" s="209">
        <f t="shared" si="45"/>
        <v>1.7159999999999997</v>
      </c>
      <c r="Q200" s="209">
        <v>6.8999999999999997E-4</v>
      </c>
      <c r="R200" s="209">
        <f t="shared" si="46"/>
        <v>8.2799999999999992E-3</v>
      </c>
      <c r="S200" s="209">
        <v>0</v>
      </c>
      <c r="T200" s="210">
        <f t="shared" si="47"/>
        <v>0</v>
      </c>
      <c r="AS200" s="211" t="s">
        <v>102</v>
      </c>
      <c r="AT200" s="211">
        <v>2</v>
      </c>
      <c r="AU200" s="120"/>
      <c r="AV200" s="120"/>
      <c r="AW200" s="120"/>
      <c r="AX200" s="110" t="s">
        <v>101</v>
      </c>
      <c r="AY200" s="120"/>
      <c r="AZ200" s="120"/>
      <c r="BA200" s="120"/>
      <c r="BB200" s="120"/>
      <c r="BC200" s="120"/>
      <c r="BD200" s="212">
        <f t="shared" si="51"/>
        <v>0</v>
      </c>
      <c r="BE200" s="212">
        <f t="shared" si="52"/>
        <v>0</v>
      </c>
      <c r="BF200" s="212">
        <f t="shared" si="53"/>
        <v>0</v>
      </c>
      <c r="BG200" s="212">
        <f t="shared" si="54"/>
        <v>0</v>
      </c>
      <c r="BH200" s="212">
        <f t="shared" si="55"/>
        <v>0</v>
      </c>
      <c r="BI200" s="110">
        <v>1</v>
      </c>
      <c r="BJ200" s="212">
        <f t="shared" si="56"/>
        <v>0</v>
      </c>
      <c r="BK200" s="110">
        <v>4</v>
      </c>
    </row>
    <row r="201" spans="2:63" s="214" customFormat="1" ht="12">
      <c r="B201" s="213"/>
      <c r="D201" s="215" t="s">
        <v>105</v>
      </c>
      <c r="E201" s="216"/>
      <c r="F201" s="217" t="s">
        <v>254</v>
      </c>
      <c r="H201" s="216"/>
      <c r="L201" s="213"/>
      <c r="M201" s="218"/>
      <c r="T201" s="219"/>
      <c r="AS201" s="216"/>
      <c r="AT201" s="216"/>
      <c r="AX201" s="216"/>
    </row>
    <row r="202" spans="2:63" s="221" customFormat="1">
      <c r="B202" s="220"/>
      <c r="D202" s="215" t="s">
        <v>105</v>
      </c>
      <c r="F202" s="223">
        <v>12</v>
      </c>
      <c r="H202" s="224">
        <v>12</v>
      </c>
      <c r="L202" s="220"/>
      <c r="M202" s="225"/>
      <c r="T202" s="226"/>
      <c r="AS202" s="222"/>
      <c r="AT202" s="222"/>
      <c r="AX202" s="222"/>
    </row>
    <row r="203" spans="2:63" s="221" customFormat="1" ht="26">
      <c r="B203" s="220"/>
      <c r="C203" s="237">
        <v>37</v>
      </c>
      <c r="D203" s="237" t="s">
        <v>110</v>
      </c>
      <c r="E203" s="238" t="s">
        <v>365</v>
      </c>
      <c r="F203" s="243" t="s">
        <v>366</v>
      </c>
      <c r="G203" s="240" t="s">
        <v>121</v>
      </c>
      <c r="H203" s="241">
        <v>12</v>
      </c>
      <c r="I203" s="69">
        <v>0</v>
      </c>
      <c r="J203" s="242">
        <f>ROUND(I203*H203,2)</f>
        <v>0</v>
      </c>
      <c r="K203" s="206"/>
      <c r="L203" s="220"/>
      <c r="M203" s="225"/>
      <c r="N203" s="208" t="s">
        <v>29</v>
      </c>
      <c r="O203" s="209">
        <v>0</v>
      </c>
      <c r="P203" s="209">
        <f t="shared" ref="P203" si="60">O203*H203</f>
        <v>0</v>
      </c>
      <c r="Q203" s="209">
        <v>5.8999999999999999E-3</v>
      </c>
      <c r="R203" s="209">
        <f t="shared" ref="R203" si="61">Q203*H203</f>
        <v>7.0800000000000002E-2</v>
      </c>
      <c r="S203" s="209">
        <v>0</v>
      </c>
      <c r="T203" s="210">
        <f t="shared" ref="T203" si="62">S203*H203</f>
        <v>0</v>
      </c>
      <c r="AS203" s="211" t="s">
        <v>102</v>
      </c>
      <c r="AT203" s="211">
        <v>2</v>
      </c>
      <c r="AU203" s="120"/>
      <c r="AV203" s="120"/>
      <c r="AW203" s="120"/>
      <c r="AX203" s="110" t="s">
        <v>101</v>
      </c>
      <c r="AY203" s="120"/>
      <c r="AZ203" s="120"/>
      <c r="BA203" s="120"/>
      <c r="BB203" s="120"/>
      <c r="BC203" s="120"/>
      <c r="BD203" s="212">
        <f t="shared" ref="BD203" si="63">IF(N203="základní",J203,0)</f>
        <v>0</v>
      </c>
      <c r="BE203" s="212">
        <f t="shared" ref="BE203" si="64">IF(N203="snížená",J203,0)</f>
        <v>0</v>
      </c>
      <c r="BF203" s="212">
        <f t="shared" ref="BF203" si="65">IF(N203="zákl. přenesená",J203,0)</f>
        <v>0</v>
      </c>
      <c r="BG203" s="212">
        <f t="shared" ref="BG203" si="66">IF(N203="sníž. přenesená",J203,0)</f>
        <v>0</v>
      </c>
      <c r="BH203" s="212">
        <f t="shared" ref="BH203" si="67">IF(N203="nulová",J203,0)</f>
        <v>0</v>
      </c>
      <c r="BI203" s="110">
        <v>1</v>
      </c>
      <c r="BJ203" s="212">
        <f t="shared" ref="BJ203" si="68">ROUND(I203*H203,2)</f>
        <v>0</v>
      </c>
      <c r="BK203" s="110">
        <v>4</v>
      </c>
    </row>
    <row r="204" spans="2:63" s="214" customFormat="1" ht="12">
      <c r="B204" s="213"/>
      <c r="D204" s="215" t="s">
        <v>105</v>
      </c>
      <c r="E204" s="216"/>
      <c r="F204" s="217" t="s">
        <v>254</v>
      </c>
      <c r="H204" s="216"/>
      <c r="L204" s="213"/>
      <c r="M204" s="218"/>
      <c r="T204" s="219"/>
      <c r="AS204" s="216"/>
      <c r="AT204" s="216"/>
      <c r="AX204" s="216"/>
    </row>
    <row r="205" spans="2:63" s="221" customFormat="1">
      <c r="B205" s="220"/>
      <c r="D205" s="215" t="s">
        <v>105</v>
      </c>
      <c r="F205" s="223">
        <v>12</v>
      </c>
      <c r="H205" s="224">
        <v>12</v>
      </c>
      <c r="L205" s="220"/>
      <c r="M205" s="225"/>
      <c r="T205" s="226"/>
      <c r="AS205" s="222"/>
      <c r="AT205" s="222"/>
      <c r="AX205" s="222"/>
    </row>
    <row r="206" spans="2:63" s="221" customFormat="1" ht="26">
      <c r="B206" s="220"/>
      <c r="C206" s="199">
        <v>38</v>
      </c>
      <c r="D206" s="199" t="s">
        <v>102</v>
      </c>
      <c r="E206" s="200" t="s">
        <v>263</v>
      </c>
      <c r="F206" s="235" t="s">
        <v>264</v>
      </c>
      <c r="G206" s="202" t="s">
        <v>106</v>
      </c>
      <c r="H206" s="203">
        <v>126</v>
      </c>
      <c r="I206" s="67">
        <v>0</v>
      </c>
      <c r="J206" s="205">
        <f>ROUND(I206*H206,2)</f>
        <v>0</v>
      </c>
      <c r="K206" s="206"/>
      <c r="L206" s="220"/>
      <c r="M206" s="225"/>
      <c r="N206" s="208" t="s">
        <v>29</v>
      </c>
      <c r="O206" s="209">
        <v>0.113</v>
      </c>
      <c r="P206" s="209">
        <f t="shared" ref="P206:P234" si="69">O206*H206</f>
        <v>14.238</v>
      </c>
      <c r="Q206" s="209">
        <v>0</v>
      </c>
      <c r="R206" s="209">
        <f t="shared" ref="R206:R234" si="70">Q206*H206</f>
        <v>0</v>
      </c>
      <c r="S206" s="209">
        <v>0</v>
      </c>
      <c r="T206" s="210">
        <f t="shared" ref="T206:T234" si="71">S206*H206</f>
        <v>0</v>
      </c>
      <c r="AS206" s="211" t="s">
        <v>102</v>
      </c>
      <c r="AT206" s="211" t="s">
        <v>108</v>
      </c>
      <c r="AU206" s="120"/>
      <c r="AV206" s="120"/>
      <c r="AW206" s="120"/>
      <c r="AX206" s="110" t="s">
        <v>101</v>
      </c>
      <c r="AY206" s="120"/>
      <c r="AZ206" s="120"/>
      <c r="BA206" s="120"/>
      <c r="BB206" s="120"/>
      <c r="BC206" s="120"/>
      <c r="BD206" s="212">
        <f t="shared" ref="BD206:BD234" si="72">IF(N206="základní",J206,0)</f>
        <v>0</v>
      </c>
      <c r="BE206" s="212">
        <f t="shared" ref="BE206:BE234" si="73">IF(N206="snížená",J206,0)</f>
        <v>0</v>
      </c>
      <c r="BF206" s="212">
        <f t="shared" ref="BF206:BF234" si="74">IF(N206="zákl. přenesená",J206,0)</f>
        <v>0</v>
      </c>
      <c r="BG206" s="212">
        <f t="shared" ref="BG206:BG234" si="75">IF(N206="sníž. přenesená",J206,0)</f>
        <v>0</v>
      </c>
      <c r="BH206" s="212">
        <f t="shared" ref="BH206:BH234" si="76">IF(N206="nulová",J206,0)</f>
        <v>0</v>
      </c>
      <c r="BI206" s="110">
        <v>1</v>
      </c>
      <c r="BJ206" s="212">
        <f t="shared" ref="BJ206:BJ234" si="77">ROUND(I206*H206,2)</f>
        <v>0</v>
      </c>
      <c r="BK206" s="110">
        <v>4</v>
      </c>
    </row>
    <row r="207" spans="2:63" s="214" customFormat="1" ht="12">
      <c r="B207" s="213"/>
      <c r="D207" s="215" t="s">
        <v>105</v>
      </c>
      <c r="E207" s="216" t="s">
        <v>1</v>
      </c>
      <c r="F207" s="217" t="s">
        <v>233</v>
      </c>
      <c r="H207" s="216" t="s">
        <v>1</v>
      </c>
      <c r="L207" s="213"/>
      <c r="M207" s="218"/>
      <c r="T207" s="219"/>
      <c r="AS207" s="216" t="s">
        <v>105</v>
      </c>
      <c r="AT207" s="216" t="s">
        <v>67</v>
      </c>
      <c r="AU207" s="214" t="s">
        <v>66</v>
      </c>
      <c r="AV207" s="214" t="s">
        <v>21</v>
      </c>
      <c r="AW207" s="214" t="s">
        <v>64</v>
      </c>
      <c r="AX207" s="216" t="s">
        <v>101</v>
      </c>
    </row>
    <row r="208" spans="2:63" s="221" customFormat="1" ht="12">
      <c r="B208" s="220"/>
      <c r="D208" s="215" t="s">
        <v>105</v>
      </c>
      <c r="E208" s="222" t="s">
        <v>1</v>
      </c>
      <c r="F208" s="223" t="s">
        <v>304</v>
      </c>
      <c r="H208" s="224">
        <v>73.7</v>
      </c>
      <c r="L208" s="220"/>
      <c r="M208" s="225"/>
      <c r="T208" s="226"/>
      <c r="AS208" s="222" t="s">
        <v>105</v>
      </c>
      <c r="AT208" s="222" t="s">
        <v>67</v>
      </c>
      <c r="AU208" s="221" t="s">
        <v>67</v>
      </c>
      <c r="AV208" s="221" t="s">
        <v>21</v>
      </c>
      <c r="AW208" s="221" t="s">
        <v>64</v>
      </c>
      <c r="AX208" s="222" t="s">
        <v>101</v>
      </c>
    </row>
    <row r="209" spans="2:63" s="214" customFormat="1" ht="12">
      <c r="B209" s="213"/>
      <c r="D209" s="215" t="s">
        <v>105</v>
      </c>
      <c r="E209" s="216" t="s">
        <v>1</v>
      </c>
      <c r="F209" s="217" t="s">
        <v>254</v>
      </c>
      <c r="H209" s="216" t="s">
        <v>1</v>
      </c>
      <c r="L209" s="213"/>
      <c r="M209" s="218"/>
      <c r="T209" s="219"/>
      <c r="AS209" s="216" t="s">
        <v>105</v>
      </c>
      <c r="AT209" s="216" t="s">
        <v>67</v>
      </c>
      <c r="AU209" s="214" t="s">
        <v>66</v>
      </c>
      <c r="AV209" s="214" t="s">
        <v>21</v>
      </c>
      <c r="AW209" s="214" t="s">
        <v>64</v>
      </c>
      <c r="AX209" s="216" t="s">
        <v>101</v>
      </c>
    </row>
    <row r="210" spans="2:63" s="221" customFormat="1" ht="12">
      <c r="B210" s="220"/>
      <c r="D210" s="215" t="s">
        <v>105</v>
      </c>
      <c r="E210" s="222" t="s">
        <v>1</v>
      </c>
      <c r="F210" s="223" t="s">
        <v>265</v>
      </c>
      <c r="H210" s="224">
        <v>3</v>
      </c>
      <c r="L210" s="220"/>
      <c r="M210" s="225"/>
      <c r="T210" s="226"/>
      <c r="AS210" s="222" t="s">
        <v>105</v>
      </c>
      <c r="AT210" s="222" t="s">
        <v>67</v>
      </c>
      <c r="AU210" s="221" t="s">
        <v>67</v>
      </c>
      <c r="AV210" s="221" t="s">
        <v>21</v>
      </c>
      <c r="AW210" s="221" t="s">
        <v>64</v>
      </c>
      <c r="AX210" s="222" t="s">
        <v>101</v>
      </c>
    </row>
    <row r="211" spans="2:63" s="229" customFormat="1" ht="12">
      <c r="B211" s="228"/>
      <c r="D211" s="215" t="s">
        <v>105</v>
      </c>
      <c r="E211" s="230" t="s">
        <v>1</v>
      </c>
      <c r="F211" s="231" t="s">
        <v>109</v>
      </c>
      <c r="H211" s="232">
        <v>229.43600000000001</v>
      </c>
      <c r="L211" s="228"/>
      <c r="M211" s="233"/>
      <c r="T211" s="234"/>
      <c r="AS211" s="230" t="s">
        <v>105</v>
      </c>
      <c r="AT211" s="230" t="s">
        <v>67</v>
      </c>
      <c r="AU211" s="229" t="s">
        <v>104</v>
      </c>
      <c r="AV211" s="229" t="s">
        <v>21</v>
      </c>
      <c r="AW211" s="229" t="s">
        <v>66</v>
      </c>
      <c r="AX211" s="230" t="s">
        <v>101</v>
      </c>
    </row>
    <row r="212" spans="2:63" s="221" customFormat="1" ht="13">
      <c r="B212" s="220"/>
      <c r="C212" s="237">
        <v>39</v>
      </c>
      <c r="D212" s="237" t="s">
        <v>110</v>
      </c>
      <c r="E212" s="238" t="s">
        <v>886</v>
      </c>
      <c r="F212" s="243" t="s">
        <v>887</v>
      </c>
      <c r="G212" s="240" t="s">
        <v>103</v>
      </c>
      <c r="H212" s="241">
        <v>12.6</v>
      </c>
      <c r="I212" s="69">
        <v>0</v>
      </c>
      <c r="J212" s="242">
        <f>ROUND(I212*H212,2)</f>
        <v>0</v>
      </c>
      <c r="K212" s="206"/>
      <c r="L212" s="220"/>
      <c r="M212" s="225"/>
      <c r="N212" s="208" t="s">
        <v>29</v>
      </c>
      <c r="O212" s="209">
        <v>0</v>
      </c>
      <c r="P212" s="209">
        <f t="shared" ref="P212" si="78">O212*H212</f>
        <v>0</v>
      </c>
      <c r="Q212" s="209">
        <v>0.2</v>
      </c>
      <c r="R212" s="209">
        <f t="shared" ref="R212" si="79">Q212*H212</f>
        <v>2.52</v>
      </c>
      <c r="S212" s="209">
        <v>0</v>
      </c>
      <c r="T212" s="210">
        <f t="shared" ref="T212" si="80">S212*H212</f>
        <v>0</v>
      </c>
      <c r="AS212" s="211" t="s">
        <v>102</v>
      </c>
      <c r="AT212" s="211">
        <v>2</v>
      </c>
      <c r="AU212" s="120"/>
      <c r="AV212" s="120"/>
      <c r="AW212" s="120"/>
      <c r="AX212" s="110" t="s">
        <v>101</v>
      </c>
      <c r="AY212" s="120"/>
      <c r="AZ212" s="120"/>
      <c r="BA212" s="120"/>
      <c r="BB212" s="120"/>
      <c r="BC212" s="120"/>
      <c r="BD212" s="212">
        <f t="shared" ref="BD212" si="81">IF(N212="základní",J212,0)</f>
        <v>0</v>
      </c>
      <c r="BE212" s="212">
        <f t="shared" ref="BE212" si="82">IF(N212="snížená",J212,0)</f>
        <v>0</v>
      </c>
      <c r="BF212" s="212">
        <f t="shared" ref="BF212" si="83">IF(N212="zákl. přenesená",J212,0)</f>
        <v>0</v>
      </c>
      <c r="BG212" s="212">
        <f t="shared" ref="BG212" si="84">IF(N212="sníž. přenesená",J212,0)</f>
        <v>0</v>
      </c>
      <c r="BH212" s="212">
        <f t="shared" ref="BH212" si="85">IF(N212="nulová",J212,0)</f>
        <v>0</v>
      </c>
      <c r="BI212" s="110">
        <v>1</v>
      </c>
      <c r="BJ212" s="212">
        <f t="shared" ref="BJ212" si="86">ROUND(I212*H212,2)</f>
        <v>0</v>
      </c>
      <c r="BK212" s="110">
        <v>4</v>
      </c>
    </row>
    <row r="213" spans="2:63" s="221" customFormat="1" ht="26">
      <c r="B213" s="220"/>
      <c r="C213" s="199">
        <v>40</v>
      </c>
      <c r="D213" s="199" t="s">
        <v>102</v>
      </c>
      <c r="E213" s="200" t="s">
        <v>324</v>
      </c>
      <c r="F213" s="235" t="s">
        <v>325</v>
      </c>
      <c r="G213" s="202" t="s">
        <v>121</v>
      </c>
      <c r="H213" s="203">
        <v>12</v>
      </c>
      <c r="I213" s="67">
        <v>0</v>
      </c>
      <c r="J213" s="205">
        <f>ROUND(I213*H213,2)</f>
        <v>0</v>
      </c>
      <c r="K213" s="206"/>
      <c r="L213" s="220"/>
      <c r="M213" s="225"/>
      <c r="N213" s="208" t="s">
        <v>29</v>
      </c>
      <c r="O213" s="209">
        <v>0.24199999999999999</v>
      </c>
      <c r="P213" s="209">
        <f t="shared" ref="P213" si="87">O213*H213</f>
        <v>2.9039999999999999</v>
      </c>
      <c r="Q213" s="209">
        <v>0</v>
      </c>
      <c r="R213" s="209">
        <f t="shared" ref="R213" si="88">Q213*H213</f>
        <v>0</v>
      </c>
      <c r="S213" s="209">
        <v>0</v>
      </c>
      <c r="T213" s="210">
        <f t="shared" ref="T213" si="89">S213*H213</f>
        <v>0</v>
      </c>
      <c r="AS213" s="211" t="s">
        <v>102</v>
      </c>
      <c r="AT213" s="211" t="s">
        <v>67</v>
      </c>
      <c r="AU213" s="120"/>
      <c r="AV213" s="120"/>
      <c r="AW213" s="120"/>
      <c r="AX213" s="110" t="s">
        <v>101</v>
      </c>
      <c r="AY213" s="120"/>
      <c r="AZ213" s="120"/>
      <c r="BA213" s="120"/>
      <c r="BB213" s="120"/>
      <c r="BC213" s="120"/>
      <c r="BD213" s="212">
        <f>IF(N213="základní",J213,0)</f>
        <v>0</v>
      </c>
      <c r="BE213" s="212">
        <f>IF(N213="snížená",J213,0)</f>
        <v>0</v>
      </c>
      <c r="BF213" s="212">
        <f>IF(N213="zákl. přenesená",J213,0)</f>
        <v>0</v>
      </c>
      <c r="BG213" s="212">
        <f>IF(N213="sníž. přenesená",J213,0)</f>
        <v>0</v>
      </c>
      <c r="BH213" s="212">
        <f>IF(N213="nulová",J213,0)</f>
        <v>0</v>
      </c>
      <c r="BI213" s="110" t="s">
        <v>66</v>
      </c>
      <c r="BJ213" s="212">
        <f>ROUND(I213*H213,2)</f>
        <v>0</v>
      </c>
      <c r="BK213" s="110" t="s">
        <v>104</v>
      </c>
    </row>
    <row r="214" spans="2:63" s="214" customFormat="1" ht="12">
      <c r="B214" s="213"/>
      <c r="D214" s="215" t="s">
        <v>105</v>
      </c>
      <c r="E214" s="216"/>
      <c r="F214" s="217" t="s">
        <v>254</v>
      </c>
      <c r="H214" s="216"/>
      <c r="L214" s="213"/>
      <c r="M214" s="218"/>
      <c r="T214" s="219"/>
      <c r="AS214" s="216"/>
      <c r="AT214" s="216"/>
      <c r="AX214" s="216"/>
    </row>
    <row r="215" spans="2:63" s="221" customFormat="1">
      <c r="B215" s="220"/>
      <c r="D215" s="215" t="s">
        <v>105</v>
      </c>
      <c r="F215" s="223">
        <v>12</v>
      </c>
      <c r="H215" s="224">
        <v>12</v>
      </c>
      <c r="L215" s="220"/>
      <c r="M215" s="225"/>
      <c r="T215" s="226"/>
      <c r="AS215" s="222"/>
      <c r="AT215" s="222"/>
      <c r="AX215" s="222"/>
    </row>
    <row r="216" spans="2:63" s="221" customFormat="1" ht="26">
      <c r="B216" s="220"/>
      <c r="C216" s="199">
        <v>41</v>
      </c>
      <c r="D216" s="199" t="s">
        <v>102</v>
      </c>
      <c r="E216" s="200" t="s">
        <v>271</v>
      </c>
      <c r="F216" s="201" t="s">
        <v>272</v>
      </c>
      <c r="G216" s="202" t="s">
        <v>121</v>
      </c>
      <c r="H216" s="203">
        <v>5</v>
      </c>
      <c r="I216" s="67">
        <v>0</v>
      </c>
      <c r="J216" s="205">
        <f>ROUND(I216*H216,2)</f>
        <v>0</v>
      </c>
      <c r="K216" s="206"/>
      <c r="L216" s="220"/>
      <c r="M216" s="225"/>
      <c r="N216" s="208" t="s">
        <v>29</v>
      </c>
      <c r="O216" s="209">
        <v>0.443</v>
      </c>
      <c r="P216" s="209">
        <f t="shared" si="69"/>
        <v>2.2149999999999999</v>
      </c>
      <c r="Q216" s="209">
        <v>0</v>
      </c>
      <c r="R216" s="209">
        <f t="shared" si="70"/>
        <v>0</v>
      </c>
      <c r="S216" s="209">
        <v>0</v>
      </c>
      <c r="T216" s="210">
        <f t="shared" si="71"/>
        <v>0</v>
      </c>
      <c r="AS216" s="211" t="s">
        <v>102</v>
      </c>
      <c r="AT216" s="211">
        <v>-3</v>
      </c>
      <c r="AU216" s="120"/>
      <c r="AV216" s="120"/>
      <c r="AW216" s="120"/>
      <c r="AX216" s="110" t="s">
        <v>101</v>
      </c>
      <c r="AY216" s="120"/>
      <c r="AZ216" s="120"/>
      <c r="BA216" s="120"/>
      <c r="BB216" s="120"/>
      <c r="BC216" s="120"/>
      <c r="BD216" s="212">
        <f t="shared" si="72"/>
        <v>0</v>
      </c>
      <c r="BE216" s="212">
        <f t="shared" si="73"/>
        <v>0</v>
      </c>
      <c r="BF216" s="212">
        <f t="shared" si="74"/>
        <v>0</v>
      </c>
      <c r="BG216" s="212">
        <f t="shared" si="75"/>
        <v>0</v>
      </c>
      <c r="BH216" s="212">
        <f t="shared" si="76"/>
        <v>0</v>
      </c>
      <c r="BI216" s="110">
        <v>1</v>
      </c>
      <c r="BJ216" s="212">
        <f t="shared" si="77"/>
        <v>0</v>
      </c>
      <c r="BK216" s="110">
        <v>4</v>
      </c>
    </row>
    <row r="217" spans="2:63" s="221" customFormat="1" ht="24">
      <c r="B217" s="220"/>
      <c r="D217" s="215" t="s">
        <v>105</v>
      </c>
      <c r="F217" s="223" t="s">
        <v>282</v>
      </c>
      <c r="H217" s="224"/>
      <c r="L217" s="220"/>
      <c r="M217" s="225"/>
      <c r="T217" s="226"/>
      <c r="AS217" s="222"/>
      <c r="AT217" s="222"/>
      <c r="AX217" s="222"/>
    </row>
    <row r="218" spans="2:63" s="221" customFormat="1" ht="26">
      <c r="B218" s="220"/>
      <c r="C218" s="199">
        <v>42</v>
      </c>
      <c r="D218" s="199" t="s">
        <v>102</v>
      </c>
      <c r="E218" s="200" t="s">
        <v>271</v>
      </c>
      <c r="F218" s="201" t="s">
        <v>279</v>
      </c>
      <c r="G218" s="202" t="s">
        <v>121</v>
      </c>
      <c r="H218" s="203">
        <v>1</v>
      </c>
      <c r="I218" s="67">
        <v>0</v>
      </c>
      <c r="J218" s="205">
        <f>ROUND(I218*H218,2)</f>
        <v>0</v>
      </c>
      <c r="K218" s="206"/>
      <c r="L218" s="220"/>
      <c r="M218" s="225"/>
      <c r="N218" s="208" t="s">
        <v>29</v>
      </c>
      <c r="O218" s="209">
        <v>0.443</v>
      </c>
      <c r="P218" s="209">
        <f t="shared" si="69"/>
        <v>0.443</v>
      </c>
      <c r="Q218" s="209">
        <v>0</v>
      </c>
      <c r="R218" s="209">
        <f t="shared" si="70"/>
        <v>0</v>
      </c>
      <c r="S218" s="209">
        <v>0</v>
      </c>
      <c r="T218" s="210">
        <f t="shared" si="71"/>
        <v>0</v>
      </c>
      <c r="AS218" s="211" t="s">
        <v>102</v>
      </c>
      <c r="AT218" s="211" t="s">
        <v>67</v>
      </c>
      <c r="AU218" s="120"/>
      <c r="AV218" s="120"/>
      <c r="AW218" s="120"/>
      <c r="AX218" s="110" t="s">
        <v>101</v>
      </c>
      <c r="AY218" s="120"/>
      <c r="AZ218" s="120"/>
      <c r="BA218" s="120"/>
      <c r="BB218" s="120"/>
      <c r="BC218" s="120"/>
      <c r="BD218" s="212">
        <f t="shared" si="72"/>
        <v>0</v>
      </c>
      <c r="BE218" s="212">
        <f t="shared" si="73"/>
        <v>0</v>
      </c>
      <c r="BF218" s="212">
        <f t="shared" si="74"/>
        <v>0</v>
      </c>
      <c r="BG218" s="212">
        <f t="shared" si="75"/>
        <v>0</v>
      </c>
      <c r="BH218" s="212">
        <f t="shared" si="76"/>
        <v>0</v>
      </c>
      <c r="BI218" s="110">
        <v>1</v>
      </c>
      <c r="BJ218" s="212">
        <f t="shared" si="77"/>
        <v>0</v>
      </c>
      <c r="BK218" s="110">
        <v>4</v>
      </c>
    </row>
    <row r="219" spans="2:63" s="221" customFormat="1" ht="12">
      <c r="B219" s="220"/>
      <c r="D219" s="215" t="s">
        <v>105</v>
      </c>
      <c r="F219" s="223" t="s">
        <v>280</v>
      </c>
      <c r="H219" s="224"/>
      <c r="L219" s="220"/>
      <c r="M219" s="225"/>
      <c r="T219" s="226"/>
      <c r="AS219" s="222"/>
      <c r="AT219" s="222"/>
      <c r="AX219" s="222"/>
    </row>
    <row r="220" spans="2:63" s="221" customFormat="1" ht="26">
      <c r="B220" s="220"/>
      <c r="C220" s="199">
        <v>43</v>
      </c>
      <c r="D220" s="199" t="s">
        <v>102</v>
      </c>
      <c r="E220" s="200" t="s">
        <v>274</v>
      </c>
      <c r="F220" s="201" t="s">
        <v>273</v>
      </c>
      <c r="G220" s="202" t="s">
        <v>121</v>
      </c>
      <c r="H220" s="203">
        <v>4</v>
      </c>
      <c r="I220" s="67">
        <v>0</v>
      </c>
      <c r="J220" s="205">
        <f>ROUND(I220*H220,2)</f>
        <v>0</v>
      </c>
      <c r="K220" s="206"/>
      <c r="L220" s="220"/>
      <c r="M220" s="225"/>
      <c r="N220" s="208" t="s">
        <v>29</v>
      </c>
      <c r="O220" s="209">
        <v>0.60099999999999998</v>
      </c>
      <c r="P220" s="209">
        <f t="shared" si="69"/>
        <v>2.4039999999999999</v>
      </c>
      <c r="Q220" s="209">
        <v>0</v>
      </c>
      <c r="R220" s="209">
        <f t="shared" si="70"/>
        <v>0</v>
      </c>
      <c r="S220" s="209">
        <v>0</v>
      </c>
      <c r="T220" s="210">
        <f t="shared" si="71"/>
        <v>0</v>
      </c>
      <c r="AS220" s="211" t="s">
        <v>102</v>
      </c>
      <c r="AT220" s="211">
        <v>-2</v>
      </c>
      <c r="AU220" s="120"/>
      <c r="AV220" s="120"/>
      <c r="AW220" s="120"/>
      <c r="AX220" s="110" t="s">
        <v>101</v>
      </c>
      <c r="AY220" s="120"/>
      <c r="AZ220" s="120"/>
      <c r="BA220" s="120"/>
      <c r="BB220" s="120"/>
      <c r="BC220" s="120"/>
      <c r="BD220" s="212">
        <f t="shared" si="72"/>
        <v>0</v>
      </c>
      <c r="BE220" s="212">
        <f t="shared" si="73"/>
        <v>0</v>
      </c>
      <c r="BF220" s="212">
        <f t="shared" si="74"/>
        <v>0</v>
      </c>
      <c r="BG220" s="212">
        <f t="shared" si="75"/>
        <v>0</v>
      </c>
      <c r="BH220" s="212">
        <f t="shared" si="76"/>
        <v>0</v>
      </c>
      <c r="BI220" s="110">
        <v>1</v>
      </c>
      <c r="BJ220" s="212">
        <f t="shared" si="77"/>
        <v>0</v>
      </c>
      <c r="BK220" s="110">
        <v>4</v>
      </c>
    </row>
    <row r="221" spans="2:63" s="221" customFormat="1" ht="24">
      <c r="B221" s="220"/>
      <c r="D221" s="215" t="s">
        <v>105</v>
      </c>
      <c r="F221" s="223" t="s">
        <v>278</v>
      </c>
      <c r="H221" s="224"/>
      <c r="L221" s="220"/>
      <c r="M221" s="225"/>
      <c r="T221" s="226"/>
      <c r="AS221" s="222"/>
      <c r="AT221" s="222"/>
      <c r="AX221" s="222"/>
    </row>
    <row r="222" spans="2:63" s="221" customFormat="1" ht="26">
      <c r="B222" s="220"/>
      <c r="C222" s="199">
        <v>44</v>
      </c>
      <c r="D222" s="199" t="s">
        <v>102</v>
      </c>
      <c r="E222" s="200" t="s">
        <v>888</v>
      </c>
      <c r="F222" s="201" t="s">
        <v>275</v>
      </c>
      <c r="G222" s="202" t="s">
        <v>121</v>
      </c>
      <c r="H222" s="203">
        <v>9</v>
      </c>
      <c r="I222" s="67">
        <v>0</v>
      </c>
      <c r="J222" s="205">
        <f>ROUND(I222*H222,2)</f>
        <v>0</v>
      </c>
      <c r="K222" s="206"/>
      <c r="L222" s="220"/>
      <c r="M222" s="225"/>
      <c r="N222" s="208" t="s">
        <v>29</v>
      </c>
      <c r="O222" s="209">
        <v>1.0509999999999999</v>
      </c>
      <c r="P222" s="209">
        <f t="shared" ref="P222" si="90">O222*H222</f>
        <v>9.4589999999999996</v>
      </c>
      <c r="Q222" s="209">
        <v>0</v>
      </c>
      <c r="R222" s="209">
        <f t="shared" ref="R222" si="91">Q222*H222</f>
        <v>0</v>
      </c>
      <c r="S222" s="209">
        <v>0</v>
      </c>
      <c r="T222" s="210">
        <f t="shared" ref="T222" si="92">S222*H222</f>
        <v>0</v>
      </c>
      <c r="AS222" s="211" t="s">
        <v>102</v>
      </c>
      <c r="AT222" s="211" t="s">
        <v>66</v>
      </c>
      <c r="AU222" s="120"/>
      <c r="AV222" s="120"/>
      <c r="AW222" s="120"/>
      <c r="AX222" s="110" t="s">
        <v>101</v>
      </c>
      <c r="AY222" s="120"/>
      <c r="AZ222" s="120"/>
      <c r="BA222" s="120"/>
      <c r="BB222" s="120"/>
      <c r="BC222" s="120"/>
      <c r="BD222" s="212">
        <f t="shared" ref="BD222" si="93">IF(N222="základní",J222,0)</f>
        <v>0</v>
      </c>
      <c r="BE222" s="212">
        <f t="shared" ref="BE222" si="94">IF(N222="snížená",J222,0)</f>
        <v>0</v>
      </c>
      <c r="BF222" s="212">
        <f t="shared" ref="BF222" si="95">IF(N222="zákl. přenesená",J222,0)</f>
        <v>0</v>
      </c>
      <c r="BG222" s="212">
        <f t="shared" ref="BG222" si="96">IF(N222="sníž. přenesená",J222,0)</f>
        <v>0</v>
      </c>
      <c r="BH222" s="212">
        <f t="shared" ref="BH222" si="97">IF(N222="nulová",J222,0)</f>
        <v>0</v>
      </c>
      <c r="BI222" s="110">
        <v>1</v>
      </c>
      <c r="BJ222" s="212">
        <f t="shared" ref="BJ222" si="98">ROUND(I222*H222,2)</f>
        <v>0</v>
      </c>
      <c r="BK222" s="110">
        <v>4</v>
      </c>
    </row>
    <row r="223" spans="2:63" s="221" customFormat="1" ht="48">
      <c r="B223" s="220"/>
      <c r="D223" s="215" t="s">
        <v>105</v>
      </c>
      <c r="F223" s="223" t="s">
        <v>281</v>
      </c>
      <c r="H223" s="224"/>
      <c r="L223" s="220"/>
      <c r="M223" s="225"/>
      <c r="T223" s="226"/>
      <c r="AS223" s="222"/>
      <c r="AT223" s="222"/>
      <c r="AX223" s="222"/>
    </row>
    <row r="224" spans="2:63" s="221" customFormat="1" ht="26">
      <c r="B224" s="220"/>
      <c r="C224" s="199">
        <v>45</v>
      </c>
      <c r="D224" s="199" t="s">
        <v>102</v>
      </c>
      <c r="E224" s="200" t="s">
        <v>274</v>
      </c>
      <c r="F224" s="201" t="s">
        <v>276</v>
      </c>
      <c r="G224" s="202" t="s">
        <v>121</v>
      </c>
      <c r="H224" s="203">
        <v>4</v>
      </c>
      <c r="I224" s="67">
        <v>0</v>
      </c>
      <c r="J224" s="205">
        <f>ROUND(I224*H224,2)</f>
        <v>0</v>
      </c>
      <c r="K224" s="206"/>
      <c r="L224" s="220"/>
      <c r="M224" s="225"/>
      <c r="N224" s="208" t="s">
        <v>29</v>
      </c>
      <c r="O224" s="209">
        <v>1.0509999999999999</v>
      </c>
      <c r="P224" s="209">
        <f t="shared" si="69"/>
        <v>4.2039999999999997</v>
      </c>
      <c r="Q224" s="209">
        <v>0</v>
      </c>
      <c r="R224" s="209">
        <f t="shared" si="70"/>
        <v>0</v>
      </c>
      <c r="S224" s="209">
        <v>0</v>
      </c>
      <c r="T224" s="210">
        <f t="shared" si="71"/>
        <v>0</v>
      </c>
      <c r="AS224" s="211" t="s">
        <v>102</v>
      </c>
      <c r="AT224" s="211" t="s">
        <v>66</v>
      </c>
      <c r="AU224" s="120"/>
      <c r="AV224" s="120"/>
      <c r="AW224" s="120"/>
      <c r="AX224" s="110" t="s">
        <v>101</v>
      </c>
      <c r="AY224" s="120"/>
      <c r="AZ224" s="120"/>
      <c r="BA224" s="120"/>
      <c r="BB224" s="120"/>
      <c r="BC224" s="120"/>
      <c r="BD224" s="212">
        <f t="shared" si="72"/>
        <v>0</v>
      </c>
      <c r="BE224" s="212">
        <f t="shared" si="73"/>
        <v>0</v>
      </c>
      <c r="BF224" s="212">
        <f t="shared" si="74"/>
        <v>0</v>
      </c>
      <c r="BG224" s="212">
        <f t="shared" si="75"/>
        <v>0</v>
      </c>
      <c r="BH224" s="212">
        <f t="shared" si="76"/>
        <v>0</v>
      </c>
      <c r="BI224" s="110">
        <v>1</v>
      </c>
      <c r="BJ224" s="212">
        <f t="shared" si="77"/>
        <v>0</v>
      </c>
      <c r="BK224" s="110">
        <v>4</v>
      </c>
    </row>
    <row r="225" spans="2:63" s="221" customFormat="1" ht="24">
      <c r="B225" s="220"/>
      <c r="D225" s="215" t="s">
        <v>105</v>
      </c>
      <c r="F225" s="223" t="s">
        <v>283</v>
      </c>
      <c r="H225" s="224"/>
      <c r="L225" s="220"/>
      <c r="M225" s="225"/>
      <c r="T225" s="226"/>
      <c r="AS225" s="222"/>
      <c r="AT225" s="222"/>
      <c r="AX225" s="222"/>
    </row>
    <row r="226" spans="2:63" s="221" customFormat="1" ht="39">
      <c r="B226" s="220"/>
      <c r="C226" s="199">
        <v>46</v>
      </c>
      <c r="D226" s="199" t="s">
        <v>102</v>
      </c>
      <c r="E226" s="200" t="s">
        <v>284</v>
      </c>
      <c r="F226" s="201" t="s">
        <v>285</v>
      </c>
      <c r="G226" s="202" t="s">
        <v>120</v>
      </c>
      <c r="H226" s="203">
        <v>1</v>
      </c>
      <c r="I226" s="67">
        <v>0</v>
      </c>
      <c r="J226" s="205">
        <f>ROUND(I226*H226,2)</f>
        <v>0</v>
      </c>
      <c r="K226" s="206"/>
      <c r="L226" s="220"/>
      <c r="M226" s="225"/>
      <c r="N226" s="208" t="s">
        <v>29</v>
      </c>
      <c r="O226" s="209">
        <v>3.27</v>
      </c>
      <c r="P226" s="209">
        <f t="shared" si="69"/>
        <v>3.27</v>
      </c>
      <c r="Q226" s="209">
        <v>0</v>
      </c>
      <c r="R226" s="209">
        <f t="shared" si="70"/>
        <v>0</v>
      </c>
      <c r="S226" s="209">
        <v>0</v>
      </c>
      <c r="T226" s="210">
        <f t="shared" si="71"/>
        <v>0</v>
      </c>
      <c r="AS226" s="211" t="s">
        <v>102</v>
      </c>
      <c r="AT226" s="211">
        <v>-1</v>
      </c>
      <c r="AU226" s="120"/>
      <c r="AV226" s="120"/>
      <c r="AW226" s="120"/>
      <c r="AX226" s="110" t="s">
        <v>101</v>
      </c>
      <c r="AY226" s="120"/>
      <c r="AZ226" s="120"/>
      <c r="BA226" s="120"/>
      <c r="BB226" s="120"/>
      <c r="BC226" s="120"/>
      <c r="BD226" s="212">
        <f t="shared" si="72"/>
        <v>0</v>
      </c>
      <c r="BE226" s="212">
        <f t="shared" si="73"/>
        <v>0</v>
      </c>
      <c r="BF226" s="212">
        <f t="shared" si="74"/>
        <v>0</v>
      </c>
      <c r="BG226" s="212">
        <f t="shared" si="75"/>
        <v>0</v>
      </c>
      <c r="BH226" s="212">
        <f t="shared" si="76"/>
        <v>0</v>
      </c>
      <c r="BI226" s="110">
        <v>1</v>
      </c>
      <c r="BJ226" s="212">
        <f t="shared" si="77"/>
        <v>0</v>
      </c>
      <c r="BK226" s="110">
        <v>4</v>
      </c>
    </row>
    <row r="227" spans="2:63" s="221" customFormat="1" ht="12">
      <c r="B227" s="220"/>
      <c r="D227" s="215" t="s">
        <v>105</v>
      </c>
      <c r="F227" s="223" t="s">
        <v>277</v>
      </c>
      <c r="H227" s="224"/>
      <c r="L227" s="220"/>
      <c r="M227" s="225"/>
      <c r="T227" s="226"/>
      <c r="AS227" s="222"/>
      <c r="AT227" s="222"/>
      <c r="AX227" s="222"/>
    </row>
    <row r="228" spans="2:63" s="221" customFormat="1" ht="26">
      <c r="B228" s="220"/>
      <c r="C228" s="199">
        <v>47</v>
      </c>
      <c r="D228" s="199" t="s">
        <v>102</v>
      </c>
      <c r="E228" s="200" t="s">
        <v>306</v>
      </c>
      <c r="F228" s="201" t="s">
        <v>286</v>
      </c>
      <c r="G228" s="202" t="s">
        <v>121</v>
      </c>
      <c r="H228" s="203">
        <v>5</v>
      </c>
      <c r="I228" s="67">
        <v>0</v>
      </c>
      <c r="J228" s="205">
        <f>ROUND(I228*H228,2)</f>
        <v>0</v>
      </c>
      <c r="K228" s="206"/>
      <c r="L228" s="220"/>
      <c r="M228" s="225"/>
      <c r="N228" s="208" t="s">
        <v>29</v>
      </c>
      <c r="O228" s="209">
        <v>4.077</v>
      </c>
      <c r="P228" s="209">
        <f t="shared" si="69"/>
        <v>20.384999999999998</v>
      </c>
      <c r="Q228" s="209">
        <v>0</v>
      </c>
      <c r="R228" s="209">
        <f t="shared" si="70"/>
        <v>0</v>
      </c>
      <c r="S228" s="209">
        <v>0</v>
      </c>
      <c r="T228" s="210">
        <f t="shared" si="71"/>
        <v>0</v>
      </c>
      <c r="AS228" s="211" t="s">
        <v>102</v>
      </c>
      <c r="AT228" s="211" t="s">
        <v>64</v>
      </c>
      <c r="AU228" s="120"/>
      <c r="AV228" s="120"/>
      <c r="AW228" s="120"/>
      <c r="AX228" s="110" t="s">
        <v>101</v>
      </c>
      <c r="AY228" s="120"/>
      <c r="AZ228" s="120"/>
      <c r="BA228" s="120"/>
      <c r="BB228" s="120"/>
      <c r="BC228" s="120"/>
      <c r="BD228" s="212">
        <f t="shared" si="72"/>
        <v>0</v>
      </c>
      <c r="BE228" s="212">
        <f t="shared" si="73"/>
        <v>0</v>
      </c>
      <c r="BF228" s="212">
        <f t="shared" si="74"/>
        <v>0</v>
      </c>
      <c r="BG228" s="212">
        <f t="shared" si="75"/>
        <v>0</v>
      </c>
      <c r="BH228" s="212">
        <f t="shared" si="76"/>
        <v>0</v>
      </c>
      <c r="BI228" s="110">
        <v>1</v>
      </c>
      <c r="BJ228" s="212">
        <f t="shared" si="77"/>
        <v>0</v>
      </c>
      <c r="BK228" s="110">
        <v>4</v>
      </c>
    </row>
    <row r="229" spans="2:63" s="221" customFormat="1" ht="12">
      <c r="B229" s="220"/>
      <c r="D229" s="215" t="s">
        <v>105</v>
      </c>
      <c r="F229" s="223" t="s">
        <v>287</v>
      </c>
      <c r="H229" s="224"/>
      <c r="L229" s="220"/>
      <c r="M229" s="225"/>
      <c r="T229" s="226"/>
      <c r="AS229" s="222"/>
      <c r="AT229" s="222"/>
      <c r="AX229" s="222"/>
    </row>
    <row r="230" spans="2:63" s="221" customFormat="1" ht="39">
      <c r="B230" s="220"/>
      <c r="C230" s="199">
        <v>48</v>
      </c>
      <c r="D230" s="199" t="s">
        <v>102</v>
      </c>
      <c r="E230" s="200" t="s">
        <v>288</v>
      </c>
      <c r="F230" s="201" t="s">
        <v>289</v>
      </c>
      <c r="G230" s="202" t="s">
        <v>120</v>
      </c>
      <c r="H230" s="203">
        <v>2</v>
      </c>
      <c r="I230" s="67">
        <v>0</v>
      </c>
      <c r="J230" s="205">
        <f>ROUND(I230*H230,2)</f>
        <v>0</v>
      </c>
      <c r="K230" s="206"/>
      <c r="L230" s="220"/>
      <c r="M230" s="225"/>
      <c r="N230" s="208" t="s">
        <v>29</v>
      </c>
      <c r="O230" s="209">
        <v>0.13800000000000001</v>
      </c>
      <c r="P230" s="209">
        <f t="shared" si="69"/>
        <v>0.27600000000000002</v>
      </c>
      <c r="Q230" s="209">
        <v>0</v>
      </c>
      <c r="R230" s="209">
        <f t="shared" si="70"/>
        <v>0</v>
      </c>
      <c r="S230" s="209">
        <v>0</v>
      </c>
      <c r="T230" s="210">
        <f t="shared" si="71"/>
        <v>0</v>
      </c>
      <c r="AS230" s="211" t="s">
        <v>102</v>
      </c>
      <c r="AT230" s="211">
        <v>0</v>
      </c>
      <c r="AU230" s="120"/>
      <c r="AV230" s="120"/>
      <c r="AW230" s="120"/>
      <c r="AX230" s="110" t="s">
        <v>101</v>
      </c>
      <c r="AY230" s="120"/>
      <c r="AZ230" s="120"/>
      <c r="BA230" s="120"/>
      <c r="BB230" s="120"/>
      <c r="BC230" s="120"/>
      <c r="BD230" s="212">
        <f t="shared" si="72"/>
        <v>0</v>
      </c>
      <c r="BE230" s="212">
        <f t="shared" si="73"/>
        <v>0</v>
      </c>
      <c r="BF230" s="212">
        <f t="shared" si="74"/>
        <v>0</v>
      </c>
      <c r="BG230" s="212">
        <f t="shared" si="75"/>
        <v>0</v>
      </c>
      <c r="BH230" s="212">
        <f t="shared" si="76"/>
        <v>0</v>
      </c>
      <c r="BI230" s="110">
        <v>1</v>
      </c>
      <c r="BJ230" s="212">
        <f t="shared" si="77"/>
        <v>0</v>
      </c>
      <c r="BK230" s="110">
        <v>4</v>
      </c>
    </row>
    <row r="231" spans="2:63" s="221" customFormat="1" ht="12">
      <c r="B231" s="220"/>
      <c r="D231" s="215" t="s">
        <v>105</v>
      </c>
      <c r="F231" s="223" t="s">
        <v>290</v>
      </c>
      <c r="H231" s="224"/>
      <c r="L231" s="220"/>
      <c r="M231" s="225"/>
      <c r="T231" s="226"/>
      <c r="AS231" s="222"/>
      <c r="AT231" s="222"/>
      <c r="AX231" s="222"/>
    </row>
    <row r="232" spans="2:63" s="221" customFormat="1" ht="26">
      <c r="B232" s="220"/>
      <c r="C232" s="199">
        <v>49</v>
      </c>
      <c r="D232" s="199" t="s">
        <v>102</v>
      </c>
      <c r="E232" s="200" t="s">
        <v>294</v>
      </c>
      <c r="F232" s="201" t="s">
        <v>293</v>
      </c>
      <c r="G232" s="202" t="s">
        <v>121</v>
      </c>
      <c r="H232" s="203">
        <v>2</v>
      </c>
      <c r="I232" s="67">
        <v>0</v>
      </c>
      <c r="J232" s="205">
        <f>ROUND(I232*H232,2)</f>
        <v>0</v>
      </c>
      <c r="K232" s="206"/>
      <c r="L232" s="220"/>
      <c r="M232" s="225"/>
      <c r="N232" s="208" t="s">
        <v>29</v>
      </c>
      <c r="O232" s="209">
        <v>8.3000000000000004E-2</v>
      </c>
      <c r="P232" s="209">
        <f t="shared" si="69"/>
        <v>0.16600000000000001</v>
      </c>
      <c r="Q232" s="209">
        <v>0</v>
      </c>
      <c r="R232" s="209">
        <f t="shared" si="70"/>
        <v>0</v>
      </c>
      <c r="S232" s="209">
        <v>0</v>
      </c>
      <c r="T232" s="210">
        <f t="shared" si="71"/>
        <v>0</v>
      </c>
      <c r="AS232" s="211" t="s">
        <v>102</v>
      </c>
      <c r="AT232" s="211" t="s">
        <v>66</v>
      </c>
      <c r="AU232" s="120"/>
      <c r="AV232" s="120"/>
      <c r="AW232" s="120"/>
      <c r="AX232" s="110" t="s">
        <v>101</v>
      </c>
      <c r="AY232" s="120"/>
      <c r="AZ232" s="120"/>
      <c r="BA232" s="120"/>
      <c r="BB232" s="120"/>
      <c r="BC232" s="120"/>
      <c r="BD232" s="212">
        <f t="shared" si="72"/>
        <v>0</v>
      </c>
      <c r="BE232" s="212">
        <f t="shared" si="73"/>
        <v>0</v>
      </c>
      <c r="BF232" s="212">
        <f t="shared" si="74"/>
        <v>0</v>
      </c>
      <c r="BG232" s="212">
        <f t="shared" si="75"/>
        <v>0</v>
      </c>
      <c r="BH232" s="212">
        <f t="shared" si="76"/>
        <v>0</v>
      </c>
      <c r="BI232" s="110">
        <v>1</v>
      </c>
      <c r="BJ232" s="212">
        <f t="shared" si="77"/>
        <v>0</v>
      </c>
      <c r="BK232" s="110">
        <v>4</v>
      </c>
    </row>
    <row r="233" spans="2:63" s="221" customFormat="1" ht="26">
      <c r="B233" s="220"/>
      <c r="C233" s="199">
        <v>50</v>
      </c>
      <c r="D233" s="199" t="s">
        <v>102</v>
      </c>
      <c r="E233" s="200" t="s">
        <v>291</v>
      </c>
      <c r="F233" s="201" t="s">
        <v>292</v>
      </c>
      <c r="G233" s="202" t="s">
        <v>121</v>
      </c>
      <c r="H233" s="203">
        <v>14</v>
      </c>
      <c r="I233" s="67">
        <v>0</v>
      </c>
      <c r="J233" s="205">
        <f>ROUND(I233*H233,2)</f>
        <v>0</v>
      </c>
      <c r="K233" s="206"/>
      <c r="L233" s="220"/>
      <c r="M233" s="225"/>
      <c r="N233" s="208" t="s">
        <v>29</v>
      </c>
      <c r="O233" s="209">
        <v>0.2</v>
      </c>
      <c r="P233" s="209">
        <f t="shared" si="69"/>
        <v>2.8000000000000003</v>
      </c>
      <c r="Q233" s="209">
        <v>0</v>
      </c>
      <c r="R233" s="209">
        <f t="shared" si="70"/>
        <v>0</v>
      </c>
      <c r="S233" s="209">
        <v>0</v>
      </c>
      <c r="T233" s="210">
        <f t="shared" si="71"/>
        <v>0</v>
      </c>
      <c r="AS233" s="211" t="s">
        <v>102</v>
      </c>
      <c r="AT233" s="211">
        <v>1</v>
      </c>
      <c r="AU233" s="120"/>
      <c r="AV233" s="120"/>
      <c r="AW233" s="120"/>
      <c r="AX233" s="110" t="s">
        <v>101</v>
      </c>
      <c r="AY233" s="120"/>
      <c r="AZ233" s="120"/>
      <c r="BA233" s="120"/>
      <c r="BB233" s="120"/>
      <c r="BC233" s="120"/>
      <c r="BD233" s="212">
        <f t="shared" si="72"/>
        <v>0</v>
      </c>
      <c r="BE233" s="212">
        <f t="shared" si="73"/>
        <v>0</v>
      </c>
      <c r="BF233" s="212">
        <f t="shared" si="74"/>
        <v>0</v>
      </c>
      <c r="BG233" s="212">
        <f t="shared" si="75"/>
        <v>0</v>
      </c>
      <c r="BH233" s="212">
        <f t="shared" si="76"/>
        <v>0</v>
      </c>
      <c r="BI233" s="110">
        <v>1</v>
      </c>
      <c r="BJ233" s="212">
        <f t="shared" si="77"/>
        <v>0</v>
      </c>
      <c r="BK233" s="110">
        <v>4</v>
      </c>
    </row>
    <row r="234" spans="2:63" s="221" customFormat="1" ht="26">
      <c r="B234" s="220"/>
      <c r="C234" s="199">
        <v>51</v>
      </c>
      <c r="D234" s="199" t="s">
        <v>102</v>
      </c>
      <c r="E234" s="200" t="s">
        <v>302</v>
      </c>
      <c r="F234" s="235" t="s">
        <v>303</v>
      </c>
      <c r="G234" s="202" t="s">
        <v>107</v>
      </c>
      <c r="H234" s="203">
        <v>2.36</v>
      </c>
      <c r="I234" s="67">
        <v>0</v>
      </c>
      <c r="J234" s="205">
        <f>ROUND(I234*H234,2)</f>
        <v>0</v>
      </c>
      <c r="K234" s="206"/>
      <c r="L234" s="220"/>
      <c r="M234" s="207" t="s">
        <v>1</v>
      </c>
      <c r="N234" s="208" t="s">
        <v>29</v>
      </c>
      <c r="O234" s="209">
        <v>0</v>
      </c>
      <c r="P234" s="209">
        <f t="shared" si="69"/>
        <v>0</v>
      </c>
      <c r="Q234" s="209">
        <v>1</v>
      </c>
      <c r="R234" s="209">
        <f t="shared" si="70"/>
        <v>2.36</v>
      </c>
      <c r="S234" s="209">
        <v>0</v>
      </c>
      <c r="T234" s="210">
        <f t="shared" si="71"/>
        <v>0</v>
      </c>
      <c r="AS234" s="211" t="s">
        <v>102</v>
      </c>
      <c r="AT234" s="211" t="s">
        <v>67</v>
      </c>
      <c r="AU234" s="120"/>
      <c r="AV234" s="120"/>
      <c r="AW234" s="120"/>
      <c r="AX234" s="110" t="s">
        <v>101</v>
      </c>
      <c r="AY234" s="120"/>
      <c r="AZ234" s="120"/>
      <c r="BA234" s="120"/>
      <c r="BB234" s="120"/>
      <c r="BC234" s="120"/>
      <c r="BD234" s="212">
        <f t="shared" si="72"/>
        <v>0</v>
      </c>
      <c r="BE234" s="212">
        <f t="shared" si="73"/>
        <v>0</v>
      </c>
      <c r="BF234" s="212">
        <f t="shared" si="74"/>
        <v>0</v>
      </c>
      <c r="BG234" s="212">
        <f t="shared" si="75"/>
        <v>0</v>
      </c>
      <c r="BH234" s="212">
        <f t="shared" si="76"/>
        <v>0</v>
      </c>
      <c r="BI234" s="110">
        <v>1</v>
      </c>
      <c r="BJ234" s="212">
        <f t="shared" si="77"/>
        <v>0</v>
      </c>
      <c r="BK234" s="110">
        <v>4</v>
      </c>
    </row>
    <row r="235" spans="2:63" s="221" customFormat="1" ht="12">
      <c r="B235" s="220"/>
      <c r="D235" s="215" t="s">
        <v>105</v>
      </c>
      <c r="F235" s="223" t="s">
        <v>305</v>
      </c>
      <c r="H235" s="224">
        <v>2.36</v>
      </c>
      <c r="L235" s="220"/>
      <c r="M235" s="225"/>
      <c r="T235" s="226"/>
      <c r="AS235" s="222"/>
      <c r="AT235" s="222"/>
      <c r="AX235" s="222"/>
    </row>
    <row r="236" spans="2:63" s="221" customFormat="1" ht="13">
      <c r="B236" s="220"/>
      <c r="C236" s="199">
        <v>52</v>
      </c>
      <c r="D236" s="199" t="s">
        <v>102</v>
      </c>
      <c r="E236" s="200" t="s">
        <v>308</v>
      </c>
      <c r="F236" s="235" t="s">
        <v>309</v>
      </c>
      <c r="G236" s="202" t="s">
        <v>103</v>
      </c>
      <c r="H236" s="203">
        <v>28.15</v>
      </c>
      <c r="I236" s="67">
        <v>0</v>
      </c>
      <c r="J236" s="205">
        <f>ROUND(I236*H236,2)</f>
        <v>0</v>
      </c>
      <c r="K236" s="206"/>
      <c r="L236" s="220"/>
      <c r="M236" s="207" t="s">
        <v>1</v>
      </c>
      <c r="N236" s="208" t="s">
        <v>29</v>
      </c>
      <c r="O236" s="209">
        <v>0</v>
      </c>
      <c r="P236" s="209">
        <f t="shared" ref="P236" si="99">O236*H236</f>
        <v>0</v>
      </c>
      <c r="Q236" s="209">
        <v>0</v>
      </c>
      <c r="R236" s="209">
        <f t="shared" ref="R236" si="100">Q236*H236</f>
        <v>0</v>
      </c>
      <c r="S236" s="209">
        <v>0</v>
      </c>
      <c r="T236" s="210">
        <f t="shared" ref="T236" si="101">S236*H236</f>
        <v>0</v>
      </c>
      <c r="AS236" s="211" t="s">
        <v>102</v>
      </c>
      <c r="AT236" s="211" t="s">
        <v>67</v>
      </c>
      <c r="AU236" s="120"/>
      <c r="AV236" s="120"/>
      <c r="AW236" s="120"/>
      <c r="AX236" s="110" t="s">
        <v>101</v>
      </c>
      <c r="AY236" s="120"/>
      <c r="AZ236" s="120"/>
      <c r="BA236" s="120"/>
      <c r="BB236" s="120"/>
      <c r="BC236" s="120"/>
      <c r="BD236" s="212">
        <f t="shared" ref="BD236" si="102">IF(N236="základní",J236,0)</f>
        <v>0</v>
      </c>
      <c r="BE236" s="212">
        <f t="shared" ref="BE236" si="103">IF(N236="snížená",J236,0)</f>
        <v>0</v>
      </c>
      <c r="BF236" s="212">
        <f t="shared" ref="BF236" si="104">IF(N236="zákl. přenesená",J236,0)</f>
        <v>0</v>
      </c>
      <c r="BG236" s="212">
        <f t="shared" ref="BG236" si="105">IF(N236="sníž. přenesená",J236,0)</f>
        <v>0</v>
      </c>
      <c r="BH236" s="212">
        <f t="shared" ref="BH236" si="106">IF(N236="nulová",J236,0)</f>
        <v>0</v>
      </c>
      <c r="BI236" s="110">
        <v>1</v>
      </c>
      <c r="BJ236" s="212">
        <f t="shared" ref="BJ236" si="107">ROUND(I236*H236,2)</f>
        <v>0</v>
      </c>
      <c r="BK236" s="110">
        <v>4</v>
      </c>
    </row>
    <row r="237" spans="2:63" s="214" customFormat="1" ht="12">
      <c r="B237" s="213"/>
      <c r="D237" s="215" t="s">
        <v>105</v>
      </c>
      <c r="E237" s="216" t="s">
        <v>1</v>
      </c>
      <c r="F237" s="217" t="s">
        <v>233</v>
      </c>
      <c r="H237" s="216" t="s">
        <v>1</v>
      </c>
      <c r="L237" s="213"/>
      <c r="M237" s="218"/>
      <c r="T237" s="219"/>
      <c r="AS237" s="216" t="s">
        <v>105</v>
      </c>
      <c r="AT237" s="216" t="s">
        <v>67</v>
      </c>
      <c r="AU237" s="214" t="s">
        <v>66</v>
      </c>
      <c r="AV237" s="214" t="s">
        <v>21</v>
      </c>
      <c r="AW237" s="214" t="s">
        <v>64</v>
      </c>
      <c r="AX237" s="216" t="s">
        <v>101</v>
      </c>
    </row>
    <row r="238" spans="2:63" s="221" customFormat="1" ht="12">
      <c r="B238" s="220"/>
      <c r="D238" s="215" t="s">
        <v>105</v>
      </c>
      <c r="E238" s="222" t="s">
        <v>1</v>
      </c>
      <c r="F238" s="223" t="s">
        <v>311</v>
      </c>
      <c r="H238" s="224">
        <v>8.7200000000000006</v>
      </c>
      <c r="L238" s="220"/>
      <c r="M238" s="225"/>
      <c r="T238" s="226"/>
      <c r="AS238" s="222" t="s">
        <v>105</v>
      </c>
      <c r="AT238" s="222" t="s">
        <v>67</v>
      </c>
      <c r="AU238" s="221" t="s">
        <v>67</v>
      </c>
      <c r="AV238" s="221" t="s">
        <v>21</v>
      </c>
      <c r="AW238" s="221" t="s">
        <v>64</v>
      </c>
      <c r="AX238" s="222" t="s">
        <v>101</v>
      </c>
    </row>
    <row r="239" spans="2:63" s="214" customFormat="1" ht="12">
      <c r="B239" s="213"/>
      <c r="D239" s="215" t="s">
        <v>105</v>
      </c>
      <c r="E239" s="216" t="s">
        <v>1</v>
      </c>
      <c r="F239" s="217" t="s">
        <v>254</v>
      </c>
      <c r="H239" s="216" t="s">
        <v>1</v>
      </c>
      <c r="L239" s="213"/>
      <c r="M239" s="218"/>
      <c r="T239" s="219"/>
      <c r="AS239" s="216" t="s">
        <v>105</v>
      </c>
      <c r="AT239" s="216" t="s">
        <v>67</v>
      </c>
      <c r="AU239" s="214" t="s">
        <v>66</v>
      </c>
      <c r="AV239" s="214" t="s">
        <v>21</v>
      </c>
      <c r="AW239" s="214" t="s">
        <v>64</v>
      </c>
      <c r="AX239" s="216" t="s">
        <v>101</v>
      </c>
    </row>
    <row r="240" spans="2:63" s="221" customFormat="1" ht="12">
      <c r="B240" s="220"/>
      <c r="D240" s="215" t="s">
        <v>105</v>
      </c>
      <c r="E240" s="222" t="s">
        <v>1</v>
      </c>
      <c r="F240" s="223" t="s">
        <v>312</v>
      </c>
      <c r="H240" s="224">
        <v>1.2</v>
      </c>
      <c r="L240" s="220"/>
      <c r="M240" s="225"/>
      <c r="T240" s="226"/>
      <c r="AS240" s="222" t="s">
        <v>105</v>
      </c>
      <c r="AT240" s="222" t="s">
        <v>67</v>
      </c>
      <c r="AU240" s="221" t="s">
        <v>67</v>
      </c>
      <c r="AV240" s="221" t="s">
        <v>21</v>
      </c>
      <c r="AW240" s="221" t="s">
        <v>64</v>
      </c>
      <c r="AX240" s="222" t="s">
        <v>101</v>
      </c>
    </row>
    <row r="241" spans="2:63" s="214" customFormat="1" ht="12">
      <c r="B241" s="213"/>
      <c r="D241" s="215" t="s">
        <v>105</v>
      </c>
      <c r="E241" s="216" t="s">
        <v>1</v>
      </c>
      <c r="F241" s="217" t="s">
        <v>310</v>
      </c>
      <c r="H241" s="216" t="s">
        <v>1</v>
      </c>
      <c r="L241" s="213"/>
      <c r="M241" s="218"/>
      <c r="T241" s="219"/>
      <c r="AS241" s="216" t="s">
        <v>105</v>
      </c>
      <c r="AT241" s="216" t="s">
        <v>67</v>
      </c>
      <c r="AU241" s="214" t="s">
        <v>66</v>
      </c>
      <c r="AV241" s="214" t="s">
        <v>21</v>
      </c>
      <c r="AW241" s="214" t="s">
        <v>64</v>
      </c>
      <c r="AX241" s="216" t="s">
        <v>101</v>
      </c>
    </row>
    <row r="242" spans="2:63" s="221" customFormat="1" ht="12">
      <c r="B242" s="220"/>
      <c r="D242" s="215" t="s">
        <v>105</v>
      </c>
      <c r="E242" s="222" t="s">
        <v>1</v>
      </c>
      <c r="F242" s="223" t="s">
        <v>313</v>
      </c>
      <c r="H242" s="224">
        <v>18.23</v>
      </c>
      <c r="L242" s="220"/>
      <c r="M242" s="225"/>
      <c r="T242" s="226"/>
      <c r="AS242" s="222" t="s">
        <v>105</v>
      </c>
      <c r="AT242" s="222" t="s">
        <v>67</v>
      </c>
      <c r="AU242" s="221" t="s">
        <v>67</v>
      </c>
      <c r="AV242" s="221" t="s">
        <v>21</v>
      </c>
      <c r="AW242" s="221" t="s">
        <v>64</v>
      </c>
      <c r="AX242" s="222" t="s">
        <v>101</v>
      </c>
    </row>
    <row r="243" spans="2:63" s="229" customFormat="1" ht="12">
      <c r="B243" s="228"/>
      <c r="D243" s="215" t="s">
        <v>105</v>
      </c>
      <c r="E243" s="230" t="s">
        <v>1</v>
      </c>
      <c r="F243" s="231" t="s">
        <v>109</v>
      </c>
      <c r="H243" s="232">
        <v>28.15</v>
      </c>
      <c r="L243" s="228"/>
      <c r="M243" s="233"/>
      <c r="T243" s="234"/>
      <c r="AS243" s="230" t="s">
        <v>105</v>
      </c>
      <c r="AT243" s="230" t="s">
        <v>67</v>
      </c>
      <c r="AU243" s="229" t="s">
        <v>104</v>
      </c>
      <c r="AV243" s="229" t="s">
        <v>21</v>
      </c>
      <c r="AW243" s="229" t="s">
        <v>66</v>
      </c>
      <c r="AX243" s="230" t="s">
        <v>101</v>
      </c>
    </row>
    <row r="244" spans="2:63" s="221" customFormat="1" ht="52">
      <c r="B244" s="220"/>
      <c r="C244" s="199">
        <v>53</v>
      </c>
      <c r="D244" s="199" t="s">
        <v>102</v>
      </c>
      <c r="E244" s="200" t="s">
        <v>295</v>
      </c>
      <c r="F244" s="201" t="s">
        <v>296</v>
      </c>
      <c r="G244" s="202" t="s">
        <v>121</v>
      </c>
      <c r="H244" s="203">
        <v>23</v>
      </c>
      <c r="I244" s="67">
        <v>0</v>
      </c>
      <c r="J244" s="205">
        <f>ROUND(I244*H244,2)</f>
        <v>0</v>
      </c>
      <c r="K244" s="206"/>
      <c r="L244" s="220"/>
      <c r="M244" s="207" t="s">
        <v>1</v>
      </c>
      <c r="N244" s="208" t="s">
        <v>29</v>
      </c>
      <c r="O244" s="209">
        <v>0</v>
      </c>
      <c r="P244" s="209">
        <f t="shared" si="45"/>
        <v>0</v>
      </c>
      <c r="Q244" s="209">
        <v>0</v>
      </c>
      <c r="R244" s="209">
        <f t="shared" si="46"/>
        <v>0</v>
      </c>
      <c r="S244" s="209">
        <v>0</v>
      </c>
      <c r="T244" s="210">
        <f t="shared" si="47"/>
        <v>0</v>
      </c>
      <c r="AS244" s="211" t="s">
        <v>102</v>
      </c>
      <c r="AT244" s="211" t="s">
        <v>67</v>
      </c>
      <c r="AU244" s="120"/>
      <c r="AV244" s="120"/>
      <c r="AW244" s="120"/>
      <c r="AX244" s="110" t="s">
        <v>101</v>
      </c>
      <c r="AY244" s="120"/>
      <c r="AZ244" s="120"/>
      <c r="BA244" s="120"/>
      <c r="BB244" s="120"/>
      <c r="BC244" s="120"/>
      <c r="BD244" s="212">
        <f t="shared" si="51"/>
        <v>0</v>
      </c>
      <c r="BE244" s="212">
        <f t="shared" si="52"/>
        <v>0</v>
      </c>
      <c r="BF244" s="212">
        <f t="shared" si="53"/>
        <v>0</v>
      </c>
      <c r="BG244" s="212">
        <f t="shared" si="54"/>
        <v>0</v>
      </c>
      <c r="BH244" s="212">
        <f t="shared" si="55"/>
        <v>0</v>
      </c>
      <c r="BI244" s="110">
        <v>1</v>
      </c>
      <c r="BJ244" s="212">
        <f t="shared" si="56"/>
        <v>0</v>
      </c>
      <c r="BK244" s="110">
        <v>4</v>
      </c>
    </row>
    <row r="245" spans="2:63" s="185" customFormat="1" ht="23" customHeight="1">
      <c r="B245" s="184"/>
      <c r="D245" s="186" t="s">
        <v>63</v>
      </c>
      <c r="E245" s="194">
        <v>231</v>
      </c>
      <c r="F245" s="194" t="s">
        <v>828</v>
      </c>
      <c r="J245" s="195">
        <f>BJ245</f>
        <v>0</v>
      </c>
      <c r="L245" s="196"/>
      <c r="M245" s="189"/>
      <c r="P245" s="190">
        <f>SUM(P246:P257)</f>
        <v>12.276250000000001</v>
      </c>
      <c r="R245" s="190">
        <f>SUM(R246:R257)</f>
        <v>8.1363975000000011</v>
      </c>
      <c r="T245" s="197">
        <f>SUM(T246:T257)</f>
        <v>0</v>
      </c>
      <c r="W245" s="192"/>
      <c r="AS245" s="193" t="s">
        <v>63</v>
      </c>
      <c r="AT245" s="193" t="s">
        <v>66</v>
      </c>
      <c r="AX245" s="186" t="s">
        <v>101</v>
      </c>
      <c r="BJ245" s="198">
        <f>SUM(BJ246:BJ257)</f>
        <v>0</v>
      </c>
    </row>
    <row r="246" spans="2:63" s="120" customFormat="1" ht="24.25" customHeight="1">
      <c r="B246" s="119"/>
      <c r="C246" s="199">
        <v>54</v>
      </c>
      <c r="D246" s="199" t="s">
        <v>102</v>
      </c>
      <c r="E246" s="200" t="s">
        <v>560</v>
      </c>
      <c r="F246" s="201" t="s">
        <v>561</v>
      </c>
      <c r="G246" s="202" t="s">
        <v>106</v>
      </c>
      <c r="H246" s="203">
        <v>40.25</v>
      </c>
      <c r="I246" s="67">
        <v>0</v>
      </c>
      <c r="J246" s="205">
        <f>ROUND(I246*H246,2)</f>
        <v>0</v>
      </c>
      <c r="K246" s="206"/>
      <c r="L246" s="119"/>
      <c r="M246" s="207" t="s">
        <v>1</v>
      </c>
      <c r="N246" s="208" t="s">
        <v>29</v>
      </c>
      <c r="O246" s="209">
        <v>5.8999999999999997E-2</v>
      </c>
      <c r="P246" s="209">
        <f>O246*H246</f>
        <v>2.3747499999999997</v>
      </c>
      <c r="Q246" s="209">
        <v>0.115</v>
      </c>
      <c r="R246" s="209">
        <f>Q246*H246</f>
        <v>4.6287500000000001</v>
      </c>
      <c r="S246" s="209">
        <v>0</v>
      </c>
      <c r="T246" s="210">
        <f>S246*H246</f>
        <v>0</v>
      </c>
      <c r="AS246" s="211" t="s">
        <v>102</v>
      </c>
      <c r="AT246" s="211" t="s">
        <v>67</v>
      </c>
      <c r="AX246" s="110" t="s">
        <v>101</v>
      </c>
      <c r="BD246" s="212">
        <f>IF(N246="základní",J246,0)</f>
        <v>0</v>
      </c>
      <c r="BE246" s="212">
        <f>IF(N246="snížená",J246,0)</f>
        <v>0</v>
      </c>
      <c r="BF246" s="212">
        <f>IF(N246="zákl. přenesená",J246,0)</f>
        <v>0</v>
      </c>
      <c r="BG246" s="212">
        <f>IF(N246="sníž. přenesená",J246,0)</f>
        <v>0</v>
      </c>
      <c r="BH246" s="212">
        <f>IF(N246="nulová",J246,0)</f>
        <v>0</v>
      </c>
      <c r="BI246" s="110" t="s">
        <v>66</v>
      </c>
      <c r="BJ246" s="212">
        <f>ROUND(I246*H246,2)</f>
        <v>0</v>
      </c>
      <c r="BK246" s="110" t="s">
        <v>119</v>
      </c>
    </row>
    <row r="247" spans="2:63" s="221" customFormat="1" ht="12">
      <c r="B247" s="220"/>
      <c r="D247" s="215" t="s">
        <v>105</v>
      </c>
      <c r="E247" s="222" t="s">
        <v>1</v>
      </c>
      <c r="F247" s="223" t="s">
        <v>562</v>
      </c>
      <c r="H247" s="224">
        <v>16.25</v>
      </c>
      <c r="L247" s="220"/>
      <c r="M247" s="225"/>
      <c r="T247" s="226"/>
      <c r="AS247" s="222" t="s">
        <v>105</v>
      </c>
      <c r="AT247" s="222" t="s">
        <v>67</v>
      </c>
      <c r="AU247" s="221" t="s">
        <v>67</v>
      </c>
      <c r="AV247" s="221" t="s">
        <v>21</v>
      </c>
      <c r="AW247" s="221" t="s">
        <v>66</v>
      </c>
      <c r="AX247" s="222" t="s">
        <v>101</v>
      </c>
    </row>
    <row r="248" spans="2:63" s="221" customFormat="1" ht="12">
      <c r="B248" s="220"/>
      <c r="D248" s="215" t="s">
        <v>105</v>
      </c>
      <c r="E248" s="222" t="s">
        <v>1</v>
      </c>
      <c r="F248" s="223" t="s">
        <v>563</v>
      </c>
      <c r="H248" s="224">
        <v>24</v>
      </c>
      <c r="L248" s="220"/>
      <c r="M248" s="225"/>
      <c r="T248" s="226"/>
      <c r="AS248" s="222" t="s">
        <v>105</v>
      </c>
      <c r="AT248" s="222" t="s">
        <v>67</v>
      </c>
      <c r="AU248" s="221" t="s">
        <v>67</v>
      </c>
      <c r="AV248" s="221" t="s">
        <v>21</v>
      </c>
      <c r="AW248" s="221" t="s">
        <v>66</v>
      </c>
      <c r="AX248" s="222" t="s">
        <v>101</v>
      </c>
    </row>
    <row r="249" spans="2:63" s="229" customFormat="1" ht="12">
      <c r="B249" s="228"/>
      <c r="D249" s="215" t="s">
        <v>105</v>
      </c>
      <c r="E249" s="230" t="s">
        <v>1</v>
      </c>
      <c r="F249" s="231" t="s">
        <v>109</v>
      </c>
      <c r="H249" s="232">
        <v>40.25</v>
      </c>
      <c r="L249" s="228"/>
      <c r="M249" s="233"/>
      <c r="T249" s="234"/>
      <c r="AS249" s="230" t="s">
        <v>105</v>
      </c>
      <c r="AT249" s="230" t="s">
        <v>67</v>
      </c>
      <c r="AU249" s="229" t="s">
        <v>104</v>
      </c>
      <c r="AV249" s="229" t="s">
        <v>21</v>
      </c>
      <c r="AW249" s="229" t="s">
        <v>66</v>
      </c>
      <c r="AX249" s="230" t="s">
        <v>101</v>
      </c>
    </row>
    <row r="250" spans="2:63" s="120" customFormat="1" ht="24.25" customHeight="1">
      <c r="B250" s="119"/>
      <c r="C250" s="199">
        <v>55</v>
      </c>
      <c r="D250" s="199" t="s">
        <v>102</v>
      </c>
      <c r="E250" s="200" t="s">
        <v>268</v>
      </c>
      <c r="F250" s="235" t="s">
        <v>269</v>
      </c>
      <c r="G250" s="202" t="s">
        <v>106</v>
      </c>
      <c r="H250" s="203">
        <v>40.25</v>
      </c>
      <c r="I250" s="67">
        <v>0</v>
      </c>
      <c r="J250" s="205">
        <f>ROUND(I250*H250,2)</f>
        <v>0</v>
      </c>
      <c r="K250" s="206"/>
      <c r="L250" s="119"/>
      <c r="M250" s="207" t="s">
        <v>1</v>
      </c>
      <c r="N250" s="208" t="s">
        <v>29</v>
      </c>
      <c r="O250" s="209">
        <v>0.246</v>
      </c>
      <c r="P250" s="209">
        <f>O250*H250</f>
        <v>9.9015000000000004</v>
      </c>
      <c r="Q250" s="209">
        <v>1.9000000000000001E-4</v>
      </c>
      <c r="R250" s="209">
        <f>Q250*H250</f>
        <v>7.6475000000000007E-3</v>
      </c>
      <c r="S250" s="209">
        <v>0</v>
      </c>
      <c r="T250" s="210">
        <f>S250*H250</f>
        <v>0</v>
      </c>
      <c r="AS250" s="211" t="s">
        <v>102</v>
      </c>
      <c r="AT250" s="211" t="s">
        <v>67</v>
      </c>
      <c r="AX250" s="110" t="s">
        <v>101</v>
      </c>
      <c r="BD250" s="212">
        <f>IF(N250="základní",J250,0)</f>
        <v>0</v>
      </c>
      <c r="BE250" s="212">
        <f>IF(N250="snížená",J250,0)</f>
        <v>0</v>
      </c>
      <c r="BF250" s="212">
        <f>IF(N250="zákl. přenesená",J250,0)</f>
        <v>0</v>
      </c>
      <c r="BG250" s="212">
        <f>IF(N250="sníž. přenesená",J250,0)</f>
        <v>0</v>
      </c>
      <c r="BH250" s="212">
        <f>IF(N250="nulová",J250,0)</f>
        <v>0</v>
      </c>
      <c r="BI250" s="110" t="s">
        <v>66</v>
      </c>
      <c r="BJ250" s="212">
        <f>ROUND(I250*H250,2)</f>
        <v>0</v>
      </c>
      <c r="BK250" s="110">
        <v>4</v>
      </c>
    </row>
    <row r="251" spans="2:63" s="214" customFormat="1" ht="12">
      <c r="B251" s="213"/>
      <c r="D251" s="215" t="s">
        <v>105</v>
      </c>
      <c r="E251" s="216" t="s">
        <v>1</v>
      </c>
      <c r="F251" s="217" t="s">
        <v>267</v>
      </c>
      <c r="H251" s="216" t="s">
        <v>1</v>
      </c>
      <c r="L251" s="213"/>
      <c r="M251" s="218"/>
      <c r="T251" s="219"/>
      <c r="AS251" s="216" t="s">
        <v>105</v>
      </c>
      <c r="AT251" s="216" t="s">
        <v>67</v>
      </c>
      <c r="AU251" s="214" t="s">
        <v>66</v>
      </c>
      <c r="AV251" s="214" t="s">
        <v>21</v>
      </c>
      <c r="AW251" s="214" t="s">
        <v>64</v>
      </c>
      <c r="AX251" s="216" t="s">
        <v>101</v>
      </c>
    </row>
    <row r="252" spans="2:63" s="221" customFormat="1" ht="12">
      <c r="B252" s="220"/>
      <c r="D252" s="215" t="s">
        <v>105</v>
      </c>
      <c r="E252" s="222" t="s">
        <v>1</v>
      </c>
      <c r="F252" s="223" t="s">
        <v>270</v>
      </c>
      <c r="H252" s="224">
        <v>24</v>
      </c>
      <c r="L252" s="220"/>
      <c r="M252" s="225"/>
      <c r="T252" s="226"/>
      <c r="AS252" s="222" t="s">
        <v>105</v>
      </c>
      <c r="AT252" s="222" t="s">
        <v>67</v>
      </c>
      <c r="AU252" s="221" t="s">
        <v>67</v>
      </c>
      <c r="AV252" s="221" t="s">
        <v>21</v>
      </c>
      <c r="AW252" s="221" t="s">
        <v>66</v>
      </c>
      <c r="AX252" s="222" t="s">
        <v>101</v>
      </c>
    </row>
    <row r="253" spans="2:63" s="214" customFormat="1" ht="12">
      <c r="B253" s="213"/>
      <c r="D253" s="215" t="s">
        <v>105</v>
      </c>
      <c r="E253" s="216" t="s">
        <v>1</v>
      </c>
      <c r="F253" s="217" t="s">
        <v>393</v>
      </c>
      <c r="H253" s="216" t="s">
        <v>1</v>
      </c>
      <c r="L253" s="213"/>
      <c r="M253" s="218"/>
      <c r="T253" s="219"/>
      <c r="AS253" s="216" t="s">
        <v>105</v>
      </c>
      <c r="AT253" s="216" t="s">
        <v>67</v>
      </c>
      <c r="AU253" s="214" t="s">
        <v>66</v>
      </c>
      <c r="AV253" s="214" t="s">
        <v>21</v>
      </c>
      <c r="AW253" s="214" t="s">
        <v>64</v>
      </c>
      <c r="AX253" s="216" t="s">
        <v>101</v>
      </c>
    </row>
    <row r="254" spans="2:63" s="221" customFormat="1" ht="12">
      <c r="B254" s="220"/>
      <c r="D254" s="215" t="s">
        <v>105</v>
      </c>
      <c r="E254" s="222" t="s">
        <v>1</v>
      </c>
      <c r="F254" s="223" t="s">
        <v>816</v>
      </c>
      <c r="H254" s="224">
        <v>16.25</v>
      </c>
      <c r="L254" s="220"/>
      <c r="M254" s="225"/>
      <c r="T254" s="226"/>
      <c r="AS254" s="222" t="s">
        <v>105</v>
      </c>
      <c r="AT254" s="222" t="s">
        <v>67</v>
      </c>
      <c r="AU254" s="221" t="s">
        <v>67</v>
      </c>
      <c r="AV254" s="221" t="s">
        <v>21</v>
      </c>
      <c r="AW254" s="221" t="s">
        <v>66</v>
      </c>
      <c r="AX254" s="222" t="s">
        <v>101</v>
      </c>
    </row>
    <row r="255" spans="2:63" s="229" customFormat="1" ht="12">
      <c r="B255" s="228"/>
      <c r="D255" s="215" t="s">
        <v>105</v>
      </c>
      <c r="E255" s="230" t="s">
        <v>1</v>
      </c>
      <c r="F255" s="231" t="s">
        <v>109</v>
      </c>
      <c r="H255" s="232">
        <v>40.25</v>
      </c>
      <c r="L255" s="228"/>
      <c r="M255" s="233"/>
      <c r="T255" s="234"/>
      <c r="AS255" s="230" t="s">
        <v>105</v>
      </c>
      <c r="AT255" s="230" t="s">
        <v>67</v>
      </c>
      <c r="AU255" s="229" t="s">
        <v>104</v>
      </c>
      <c r="AV255" s="229" t="s">
        <v>21</v>
      </c>
      <c r="AW255" s="229" t="s">
        <v>66</v>
      </c>
      <c r="AX255" s="230" t="s">
        <v>101</v>
      </c>
    </row>
    <row r="256" spans="2:63" s="120" customFormat="1" ht="24.25" customHeight="1">
      <c r="B256" s="119"/>
      <c r="C256" s="237">
        <v>56</v>
      </c>
      <c r="D256" s="237" t="s">
        <v>110</v>
      </c>
      <c r="E256" s="238" t="s">
        <v>817</v>
      </c>
      <c r="F256" s="243" t="s">
        <v>818</v>
      </c>
      <c r="G256" s="240" t="s">
        <v>106</v>
      </c>
      <c r="H256" s="241">
        <v>24</v>
      </c>
      <c r="I256" s="69">
        <v>0</v>
      </c>
      <c r="J256" s="242">
        <f>ROUND(I256*H256,2)</f>
        <v>0</v>
      </c>
      <c r="K256" s="206"/>
      <c r="L256" s="119"/>
      <c r="M256" s="207" t="s">
        <v>1</v>
      </c>
      <c r="N256" s="208" t="s">
        <v>29</v>
      </c>
      <c r="O256" s="209">
        <v>0</v>
      </c>
      <c r="P256" s="209">
        <f>O256*H256</f>
        <v>0</v>
      </c>
      <c r="Q256" s="209">
        <v>7.0000000000000007E-2</v>
      </c>
      <c r="R256" s="209">
        <f>Q256*H256</f>
        <v>1.6800000000000002</v>
      </c>
      <c r="S256" s="209">
        <v>0</v>
      </c>
      <c r="T256" s="210">
        <f>S256*H256</f>
        <v>0</v>
      </c>
      <c r="AS256" s="211" t="s">
        <v>102</v>
      </c>
      <c r="AT256" s="211" t="s">
        <v>67</v>
      </c>
      <c r="AX256" s="110" t="s">
        <v>101</v>
      </c>
      <c r="BD256" s="212">
        <f>IF(N256="základní",J256,0)</f>
        <v>0</v>
      </c>
      <c r="BE256" s="212">
        <f>IF(N256="snížená",J256,0)</f>
        <v>0</v>
      </c>
      <c r="BF256" s="212">
        <f>IF(N256="zákl. přenesená",J256,0)</f>
        <v>0</v>
      </c>
      <c r="BG256" s="212">
        <f>IF(N256="sníž. přenesená",J256,0)</f>
        <v>0</v>
      </c>
      <c r="BH256" s="212">
        <f>IF(N256="nulová",J256,0)</f>
        <v>0</v>
      </c>
      <c r="BI256" s="110" t="s">
        <v>66</v>
      </c>
      <c r="BJ256" s="212">
        <f>ROUND(I256*H256,2)</f>
        <v>0</v>
      </c>
      <c r="BK256" s="110">
        <v>4</v>
      </c>
    </row>
    <row r="257" spans="2:63" s="120" customFormat="1" ht="24.25" customHeight="1">
      <c r="B257" s="119"/>
      <c r="C257" s="237">
        <v>57</v>
      </c>
      <c r="D257" s="237" t="s">
        <v>110</v>
      </c>
      <c r="E257" s="238" t="s">
        <v>815</v>
      </c>
      <c r="F257" s="243" t="s">
        <v>845</v>
      </c>
      <c r="G257" s="240" t="s">
        <v>121</v>
      </c>
      <c r="H257" s="241">
        <v>65</v>
      </c>
      <c r="I257" s="69">
        <v>0</v>
      </c>
      <c r="J257" s="242">
        <f>ROUND(I257*H257,2)</f>
        <v>0</v>
      </c>
      <c r="K257" s="206"/>
      <c r="L257" s="119"/>
      <c r="M257" s="207" t="s">
        <v>1</v>
      </c>
      <c r="N257" s="208" t="s">
        <v>29</v>
      </c>
      <c r="O257" s="209">
        <v>0</v>
      </c>
      <c r="P257" s="209">
        <f>O257*H257</f>
        <v>0</v>
      </c>
      <c r="Q257" s="209">
        <v>2.8000000000000001E-2</v>
      </c>
      <c r="R257" s="209">
        <f>Q257*H257</f>
        <v>1.82</v>
      </c>
      <c r="S257" s="209">
        <v>0</v>
      </c>
      <c r="T257" s="210">
        <f>S257*H257</f>
        <v>0</v>
      </c>
      <c r="AS257" s="211" t="s">
        <v>102</v>
      </c>
      <c r="AT257" s="211" t="s">
        <v>67</v>
      </c>
      <c r="AX257" s="110" t="s">
        <v>101</v>
      </c>
      <c r="BD257" s="212">
        <f>IF(N257="základní",J257,0)</f>
        <v>0</v>
      </c>
      <c r="BE257" s="212">
        <f>IF(N257="snížená",J257,0)</f>
        <v>0</v>
      </c>
      <c r="BF257" s="212">
        <f>IF(N257="zákl. přenesená",J257,0)</f>
        <v>0</v>
      </c>
      <c r="BG257" s="212">
        <f>IF(N257="sníž. přenesená",J257,0)</f>
        <v>0</v>
      </c>
      <c r="BH257" s="212">
        <f>IF(N257="nulová",J257,0)</f>
        <v>0</v>
      </c>
      <c r="BI257" s="110" t="s">
        <v>66</v>
      </c>
      <c r="BJ257" s="212">
        <f>ROUND(I257*H257,2)</f>
        <v>0</v>
      </c>
      <c r="BK257" s="110">
        <v>4</v>
      </c>
    </row>
    <row r="258" spans="2:63" s="185" customFormat="1" ht="23" customHeight="1">
      <c r="B258" s="184"/>
      <c r="D258" s="186" t="s">
        <v>63</v>
      </c>
      <c r="E258" s="194">
        <v>231</v>
      </c>
      <c r="F258" s="194" t="s">
        <v>326</v>
      </c>
      <c r="J258" s="195">
        <f>BJ258</f>
        <v>0</v>
      </c>
      <c r="L258" s="196"/>
      <c r="M258" s="189"/>
      <c r="P258" s="190">
        <f>SUM(P259:P266)</f>
        <v>0</v>
      </c>
      <c r="R258" s="190">
        <f>SUM(R259:R266)</f>
        <v>0</v>
      </c>
      <c r="T258" s="197">
        <f>SUM(T259:T266)</f>
        <v>0</v>
      </c>
      <c r="AS258" s="193" t="s">
        <v>63</v>
      </c>
      <c r="AT258" s="193" t="s">
        <v>66</v>
      </c>
      <c r="AX258" s="186" t="s">
        <v>101</v>
      </c>
      <c r="BJ258" s="198">
        <f>SUM(BJ259:BJ266)</f>
        <v>0</v>
      </c>
    </row>
    <row r="259" spans="2:63" s="120" customFormat="1" ht="24.25" customHeight="1">
      <c r="B259" s="119"/>
      <c r="C259" s="237">
        <v>58</v>
      </c>
      <c r="D259" s="237" t="s">
        <v>110</v>
      </c>
      <c r="E259" s="238" t="s">
        <v>327</v>
      </c>
      <c r="F259" s="243" t="s">
        <v>335</v>
      </c>
      <c r="G259" s="240" t="s">
        <v>121</v>
      </c>
      <c r="H259" s="241">
        <v>2</v>
      </c>
      <c r="I259" s="69">
        <v>0</v>
      </c>
      <c r="J259" s="242">
        <f>ROUND(I259*H259,2)</f>
        <v>0</v>
      </c>
      <c r="K259" s="206"/>
      <c r="L259" s="119"/>
      <c r="M259" s="207" t="s">
        <v>1</v>
      </c>
      <c r="N259" s="208" t="s">
        <v>29</v>
      </c>
      <c r="O259" s="209">
        <v>0</v>
      </c>
      <c r="P259" s="209">
        <f>O259*H259</f>
        <v>0</v>
      </c>
      <c r="Q259" s="209">
        <v>0</v>
      </c>
      <c r="R259" s="209">
        <f>Q259*H259</f>
        <v>0</v>
      </c>
      <c r="S259" s="209">
        <v>0</v>
      </c>
      <c r="T259" s="210">
        <f>S259*H259</f>
        <v>0</v>
      </c>
      <c r="AS259" s="211" t="s">
        <v>102</v>
      </c>
      <c r="AT259" s="211" t="s">
        <v>67</v>
      </c>
      <c r="AX259" s="110" t="s">
        <v>101</v>
      </c>
      <c r="BD259" s="212">
        <f>IF(N259="základní",J259,0)</f>
        <v>0</v>
      </c>
      <c r="BE259" s="212">
        <f>IF(N259="snížená",J259,0)</f>
        <v>0</v>
      </c>
      <c r="BF259" s="212">
        <f>IF(N259="zákl. přenesená",J259,0)</f>
        <v>0</v>
      </c>
      <c r="BG259" s="212">
        <f>IF(N259="sníž. přenesená",J259,0)</f>
        <v>0</v>
      </c>
      <c r="BH259" s="212">
        <f>IF(N259="nulová",J259,0)</f>
        <v>0</v>
      </c>
      <c r="BI259" s="110" t="s">
        <v>66</v>
      </c>
      <c r="BJ259" s="212">
        <f>ROUND(I259*H259,2)</f>
        <v>0</v>
      </c>
      <c r="BK259" s="110">
        <v>4</v>
      </c>
    </row>
    <row r="260" spans="2:63" s="120" customFormat="1" ht="24.25" customHeight="1">
      <c r="B260" s="119"/>
      <c r="C260" s="237">
        <v>59</v>
      </c>
      <c r="D260" s="237" t="s">
        <v>110</v>
      </c>
      <c r="E260" s="238" t="s">
        <v>328</v>
      </c>
      <c r="F260" s="243" t="s">
        <v>336</v>
      </c>
      <c r="G260" s="240" t="s">
        <v>121</v>
      </c>
      <c r="H260" s="241">
        <v>2</v>
      </c>
      <c r="I260" s="69">
        <v>0</v>
      </c>
      <c r="J260" s="242">
        <f>ROUND(I260*H260,2)</f>
        <v>0</v>
      </c>
      <c r="K260" s="206"/>
      <c r="L260" s="119"/>
      <c r="M260" s="207" t="s">
        <v>1</v>
      </c>
      <c r="N260" s="208" t="s">
        <v>29</v>
      </c>
      <c r="O260" s="209">
        <v>0</v>
      </c>
      <c r="P260" s="209">
        <f>O260*H260</f>
        <v>0</v>
      </c>
      <c r="Q260" s="209">
        <v>0</v>
      </c>
      <c r="R260" s="209">
        <f>Q260*H260</f>
        <v>0</v>
      </c>
      <c r="S260" s="209">
        <v>0</v>
      </c>
      <c r="T260" s="210">
        <f>S260*H260</f>
        <v>0</v>
      </c>
      <c r="AS260" s="211" t="s">
        <v>102</v>
      </c>
      <c r="AT260" s="211" t="s">
        <v>67</v>
      </c>
      <c r="AX260" s="110" t="s">
        <v>101</v>
      </c>
      <c r="BD260" s="212">
        <f>IF(N260="základní",J260,0)</f>
        <v>0</v>
      </c>
      <c r="BE260" s="212">
        <f>IF(N260="snížená",J260,0)</f>
        <v>0</v>
      </c>
      <c r="BF260" s="212">
        <f>IF(N260="zákl. přenesená",J260,0)</f>
        <v>0</v>
      </c>
      <c r="BG260" s="212">
        <f>IF(N260="sníž. přenesená",J260,0)</f>
        <v>0</v>
      </c>
      <c r="BH260" s="212">
        <f>IF(N260="nulová",J260,0)</f>
        <v>0</v>
      </c>
      <c r="BI260" s="110" t="s">
        <v>66</v>
      </c>
      <c r="BJ260" s="212">
        <f>ROUND(I260*H260,2)</f>
        <v>0</v>
      </c>
      <c r="BK260" s="110">
        <v>4</v>
      </c>
    </row>
    <row r="261" spans="2:63" s="120" customFormat="1" ht="24.25" customHeight="1">
      <c r="B261" s="119"/>
      <c r="C261" s="237">
        <v>60</v>
      </c>
      <c r="D261" s="237" t="s">
        <v>110</v>
      </c>
      <c r="E261" s="238" t="s">
        <v>329</v>
      </c>
      <c r="F261" s="243" t="s">
        <v>337</v>
      </c>
      <c r="G261" s="240" t="s">
        <v>121</v>
      </c>
      <c r="H261" s="241">
        <v>3</v>
      </c>
      <c r="I261" s="69">
        <v>0</v>
      </c>
      <c r="J261" s="242">
        <f t="shared" ref="J261:J265" si="108">ROUND(I261*H261,2)</f>
        <v>0</v>
      </c>
      <c r="K261" s="206"/>
      <c r="L261" s="119"/>
      <c r="M261" s="207"/>
      <c r="N261" s="208" t="s">
        <v>29</v>
      </c>
      <c r="O261" s="209">
        <v>0</v>
      </c>
      <c r="P261" s="209">
        <f t="shared" ref="P261:P265" si="109">O261*H261</f>
        <v>0</v>
      </c>
      <c r="Q261" s="209">
        <v>0</v>
      </c>
      <c r="R261" s="209">
        <f t="shared" ref="R261:R265" si="110">Q261*H261</f>
        <v>0</v>
      </c>
      <c r="S261" s="209">
        <v>0</v>
      </c>
      <c r="T261" s="210">
        <f t="shared" ref="T261:T265" si="111">S261*H261</f>
        <v>0</v>
      </c>
      <c r="AS261" s="211" t="s">
        <v>102</v>
      </c>
      <c r="AT261" s="211" t="s">
        <v>67</v>
      </c>
      <c r="AX261" s="110" t="s">
        <v>101</v>
      </c>
      <c r="BD261" s="212">
        <f t="shared" ref="BD261:BD265" si="112">IF(N261="základní",J261,0)</f>
        <v>0</v>
      </c>
      <c r="BE261" s="212">
        <f t="shared" ref="BE261:BE265" si="113">IF(N261="snížená",J261,0)</f>
        <v>0</v>
      </c>
      <c r="BF261" s="212">
        <f t="shared" ref="BF261:BF265" si="114">IF(N261="zákl. přenesená",J261,0)</f>
        <v>0</v>
      </c>
      <c r="BG261" s="212">
        <f t="shared" ref="BG261:BG265" si="115">IF(N261="sníž. přenesená",J261,0)</f>
        <v>0</v>
      </c>
      <c r="BH261" s="212">
        <f t="shared" ref="BH261:BH265" si="116">IF(N261="nulová",J261,0)</f>
        <v>0</v>
      </c>
      <c r="BI261" s="110" t="s">
        <v>66</v>
      </c>
      <c r="BJ261" s="212">
        <f t="shared" ref="BJ261:BJ265" si="117">ROUND(I261*H261,2)</f>
        <v>0</v>
      </c>
      <c r="BK261" s="110">
        <v>4</v>
      </c>
    </row>
    <row r="262" spans="2:63" s="120" customFormat="1" ht="24.25" customHeight="1">
      <c r="B262" s="119"/>
      <c r="C262" s="237">
        <v>61</v>
      </c>
      <c r="D262" s="237" t="s">
        <v>110</v>
      </c>
      <c r="E262" s="238" t="s">
        <v>330</v>
      </c>
      <c r="F262" s="243" t="s">
        <v>338</v>
      </c>
      <c r="G262" s="240" t="s">
        <v>121</v>
      </c>
      <c r="H262" s="241">
        <v>1</v>
      </c>
      <c r="I262" s="69">
        <v>0</v>
      </c>
      <c r="J262" s="242">
        <f t="shared" si="108"/>
        <v>0</v>
      </c>
      <c r="K262" s="206"/>
      <c r="L262" s="119"/>
      <c r="M262" s="207"/>
      <c r="N262" s="208" t="s">
        <v>29</v>
      </c>
      <c r="O262" s="209">
        <v>0</v>
      </c>
      <c r="P262" s="209">
        <f t="shared" si="109"/>
        <v>0</v>
      </c>
      <c r="Q262" s="209">
        <v>0</v>
      </c>
      <c r="R262" s="209">
        <f t="shared" si="110"/>
        <v>0</v>
      </c>
      <c r="S262" s="209">
        <v>0</v>
      </c>
      <c r="T262" s="210">
        <f t="shared" si="111"/>
        <v>0</v>
      </c>
      <c r="AS262" s="211" t="s">
        <v>102</v>
      </c>
      <c r="AT262" s="211" t="s">
        <v>67</v>
      </c>
      <c r="AX262" s="110" t="s">
        <v>101</v>
      </c>
      <c r="BD262" s="212">
        <f t="shared" si="112"/>
        <v>0</v>
      </c>
      <c r="BE262" s="212">
        <f t="shared" si="113"/>
        <v>0</v>
      </c>
      <c r="BF262" s="212">
        <f t="shared" si="114"/>
        <v>0</v>
      </c>
      <c r="BG262" s="212">
        <f t="shared" si="115"/>
        <v>0</v>
      </c>
      <c r="BH262" s="212">
        <f t="shared" si="116"/>
        <v>0</v>
      </c>
      <c r="BI262" s="110" t="s">
        <v>66</v>
      </c>
      <c r="BJ262" s="212">
        <f t="shared" si="117"/>
        <v>0</v>
      </c>
      <c r="BK262" s="110">
        <v>4</v>
      </c>
    </row>
    <row r="263" spans="2:63" s="120" customFormat="1" ht="24.25" customHeight="1">
      <c r="B263" s="119"/>
      <c r="C263" s="237">
        <v>62</v>
      </c>
      <c r="D263" s="237" t="s">
        <v>110</v>
      </c>
      <c r="E263" s="238" t="s">
        <v>331</v>
      </c>
      <c r="F263" s="243" t="s">
        <v>339</v>
      </c>
      <c r="G263" s="240" t="s">
        <v>121</v>
      </c>
      <c r="H263" s="241">
        <v>1</v>
      </c>
      <c r="I263" s="69">
        <v>0</v>
      </c>
      <c r="J263" s="242">
        <f t="shared" si="108"/>
        <v>0</v>
      </c>
      <c r="K263" s="206"/>
      <c r="L263" s="119"/>
      <c r="M263" s="207"/>
      <c r="N263" s="208" t="s">
        <v>29</v>
      </c>
      <c r="O263" s="209">
        <v>0</v>
      </c>
      <c r="P263" s="209">
        <f t="shared" si="109"/>
        <v>0</v>
      </c>
      <c r="Q263" s="209">
        <v>0</v>
      </c>
      <c r="R263" s="209">
        <f t="shared" si="110"/>
        <v>0</v>
      </c>
      <c r="S263" s="209">
        <v>0</v>
      </c>
      <c r="T263" s="210">
        <f t="shared" si="111"/>
        <v>0</v>
      </c>
      <c r="AS263" s="211" t="s">
        <v>102</v>
      </c>
      <c r="AT263" s="211" t="s">
        <v>67</v>
      </c>
      <c r="AX263" s="110" t="s">
        <v>101</v>
      </c>
      <c r="BD263" s="212">
        <f t="shared" si="112"/>
        <v>0</v>
      </c>
      <c r="BE263" s="212">
        <f t="shared" si="113"/>
        <v>0</v>
      </c>
      <c r="BF263" s="212">
        <f t="shared" si="114"/>
        <v>0</v>
      </c>
      <c r="BG263" s="212">
        <f t="shared" si="115"/>
        <v>0</v>
      </c>
      <c r="BH263" s="212">
        <f t="shared" si="116"/>
        <v>0</v>
      </c>
      <c r="BI263" s="110" t="s">
        <v>66</v>
      </c>
      <c r="BJ263" s="212">
        <f t="shared" si="117"/>
        <v>0</v>
      </c>
      <c r="BK263" s="110">
        <v>4</v>
      </c>
    </row>
    <row r="264" spans="2:63" s="120" customFormat="1" ht="24.25" customHeight="1">
      <c r="B264" s="119"/>
      <c r="C264" s="237">
        <v>63</v>
      </c>
      <c r="D264" s="237" t="s">
        <v>110</v>
      </c>
      <c r="E264" s="238" t="s">
        <v>332</v>
      </c>
      <c r="F264" s="243" t="s">
        <v>340</v>
      </c>
      <c r="G264" s="240" t="s">
        <v>121</v>
      </c>
      <c r="H264" s="241">
        <v>1</v>
      </c>
      <c r="I264" s="69">
        <v>0</v>
      </c>
      <c r="J264" s="242">
        <f t="shared" si="108"/>
        <v>0</v>
      </c>
      <c r="K264" s="206"/>
      <c r="L264" s="119"/>
      <c r="M264" s="207"/>
      <c r="N264" s="208" t="s">
        <v>29</v>
      </c>
      <c r="O264" s="209">
        <v>0</v>
      </c>
      <c r="P264" s="209">
        <f t="shared" si="109"/>
        <v>0</v>
      </c>
      <c r="Q264" s="209">
        <v>0</v>
      </c>
      <c r="R264" s="209">
        <f t="shared" si="110"/>
        <v>0</v>
      </c>
      <c r="S264" s="209">
        <v>0</v>
      </c>
      <c r="T264" s="210">
        <f t="shared" si="111"/>
        <v>0</v>
      </c>
      <c r="AS264" s="211" t="s">
        <v>102</v>
      </c>
      <c r="AT264" s="211" t="s">
        <v>67</v>
      </c>
      <c r="AX264" s="110" t="s">
        <v>101</v>
      </c>
      <c r="BD264" s="212">
        <f t="shared" si="112"/>
        <v>0</v>
      </c>
      <c r="BE264" s="212">
        <f t="shared" si="113"/>
        <v>0</v>
      </c>
      <c r="BF264" s="212">
        <f t="shared" si="114"/>
        <v>0</v>
      </c>
      <c r="BG264" s="212">
        <f t="shared" si="115"/>
        <v>0</v>
      </c>
      <c r="BH264" s="212">
        <f t="shared" si="116"/>
        <v>0</v>
      </c>
      <c r="BI264" s="110" t="s">
        <v>66</v>
      </c>
      <c r="BJ264" s="212">
        <f t="shared" si="117"/>
        <v>0</v>
      </c>
      <c r="BK264" s="110">
        <v>4</v>
      </c>
    </row>
    <row r="265" spans="2:63" s="120" customFormat="1" ht="24.25" customHeight="1">
      <c r="B265" s="119"/>
      <c r="C265" s="237">
        <v>64</v>
      </c>
      <c r="D265" s="237" t="s">
        <v>110</v>
      </c>
      <c r="E265" s="238" t="s">
        <v>333</v>
      </c>
      <c r="F265" s="243" t="s">
        <v>342</v>
      </c>
      <c r="G265" s="240" t="s">
        <v>121</v>
      </c>
      <c r="H265" s="241">
        <v>1</v>
      </c>
      <c r="I265" s="69">
        <v>0</v>
      </c>
      <c r="J265" s="242">
        <f t="shared" si="108"/>
        <v>0</v>
      </c>
      <c r="K265" s="206"/>
      <c r="L265" s="119"/>
      <c r="M265" s="207"/>
      <c r="N265" s="208" t="s">
        <v>29</v>
      </c>
      <c r="O265" s="209">
        <v>0</v>
      </c>
      <c r="P265" s="209">
        <f t="shared" si="109"/>
        <v>0</v>
      </c>
      <c r="Q265" s="209">
        <v>0</v>
      </c>
      <c r="R265" s="209">
        <f t="shared" si="110"/>
        <v>0</v>
      </c>
      <c r="S265" s="209">
        <v>0</v>
      </c>
      <c r="T265" s="210">
        <f t="shared" si="111"/>
        <v>0</v>
      </c>
      <c r="AS265" s="211" t="s">
        <v>102</v>
      </c>
      <c r="AT265" s="211" t="s">
        <v>67</v>
      </c>
      <c r="AX265" s="110" t="s">
        <v>101</v>
      </c>
      <c r="BD265" s="212">
        <f t="shared" si="112"/>
        <v>0</v>
      </c>
      <c r="BE265" s="212">
        <f t="shared" si="113"/>
        <v>0</v>
      </c>
      <c r="BF265" s="212">
        <f t="shared" si="114"/>
        <v>0</v>
      </c>
      <c r="BG265" s="212">
        <f t="shared" si="115"/>
        <v>0</v>
      </c>
      <c r="BH265" s="212">
        <f t="shared" si="116"/>
        <v>0</v>
      </c>
      <c r="BI265" s="110" t="s">
        <v>66</v>
      </c>
      <c r="BJ265" s="212">
        <f t="shared" si="117"/>
        <v>0</v>
      </c>
      <c r="BK265" s="110">
        <v>4</v>
      </c>
    </row>
    <row r="266" spans="2:63" s="120" customFormat="1" ht="33" customHeight="1">
      <c r="B266" s="119"/>
      <c r="C266" s="237">
        <v>65</v>
      </c>
      <c r="D266" s="237" t="s">
        <v>110</v>
      </c>
      <c r="E266" s="238" t="s">
        <v>334</v>
      </c>
      <c r="F266" s="243" t="s">
        <v>341</v>
      </c>
      <c r="G266" s="240" t="s">
        <v>121</v>
      </c>
      <c r="H266" s="241">
        <v>1</v>
      </c>
      <c r="I266" s="69">
        <v>0</v>
      </c>
      <c r="J266" s="242">
        <f>ROUND(I266*H266,2)</f>
        <v>0</v>
      </c>
      <c r="K266" s="206"/>
      <c r="L266" s="119"/>
      <c r="M266" s="207" t="s">
        <v>1</v>
      </c>
      <c r="N266" s="208" t="s">
        <v>29</v>
      </c>
      <c r="O266" s="209">
        <v>0</v>
      </c>
      <c r="P266" s="209">
        <f>O266*H266</f>
        <v>0</v>
      </c>
      <c r="Q266" s="209">
        <v>0</v>
      </c>
      <c r="R266" s="209">
        <f>Q266*H266</f>
        <v>0</v>
      </c>
      <c r="S266" s="209">
        <v>0</v>
      </c>
      <c r="T266" s="210">
        <f>S266*H266</f>
        <v>0</v>
      </c>
      <c r="V266" s="212"/>
      <c r="AS266" s="211" t="s">
        <v>102</v>
      </c>
      <c r="AT266" s="211" t="s">
        <v>67</v>
      </c>
      <c r="AX266" s="110" t="s">
        <v>101</v>
      </c>
      <c r="BD266" s="212">
        <f>IF(N266="základní",J266,0)</f>
        <v>0</v>
      </c>
      <c r="BE266" s="212">
        <f>IF(N266="snížená",J266,0)</f>
        <v>0</v>
      </c>
      <c r="BF266" s="212">
        <f>IF(N266="zákl. přenesená",J266,0)</f>
        <v>0</v>
      </c>
      <c r="BG266" s="212">
        <f>IF(N266="sníž. přenesená",J266,0)</f>
        <v>0</v>
      </c>
      <c r="BH266" s="212">
        <f>IF(N266="nulová",J266,0)</f>
        <v>0</v>
      </c>
      <c r="BI266" s="110" t="s">
        <v>66</v>
      </c>
      <c r="BJ266" s="212">
        <f>ROUND(I266*H266,2)</f>
        <v>0</v>
      </c>
      <c r="BK266" s="110">
        <v>4</v>
      </c>
    </row>
    <row r="267" spans="2:63" s="185" customFormat="1" ht="23" customHeight="1">
      <c r="B267" s="184"/>
      <c r="D267" s="186" t="s">
        <v>63</v>
      </c>
      <c r="E267" s="194">
        <v>231</v>
      </c>
      <c r="F267" s="194" t="s">
        <v>343</v>
      </c>
      <c r="J267" s="195">
        <f>BJ267</f>
        <v>0</v>
      </c>
      <c r="L267" s="196"/>
      <c r="M267" s="189"/>
      <c r="P267" s="190">
        <f>SUM(P268:P278)</f>
        <v>0</v>
      </c>
      <c r="R267" s="190">
        <f>SUM(R268:R278)</f>
        <v>0</v>
      </c>
      <c r="T267" s="197">
        <f>SUM(T268:T278)</f>
        <v>0</v>
      </c>
      <c r="AS267" s="193" t="s">
        <v>63</v>
      </c>
      <c r="AT267" s="193" t="s">
        <v>66</v>
      </c>
      <c r="AX267" s="186" t="s">
        <v>101</v>
      </c>
      <c r="BJ267" s="198">
        <f>SUM(BJ268:BJ278)</f>
        <v>0</v>
      </c>
    </row>
    <row r="268" spans="2:63" s="120" customFormat="1" ht="24.25" customHeight="1">
      <c r="B268" s="119"/>
      <c r="C268" s="237">
        <v>66</v>
      </c>
      <c r="D268" s="237" t="s">
        <v>110</v>
      </c>
      <c r="E268" s="238" t="s">
        <v>344</v>
      </c>
      <c r="F268" s="243" t="s">
        <v>355</v>
      </c>
      <c r="G268" s="240" t="s">
        <v>121</v>
      </c>
      <c r="H268" s="241">
        <v>105</v>
      </c>
      <c r="I268" s="69">
        <v>0</v>
      </c>
      <c r="J268" s="242">
        <f>ROUND(I268*H268,2)</f>
        <v>0</v>
      </c>
      <c r="K268" s="206"/>
      <c r="L268" s="119"/>
      <c r="M268" s="207" t="s">
        <v>1</v>
      </c>
      <c r="N268" s="208" t="s">
        <v>29</v>
      </c>
      <c r="O268" s="209">
        <v>0</v>
      </c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AS268" s="211" t="s">
        <v>102</v>
      </c>
      <c r="AT268" s="211" t="s">
        <v>67</v>
      </c>
      <c r="AX268" s="110" t="s">
        <v>101</v>
      </c>
      <c r="BD268" s="212">
        <f>IF(N268="základní",J268,0)</f>
        <v>0</v>
      </c>
      <c r="BE268" s="212">
        <f>IF(N268="snížená",J268,0)</f>
        <v>0</v>
      </c>
      <c r="BF268" s="212">
        <f>IF(N268="zákl. přenesená",J268,0)</f>
        <v>0</v>
      </c>
      <c r="BG268" s="212">
        <f>IF(N268="sníž. přenesená",J268,0)</f>
        <v>0</v>
      </c>
      <c r="BH268" s="212">
        <f>IF(N268="nulová",J268,0)</f>
        <v>0</v>
      </c>
      <c r="BI268" s="110" t="s">
        <v>66</v>
      </c>
      <c r="BJ268" s="212">
        <f>ROUND(I268*H268,2)</f>
        <v>0</v>
      </c>
      <c r="BK268" s="110">
        <v>4</v>
      </c>
    </row>
    <row r="269" spans="2:63" s="120" customFormat="1" ht="24.25" customHeight="1">
      <c r="B269" s="119"/>
      <c r="C269" s="237">
        <v>67</v>
      </c>
      <c r="D269" s="237" t="s">
        <v>110</v>
      </c>
      <c r="E269" s="238" t="s">
        <v>345</v>
      </c>
      <c r="F269" s="243" t="s">
        <v>356</v>
      </c>
      <c r="G269" s="240" t="s">
        <v>121</v>
      </c>
      <c r="H269" s="241">
        <v>5</v>
      </c>
      <c r="I269" s="69">
        <v>0</v>
      </c>
      <c r="J269" s="242">
        <f>ROUND(I269*H269,2)</f>
        <v>0</v>
      </c>
      <c r="K269" s="206"/>
      <c r="L269" s="119"/>
      <c r="M269" s="207" t="s">
        <v>1</v>
      </c>
      <c r="N269" s="208" t="s">
        <v>29</v>
      </c>
      <c r="O269" s="209">
        <v>0</v>
      </c>
      <c r="P269" s="209">
        <f>O269*H269</f>
        <v>0</v>
      </c>
      <c r="Q269" s="209">
        <v>0</v>
      </c>
      <c r="R269" s="209">
        <f>Q269*H269</f>
        <v>0</v>
      </c>
      <c r="S269" s="209">
        <v>0</v>
      </c>
      <c r="T269" s="210">
        <f>S269*H269</f>
        <v>0</v>
      </c>
      <c r="AS269" s="211" t="s">
        <v>102</v>
      </c>
      <c r="AT269" s="211" t="s">
        <v>67</v>
      </c>
      <c r="AX269" s="110" t="s">
        <v>101</v>
      </c>
      <c r="BD269" s="212">
        <f>IF(N269="základní",J269,0)</f>
        <v>0</v>
      </c>
      <c r="BE269" s="212">
        <f>IF(N269="snížená",J269,0)</f>
        <v>0</v>
      </c>
      <c r="BF269" s="212">
        <f>IF(N269="zákl. přenesená",J269,0)</f>
        <v>0</v>
      </c>
      <c r="BG269" s="212">
        <f>IF(N269="sníž. přenesená",J269,0)</f>
        <v>0</v>
      </c>
      <c r="BH269" s="212">
        <f>IF(N269="nulová",J269,0)</f>
        <v>0</v>
      </c>
      <c r="BI269" s="110" t="s">
        <v>66</v>
      </c>
      <c r="BJ269" s="212">
        <f>ROUND(I269*H269,2)</f>
        <v>0</v>
      </c>
      <c r="BK269" s="110">
        <v>4</v>
      </c>
    </row>
    <row r="270" spans="2:63" s="120" customFormat="1" ht="24.25" customHeight="1">
      <c r="B270" s="119"/>
      <c r="C270" s="237">
        <v>68</v>
      </c>
      <c r="D270" s="237" t="s">
        <v>110</v>
      </c>
      <c r="E270" s="238" t="s">
        <v>346</v>
      </c>
      <c r="F270" s="243" t="s">
        <v>358</v>
      </c>
      <c r="G270" s="240" t="s">
        <v>121</v>
      </c>
      <c r="H270" s="241">
        <v>5</v>
      </c>
      <c r="I270" s="69">
        <v>0</v>
      </c>
      <c r="J270" s="242">
        <f t="shared" ref="J270:J274" si="118">ROUND(I270*H270,2)</f>
        <v>0</v>
      </c>
      <c r="K270" s="206"/>
      <c r="L270" s="119"/>
      <c r="M270" s="207"/>
      <c r="N270" s="208" t="s">
        <v>29</v>
      </c>
      <c r="O270" s="209">
        <v>0</v>
      </c>
      <c r="P270" s="209">
        <f t="shared" ref="P270:P274" si="119">O270*H270</f>
        <v>0</v>
      </c>
      <c r="Q270" s="209">
        <v>0</v>
      </c>
      <c r="R270" s="209">
        <f t="shared" ref="R270:R274" si="120">Q270*H270</f>
        <v>0</v>
      </c>
      <c r="S270" s="209">
        <v>0</v>
      </c>
      <c r="T270" s="210">
        <f t="shared" ref="T270:T274" si="121">S270*H270</f>
        <v>0</v>
      </c>
      <c r="AS270" s="211" t="s">
        <v>102</v>
      </c>
      <c r="AT270" s="211" t="s">
        <v>67</v>
      </c>
      <c r="AX270" s="110" t="s">
        <v>101</v>
      </c>
      <c r="BD270" s="212">
        <f t="shared" ref="BD270:BD274" si="122">IF(N270="základní",J270,0)</f>
        <v>0</v>
      </c>
      <c r="BE270" s="212">
        <f t="shared" ref="BE270:BE274" si="123">IF(N270="snížená",J270,0)</f>
        <v>0</v>
      </c>
      <c r="BF270" s="212">
        <f t="shared" ref="BF270:BF274" si="124">IF(N270="zákl. přenesená",J270,0)</f>
        <v>0</v>
      </c>
      <c r="BG270" s="212">
        <f t="shared" ref="BG270:BG274" si="125">IF(N270="sníž. přenesená",J270,0)</f>
        <v>0</v>
      </c>
      <c r="BH270" s="212">
        <f t="shared" ref="BH270:BH274" si="126">IF(N270="nulová",J270,0)</f>
        <v>0</v>
      </c>
      <c r="BI270" s="110" t="s">
        <v>66</v>
      </c>
      <c r="BJ270" s="212">
        <f t="shared" ref="BJ270:BJ274" si="127">ROUND(I270*H270,2)</f>
        <v>0</v>
      </c>
      <c r="BK270" s="110">
        <v>4</v>
      </c>
    </row>
    <row r="271" spans="2:63" s="120" customFormat="1" ht="24.25" customHeight="1">
      <c r="B271" s="119"/>
      <c r="C271" s="237">
        <v>69</v>
      </c>
      <c r="D271" s="237" t="s">
        <v>110</v>
      </c>
      <c r="E271" s="238" t="s">
        <v>347</v>
      </c>
      <c r="F271" s="243" t="s">
        <v>357</v>
      </c>
      <c r="G271" s="240" t="s">
        <v>121</v>
      </c>
      <c r="H271" s="241">
        <v>5</v>
      </c>
      <c r="I271" s="69">
        <v>0</v>
      </c>
      <c r="J271" s="242">
        <f t="shared" si="118"/>
        <v>0</v>
      </c>
      <c r="K271" s="206"/>
      <c r="L271" s="119"/>
      <c r="M271" s="207"/>
      <c r="N271" s="208" t="s">
        <v>29</v>
      </c>
      <c r="O271" s="209">
        <v>0</v>
      </c>
      <c r="P271" s="209">
        <f t="shared" si="119"/>
        <v>0</v>
      </c>
      <c r="Q271" s="209">
        <v>0</v>
      </c>
      <c r="R271" s="209">
        <f t="shared" si="120"/>
        <v>0</v>
      </c>
      <c r="S271" s="209">
        <v>0</v>
      </c>
      <c r="T271" s="210">
        <f t="shared" si="121"/>
        <v>0</v>
      </c>
      <c r="AS271" s="211" t="s">
        <v>102</v>
      </c>
      <c r="AT271" s="211" t="s">
        <v>67</v>
      </c>
      <c r="AX271" s="110" t="s">
        <v>101</v>
      </c>
      <c r="BD271" s="212">
        <f t="shared" si="122"/>
        <v>0</v>
      </c>
      <c r="BE271" s="212">
        <f t="shared" si="123"/>
        <v>0</v>
      </c>
      <c r="BF271" s="212">
        <f t="shared" si="124"/>
        <v>0</v>
      </c>
      <c r="BG271" s="212">
        <f t="shared" si="125"/>
        <v>0</v>
      </c>
      <c r="BH271" s="212">
        <f t="shared" si="126"/>
        <v>0</v>
      </c>
      <c r="BI271" s="110" t="s">
        <v>66</v>
      </c>
      <c r="BJ271" s="212">
        <f t="shared" si="127"/>
        <v>0</v>
      </c>
      <c r="BK271" s="110">
        <v>4</v>
      </c>
    </row>
    <row r="272" spans="2:63" s="120" customFormat="1" ht="24.25" customHeight="1">
      <c r="B272" s="119"/>
      <c r="C272" s="237">
        <v>70</v>
      </c>
      <c r="D272" s="237" t="s">
        <v>110</v>
      </c>
      <c r="E272" s="238" t="s">
        <v>348</v>
      </c>
      <c r="F272" s="243" t="s">
        <v>359</v>
      </c>
      <c r="G272" s="240" t="s">
        <v>121</v>
      </c>
      <c r="H272" s="241">
        <v>10</v>
      </c>
      <c r="I272" s="69">
        <v>0</v>
      </c>
      <c r="J272" s="242">
        <f t="shared" si="118"/>
        <v>0</v>
      </c>
      <c r="K272" s="206"/>
      <c r="L272" s="119"/>
      <c r="M272" s="207"/>
      <c r="N272" s="208" t="s">
        <v>29</v>
      </c>
      <c r="O272" s="209">
        <v>0</v>
      </c>
      <c r="P272" s="209">
        <f t="shared" si="119"/>
        <v>0</v>
      </c>
      <c r="Q272" s="209">
        <v>0</v>
      </c>
      <c r="R272" s="209">
        <f t="shared" si="120"/>
        <v>0</v>
      </c>
      <c r="S272" s="209">
        <v>0</v>
      </c>
      <c r="T272" s="210">
        <f t="shared" si="121"/>
        <v>0</v>
      </c>
      <c r="AS272" s="211" t="s">
        <v>102</v>
      </c>
      <c r="AT272" s="211" t="s">
        <v>67</v>
      </c>
      <c r="AX272" s="110" t="s">
        <v>101</v>
      </c>
      <c r="BD272" s="212">
        <f t="shared" si="122"/>
        <v>0</v>
      </c>
      <c r="BE272" s="212">
        <f t="shared" si="123"/>
        <v>0</v>
      </c>
      <c r="BF272" s="212">
        <f t="shared" si="124"/>
        <v>0</v>
      </c>
      <c r="BG272" s="212">
        <f t="shared" si="125"/>
        <v>0</v>
      </c>
      <c r="BH272" s="212">
        <f t="shared" si="126"/>
        <v>0</v>
      </c>
      <c r="BI272" s="110" t="s">
        <v>66</v>
      </c>
      <c r="BJ272" s="212">
        <f t="shared" si="127"/>
        <v>0</v>
      </c>
      <c r="BK272" s="110">
        <v>4</v>
      </c>
    </row>
    <row r="273" spans="2:63" s="120" customFormat="1" ht="24.25" customHeight="1">
      <c r="B273" s="119"/>
      <c r="C273" s="237">
        <v>71</v>
      </c>
      <c r="D273" s="237" t="s">
        <v>110</v>
      </c>
      <c r="E273" s="238" t="s">
        <v>349</v>
      </c>
      <c r="F273" s="243" t="s">
        <v>360</v>
      </c>
      <c r="G273" s="240" t="s">
        <v>121</v>
      </c>
      <c r="H273" s="241">
        <v>18</v>
      </c>
      <c r="I273" s="69">
        <v>0</v>
      </c>
      <c r="J273" s="242">
        <f t="shared" si="118"/>
        <v>0</v>
      </c>
      <c r="K273" s="206"/>
      <c r="L273" s="119"/>
      <c r="M273" s="207"/>
      <c r="N273" s="208" t="s">
        <v>29</v>
      </c>
      <c r="O273" s="209">
        <v>0</v>
      </c>
      <c r="P273" s="209">
        <f t="shared" si="119"/>
        <v>0</v>
      </c>
      <c r="Q273" s="209">
        <v>0</v>
      </c>
      <c r="R273" s="209">
        <f t="shared" si="120"/>
        <v>0</v>
      </c>
      <c r="S273" s="209">
        <v>0</v>
      </c>
      <c r="T273" s="210">
        <f t="shared" si="121"/>
        <v>0</v>
      </c>
      <c r="AS273" s="211" t="s">
        <v>102</v>
      </c>
      <c r="AT273" s="211" t="s">
        <v>67</v>
      </c>
      <c r="AX273" s="110" t="s">
        <v>101</v>
      </c>
      <c r="BD273" s="212">
        <f t="shared" si="122"/>
        <v>0</v>
      </c>
      <c r="BE273" s="212">
        <f t="shared" si="123"/>
        <v>0</v>
      </c>
      <c r="BF273" s="212">
        <f t="shared" si="124"/>
        <v>0</v>
      </c>
      <c r="BG273" s="212">
        <f t="shared" si="125"/>
        <v>0</v>
      </c>
      <c r="BH273" s="212">
        <f t="shared" si="126"/>
        <v>0</v>
      </c>
      <c r="BI273" s="110" t="s">
        <v>66</v>
      </c>
      <c r="BJ273" s="212">
        <f t="shared" si="127"/>
        <v>0</v>
      </c>
      <c r="BK273" s="110">
        <v>4</v>
      </c>
    </row>
    <row r="274" spans="2:63" s="120" customFormat="1" ht="24.25" customHeight="1">
      <c r="B274" s="119"/>
      <c r="C274" s="237">
        <v>72</v>
      </c>
      <c r="D274" s="237" t="s">
        <v>110</v>
      </c>
      <c r="E274" s="238" t="s">
        <v>350</v>
      </c>
      <c r="F274" s="243" t="s">
        <v>361</v>
      </c>
      <c r="G274" s="240" t="s">
        <v>121</v>
      </c>
      <c r="H274" s="241">
        <v>10</v>
      </c>
      <c r="I274" s="69">
        <v>0</v>
      </c>
      <c r="J274" s="242">
        <f t="shared" si="118"/>
        <v>0</v>
      </c>
      <c r="K274" s="206"/>
      <c r="L274" s="119"/>
      <c r="M274" s="207"/>
      <c r="N274" s="208" t="s">
        <v>29</v>
      </c>
      <c r="O274" s="209">
        <v>0</v>
      </c>
      <c r="P274" s="209">
        <f t="shared" si="119"/>
        <v>0</v>
      </c>
      <c r="Q274" s="209">
        <v>0</v>
      </c>
      <c r="R274" s="209">
        <f t="shared" si="120"/>
        <v>0</v>
      </c>
      <c r="S274" s="209">
        <v>0</v>
      </c>
      <c r="T274" s="210">
        <f t="shared" si="121"/>
        <v>0</v>
      </c>
      <c r="AS274" s="211" t="s">
        <v>102</v>
      </c>
      <c r="AT274" s="211" t="s">
        <v>67</v>
      </c>
      <c r="AX274" s="110" t="s">
        <v>101</v>
      </c>
      <c r="BD274" s="212">
        <f t="shared" si="122"/>
        <v>0</v>
      </c>
      <c r="BE274" s="212">
        <f t="shared" si="123"/>
        <v>0</v>
      </c>
      <c r="BF274" s="212">
        <f t="shared" si="124"/>
        <v>0</v>
      </c>
      <c r="BG274" s="212">
        <f t="shared" si="125"/>
        <v>0</v>
      </c>
      <c r="BH274" s="212">
        <f t="shared" si="126"/>
        <v>0</v>
      </c>
      <c r="BI274" s="110" t="s">
        <v>66</v>
      </c>
      <c r="BJ274" s="212">
        <f t="shared" si="127"/>
        <v>0</v>
      </c>
      <c r="BK274" s="110">
        <v>4</v>
      </c>
    </row>
    <row r="275" spans="2:63" s="120" customFormat="1" ht="33" customHeight="1">
      <c r="B275" s="119"/>
      <c r="C275" s="237">
        <v>73</v>
      </c>
      <c r="D275" s="237" t="s">
        <v>110</v>
      </c>
      <c r="E275" s="238" t="s">
        <v>351</v>
      </c>
      <c r="F275" s="243" t="s">
        <v>362</v>
      </c>
      <c r="G275" s="240" t="s">
        <v>121</v>
      </c>
      <c r="H275" s="241">
        <v>10</v>
      </c>
      <c r="I275" s="69">
        <v>0</v>
      </c>
      <c r="J275" s="242">
        <f>ROUND(I275*H275,2)</f>
        <v>0</v>
      </c>
      <c r="K275" s="206"/>
      <c r="L275" s="119"/>
      <c r="M275" s="207" t="s">
        <v>1</v>
      </c>
      <c r="N275" s="208" t="s">
        <v>29</v>
      </c>
      <c r="O275" s="209">
        <v>0</v>
      </c>
      <c r="P275" s="209">
        <f>O275*H275</f>
        <v>0</v>
      </c>
      <c r="Q275" s="209">
        <v>0</v>
      </c>
      <c r="R275" s="209">
        <f>Q275*H275</f>
        <v>0</v>
      </c>
      <c r="S275" s="209">
        <v>0</v>
      </c>
      <c r="T275" s="210">
        <f>S275*H275</f>
        <v>0</v>
      </c>
      <c r="V275" s="212"/>
      <c r="AS275" s="211" t="s">
        <v>102</v>
      </c>
      <c r="AT275" s="211" t="s">
        <v>67</v>
      </c>
      <c r="AX275" s="110" t="s">
        <v>101</v>
      </c>
      <c r="BD275" s="212">
        <f>IF(N275="základní",J275,0)</f>
        <v>0</v>
      </c>
      <c r="BE275" s="212">
        <f>IF(N275="snížená",J275,0)</f>
        <v>0</v>
      </c>
      <c r="BF275" s="212">
        <f>IF(N275="zákl. přenesená",J275,0)</f>
        <v>0</v>
      </c>
      <c r="BG275" s="212">
        <f>IF(N275="sníž. přenesená",J275,0)</f>
        <v>0</v>
      </c>
      <c r="BH275" s="212">
        <f>IF(N275="nulová",J275,0)</f>
        <v>0</v>
      </c>
      <c r="BI275" s="110" t="s">
        <v>66</v>
      </c>
      <c r="BJ275" s="212">
        <f>ROUND(I275*H275,2)</f>
        <v>0</v>
      </c>
      <c r="BK275" s="110">
        <v>4</v>
      </c>
    </row>
    <row r="276" spans="2:63" s="120" customFormat="1" ht="24.25" customHeight="1">
      <c r="B276" s="119"/>
      <c r="C276" s="237">
        <v>74</v>
      </c>
      <c r="D276" s="237" t="s">
        <v>110</v>
      </c>
      <c r="E276" s="238" t="s">
        <v>352</v>
      </c>
      <c r="F276" s="243" t="s">
        <v>363</v>
      </c>
      <c r="G276" s="240" t="s">
        <v>121</v>
      </c>
      <c r="H276" s="241">
        <v>10</v>
      </c>
      <c r="I276" s="69">
        <v>0</v>
      </c>
      <c r="J276" s="242">
        <f t="shared" ref="J276:J277" si="128">ROUND(I276*H276,2)</f>
        <v>0</v>
      </c>
      <c r="K276" s="206"/>
      <c r="L276" s="119"/>
      <c r="M276" s="207"/>
      <c r="N276" s="208" t="s">
        <v>29</v>
      </c>
      <c r="O276" s="209">
        <v>0</v>
      </c>
      <c r="P276" s="209">
        <f t="shared" ref="P276:P277" si="129">O276*H276</f>
        <v>0</v>
      </c>
      <c r="Q276" s="209">
        <v>0</v>
      </c>
      <c r="R276" s="209">
        <f t="shared" ref="R276:R277" si="130">Q276*H276</f>
        <v>0</v>
      </c>
      <c r="S276" s="209">
        <v>0</v>
      </c>
      <c r="T276" s="210">
        <f t="shared" ref="T276:T277" si="131">S276*H276</f>
        <v>0</v>
      </c>
      <c r="AS276" s="211" t="s">
        <v>102</v>
      </c>
      <c r="AT276" s="211" t="s">
        <v>67</v>
      </c>
      <c r="AX276" s="110" t="s">
        <v>101</v>
      </c>
      <c r="BD276" s="212">
        <f t="shared" ref="BD276:BD278" si="132">IF(N276="základní",J276,0)</f>
        <v>0</v>
      </c>
      <c r="BE276" s="212">
        <f t="shared" ref="BE276:BE278" si="133">IF(N276="snížená",J276,0)</f>
        <v>0</v>
      </c>
      <c r="BF276" s="212">
        <f t="shared" ref="BF276:BF278" si="134">IF(N276="zákl. přenesená",J276,0)</f>
        <v>0</v>
      </c>
      <c r="BG276" s="212">
        <f t="shared" ref="BG276:BG278" si="135">IF(N276="sníž. přenesená",J276,0)</f>
        <v>0</v>
      </c>
      <c r="BH276" s="212">
        <f t="shared" ref="BH276:BH278" si="136">IF(N276="nulová",J276,0)</f>
        <v>0</v>
      </c>
      <c r="BI276" s="110" t="s">
        <v>66</v>
      </c>
      <c r="BJ276" s="212">
        <f t="shared" ref="BJ276:BJ278" si="137">ROUND(I276*H276,2)</f>
        <v>0</v>
      </c>
      <c r="BK276" s="110">
        <v>4</v>
      </c>
    </row>
    <row r="277" spans="2:63" s="120" customFormat="1" ht="24.25" customHeight="1">
      <c r="B277" s="119"/>
      <c r="C277" s="237">
        <v>75</v>
      </c>
      <c r="D277" s="237" t="s">
        <v>110</v>
      </c>
      <c r="E277" s="238" t="s">
        <v>353</v>
      </c>
      <c r="F277" s="243" t="s">
        <v>364</v>
      </c>
      <c r="G277" s="240" t="s">
        <v>121</v>
      </c>
      <c r="H277" s="241">
        <v>30</v>
      </c>
      <c r="I277" s="69">
        <v>0</v>
      </c>
      <c r="J277" s="242">
        <f t="shared" si="128"/>
        <v>0</v>
      </c>
      <c r="K277" s="206"/>
      <c r="L277" s="119"/>
      <c r="M277" s="207"/>
      <c r="N277" s="208" t="s">
        <v>29</v>
      </c>
      <c r="O277" s="209">
        <v>0</v>
      </c>
      <c r="P277" s="209">
        <f t="shared" si="129"/>
        <v>0</v>
      </c>
      <c r="Q277" s="209">
        <v>0</v>
      </c>
      <c r="R277" s="209">
        <f t="shared" si="130"/>
        <v>0</v>
      </c>
      <c r="S277" s="209">
        <v>0</v>
      </c>
      <c r="T277" s="210">
        <f t="shared" si="131"/>
        <v>0</v>
      </c>
      <c r="AS277" s="211" t="s">
        <v>102</v>
      </c>
      <c r="AT277" s="211" t="s">
        <v>67</v>
      </c>
      <c r="AX277" s="110" t="s">
        <v>101</v>
      </c>
      <c r="BD277" s="212">
        <f t="shared" si="132"/>
        <v>0</v>
      </c>
      <c r="BE277" s="212">
        <f t="shared" si="133"/>
        <v>0</v>
      </c>
      <c r="BF277" s="212">
        <f t="shared" si="134"/>
        <v>0</v>
      </c>
      <c r="BG277" s="212">
        <f t="shared" si="135"/>
        <v>0</v>
      </c>
      <c r="BH277" s="212">
        <f t="shared" si="136"/>
        <v>0</v>
      </c>
      <c r="BI277" s="110" t="s">
        <v>66</v>
      </c>
      <c r="BJ277" s="212">
        <f t="shared" si="137"/>
        <v>0</v>
      </c>
      <c r="BK277" s="110">
        <v>4</v>
      </c>
    </row>
    <row r="278" spans="2:63" s="120" customFormat="1" ht="33" customHeight="1">
      <c r="B278" s="119"/>
      <c r="C278" s="237">
        <v>76</v>
      </c>
      <c r="D278" s="237" t="s">
        <v>110</v>
      </c>
      <c r="E278" s="238" t="s">
        <v>354</v>
      </c>
      <c r="F278" s="243" t="s">
        <v>364</v>
      </c>
      <c r="G278" s="240" t="s">
        <v>121</v>
      </c>
      <c r="H278" s="241">
        <v>10</v>
      </c>
      <c r="I278" s="69">
        <v>0</v>
      </c>
      <c r="J278" s="242">
        <f>ROUND(I278*H278,2)</f>
        <v>0</v>
      </c>
      <c r="K278" s="206"/>
      <c r="L278" s="119"/>
      <c r="M278" s="207" t="s">
        <v>1</v>
      </c>
      <c r="N278" s="208" t="s">
        <v>29</v>
      </c>
      <c r="O278" s="209">
        <v>0</v>
      </c>
      <c r="P278" s="209">
        <f>O278*H278</f>
        <v>0</v>
      </c>
      <c r="Q278" s="209">
        <v>0</v>
      </c>
      <c r="R278" s="209">
        <f>Q278*H278</f>
        <v>0</v>
      </c>
      <c r="S278" s="209">
        <v>0</v>
      </c>
      <c r="T278" s="210">
        <f>S278*H278</f>
        <v>0</v>
      </c>
      <c r="V278" s="212"/>
      <c r="AS278" s="211" t="s">
        <v>102</v>
      </c>
      <c r="AT278" s="211" t="s">
        <v>67</v>
      </c>
      <c r="AX278" s="110" t="s">
        <v>101</v>
      </c>
      <c r="BD278" s="212">
        <f>IF(N278="základní",J278,0)</f>
        <v>0</v>
      </c>
      <c r="BE278" s="212">
        <f>IF(N278="snížená",J278,0)</f>
        <v>0</v>
      </c>
      <c r="BF278" s="212">
        <f>IF(N278="zákl. přenesená",J278,0)</f>
        <v>0</v>
      </c>
      <c r="BG278" s="212">
        <f>IF(N278="sníž. přenesená",J278,0)</f>
        <v>0</v>
      </c>
      <c r="BH278" s="212">
        <f>IF(N278="nulová",J278,0)</f>
        <v>0</v>
      </c>
      <c r="BI278" s="110" t="s">
        <v>66</v>
      </c>
      <c r="BJ278" s="212">
        <f>ROUND(I278*H278,2)</f>
        <v>0</v>
      </c>
      <c r="BK278" s="110">
        <v>4</v>
      </c>
    </row>
    <row r="279" spans="2:63" s="185" customFormat="1" ht="23" customHeight="1">
      <c r="B279" s="184"/>
      <c r="D279" s="186" t="s">
        <v>63</v>
      </c>
      <c r="E279" s="194">
        <v>231</v>
      </c>
      <c r="F279" s="194" t="s">
        <v>367</v>
      </c>
      <c r="J279" s="195">
        <f>BJ279</f>
        <v>0</v>
      </c>
      <c r="L279" s="184"/>
      <c r="M279" s="189"/>
      <c r="P279" s="190">
        <f>SUM(P280:P280)</f>
        <v>0</v>
      </c>
      <c r="R279" s="190">
        <f>SUM(R280:R280)</f>
        <v>0</v>
      </c>
      <c r="T279" s="197">
        <f>SUM(T280:T280)</f>
        <v>0</v>
      </c>
      <c r="AS279" s="193" t="s">
        <v>63</v>
      </c>
      <c r="AT279" s="193" t="s">
        <v>66</v>
      </c>
      <c r="AX279" s="186" t="s">
        <v>101</v>
      </c>
      <c r="BJ279" s="198">
        <f>SUM(BJ280:BJ280)</f>
        <v>0</v>
      </c>
    </row>
    <row r="280" spans="2:63" s="120" customFormat="1" ht="13">
      <c r="B280" s="119"/>
      <c r="C280" s="199">
        <v>77</v>
      </c>
      <c r="D280" s="237" t="s">
        <v>110</v>
      </c>
      <c r="E280" s="238" t="s">
        <v>368</v>
      </c>
      <c r="F280" s="243" t="s">
        <v>369</v>
      </c>
      <c r="G280" s="240" t="s">
        <v>121</v>
      </c>
      <c r="H280" s="241">
        <v>496</v>
      </c>
      <c r="I280" s="69">
        <v>0</v>
      </c>
      <c r="J280" s="242">
        <f>ROUND(I280*H280,2)</f>
        <v>0</v>
      </c>
      <c r="K280" s="206"/>
      <c r="L280" s="119"/>
      <c r="M280" s="207" t="s">
        <v>1</v>
      </c>
      <c r="N280" s="208" t="s">
        <v>29</v>
      </c>
      <c r="O280" s="209">
        <v>0</v>
      </c>
      <c r="P280" s="209">
        <f>O280*H280</f>
        <v>0</v>
      </c>
      <c r="Q280" s="209">
        <v>0</v>
      </c>
      <c r="R280" s="209">
        <f>Q280*H280</f>
        <v>0</v>
      </c>
      <c r="S280" s="209">
        <v>0</v>
      </c>
      <c r="T280" s="210">
        <f>S280*H280</f>
        <v>0</v>
      </c>
      <c r="AS280" s="211" t="s">
        <v>110</v>
      </c>
      <c r="AT280" s="211" t="s">
        <v>67</v>
      </c>
      <c r="AX280" s="110" t="s">
        <v>101</v>
      </c>
      <c r="BD280" s="212">
        <f>IF(N280="základní",J280,0)</f>
        <v>0</v>
      </c>
      <c r="BE280" s="212">
        <f>IF(N280="snížená",J280,0)</f>
        <v>0</v>
      </c>
      <c r="BF280" s="212">
        <f>IF(N280="zákl. přenesená",J280,0)</f>
        <v>0</v>
      </c>
      <c r="BG280" s="212">
        <f>IF(N280="sníž. přenesená",J280,0)</f>
        <v>0</v>
      </c>
      <c r="BH280" s="212">
        <f>IF(N280="nulová",J280,0)</f>
        <v>0</v>
      </c>
      <c r="BI280" s="110" t="s">
        <v>66</v>
      </c>
      <c r="BJ280" s="212">
        <f>ROUND(I280*H280,2)</f>
        <v>0</v>
      </c>
      <c r="BK280" s="110" t="s">
        <v>104</v>
      </c>
    </row>
    <row r="281" spans="2:63" s="185" customFormat="1" ht="23" customHeight="1">
      <c r="B281" s="184"/>
      <c r="D281" s="186" t="s">
        <v>63</v>
      </c>
      <c r="E281" s="194">
        <v>99</v>
      </c>
      <c r="F281" s="194" t="s">
        <v>372</v>
      </c>
      <c r="J281" s="195">
        <f>BJ281</f>
        <v>0</v>
      </c>
      <c r="L281" s="184"/>
      <c r="M281" s="189"/>
      <c r="P281" s="190">
        <f>SUM(P282:P282)</f>
        <v>272.0924</v>
      </c>
      <c r="R281" s="190">
        <f>SUM(R282:R282)</f>
        <v>0</v>
      </c>
      <c r="T281" s="197">
        <f>SUM(T282:T282)</f>
        <v>0.77080000000000004</v>
      </c>
      <c r="AS281" s="193" t="s">
        <v>63</v>
      </c>
      <c r="AT281" s="193" t="s">
        <v>66</v>
      </c>
      <c r="AX281" s="186" t="s">
        <v>101</v>
      </c>
      <c r="BJ281" s="198">
        <f>SUM(BJ282:BJ282)</f>
        <v>0</v>
      </c>
    </row>
    <row r="282" spans="2:63" s="120" customFormat="1" ht="26">
      <c r="B282" s="119"/>
      <c r="C282" s="199">
        <v>78</v>
      </c>
      <c r="D282" s="199" t="s">
        <v>102</v>
      </c>
      <c r="E282" s="200" t="s">
        <v>370</v>
      </c>
      <c r="F282" s="235" t="s">
        <v>371</v>
      </c>
      <c r="G282" s="202" t="s">
        <v>107</v>
      </c>
      <c r="H282" s="246">
        <v>77.08</v>
      </c>
      <c r="I282" s="67">
        <v>0</v>
      </c>
      <c r="J282" s="205">
        <f>ROUND(I282*H282,2)</f>
        <v>0</v>
      </c>
      <c r="K282" s="206"/>
      <c r="L282" s="119"/>
      <c r="M282" s="207" t="s">
        <v>1</v>
      </c>
      <c r="N282" s="208" t="s">
        <v>29</v>
      </c>
      <c r="O282" s="209">
        <v>3.53</v>
      </c>
      <c r="P282" s="209">
        <f>O282*H282</f>
        <v>272.0924</v>
      </c>
      <c r="Q282" s="209">
        <v>0</v>
      </c>
      <c r="R282" s="209">
        <f>Q282*H282</f>
        <v>0</v>
      </c>
      <c r="S282" s="209">
        <v>0.01</v>
      </c>
      <c r="T282" s="210">
        <f>S282*H282</f>
        <v>0.77080000000000004</v>
      </c>
      <c r="AS282" s="211" t="s">
        <v>102</v>
      </c>
      <c r="AT282" s="211" t="s">
        <v>67</v>
      </c>
      <c r="AX282" s="110" t="s">
        <v>101</v>
      </c>
      <c r="BD282" s="212">
        <f>IF(N282="základní",J282,0)</f>
        <v>0</v>
      </c>
      <c r="BE282" s="212">
        <f>IF(N282="snížená",J282,0)</f>
        <v>0</v>
      </c>
      <c r="BF282" s="212">
        <f>IF(N282="zákl. přenesená",J282,0)</f>
        <v>0</v>
      </c>
      <c r="BG282" s="212">
        <f>IF(N282="sníž. přenesená",J282,0)</f>
        <v>0</v>
      </c>
      <c r="BH282" s="212">
        <f>IF(N282="nulová",J282,0)</f>
        <v>0</v>
      </c>
      <c r="BI282" s="110" t="s">
        <v>66</v>
      </c>
      <c r="BJ282" s="212">
        <f>ROUND(I282*H282,2)</f>
        <v>0</v>
      </c>
      <c r="BK282" s="110" t="s">
        <v>119</v>
      </c>
    </row>
    <row r="283" spans="2:63" s="120" customFormat="1" ht="7" customHeight="1">
      <c r="B283" s="149"/>
      <c r="C283" s="150"/>
      <c r="D283" s="150"/>
      <c r="E283" s="150"/>
      <c r="F283" s="150"/>
      <c r="G283" s="150"/>
      <c r="H283" s="150"/>
      <c r="I283" s="150"/>
      <c r="J283" s="150"/>
      <c r="K283" s="150"/>
      <c r="L283" s="119"/>
    </row>
  </sheetData>
  <sheetProtection algorithmName="SHA-512" hashValue="afHO9LYde+8RjZNdMZZVJQ3HZo3lFmPNx6GcvtA2mS1WKuR/Qg9hTtO8frUGTdy+JVAQ7ouyvhKNd339woShbw==" saltValue="fUw0E3p6nvHt+tJzXGy+9A==" spinCount="100000" sheet="1" objects="1" scenarios="1"/>
  <autoFilter ref="C124:K282" xr:uid="{00000000-0009-0000-0000-000001000000}"/>
  <mergeCells count="8">
    <mergeCell ref="E115:H115"/>
    <mergeCell ref="E117:H117"/>
    <mergeCell ref="L2:V2"/>
    <mergeCell ref="E7:H7"/>
    <mergeCell ref="E9:H9"/>
    <mergeCell ref="E27:H27"/>
    <mergeCell ref="E85:H85"/>
    <mergeCell ref="E87:H87"/>
  </mergeCells>
  <phoneticPr fontId="0" type="noConversion"/>
  <pageMargins left="0.39374999999999999" right="0.39374999999999999" top="0.39374999999999999" bottom="0.39374999999999999" header="0" footer="0"/>
  <pageSetup paperSize="9" scale="98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011 - STAVEBNÍ PRÁCE</vt:lpstr>
      <vt:lpstr>021 - ELEKTROINSTALACE</vt:lpstr>
      <vt:lpstr>031 - ZAHRADNÍ ÚPRAVY</vt:lpstr>
      <vt:lpstr>'011 - STAVEBNÍ PRÁCE'!Názvy_tisku</vt:lpstr>
      <vt:lpstr>'021 - ELEKTROINSTALACE'!Názvy_tisku</vt:lpstr>
      <vt:lpstr>'031 - ZAHRADNÍ ÚPRAVY'!Názvy_tisku</vt:lpstr>
      <vt:lpstr>'Rekapitulace stavby'!Názvy_tisku</vt:lpstr>
      <vt:lpstr>'011 - STAVEBNÍ PRÁCE'!Oblast_tisku</vt:lpstr>
      <vt:lpstr>'021 - ELEKTROINSTALACE'!Oblast_tisku</vt:lpstr>
      <vt:lpstr>'031 - ZAHRADNÍ ÚPRAVY'!Oblast_tisku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Albrecht</dc:creator>
  <cp:keywords/>
  <dc:description/>
  <cp:lastModifiedBy>Jan Albrecht</cp:lastModifiedBy>
  <cp:lastPrinted>2026-01-20T06:52:29Z</cp:lastPrinted>
  <dcterms:created xsi:type="dcterms:W3CDTF">2024-09-25T07:36:00Z</dcterms:created>
  <dcterms:modified xsi:type="dcterms:W3CDTF">2026-01-20T06:59:58Z</dcterms:modified>
  <cp:category/>
</cp:coreProperties>
</file>