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/>
  <bookViews>
    <workbookView xWindow="0" yWindow="0" windowWidth="28800" windowHeight="13425" activeTab="0"/>
  </bookViews>
  <sheets>
    <sheet name="Rekapitulace stavby" sheetId="1" r:id="rId1"/>
    <sheet name="001 - Zateplení půdy obje..." sheetId="2" r:id="rId2"/>
  </sheets>
  <definedNames>
    <definedName name="_xlnm.Print_Area" localSheetId="1">'001 - Zateplení půdy obje...'!$C$4:$Q$70,'001 - Zateplení půdy obje...'!$C$76:$Q$105,'001 - Zateplení půdy obje...'!$C$111:$Q$148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'001 - Zateplení půdy obje...'!$121:$121</definedName>
  </definedNames>
  <calcPr calcId="179021"/>
  <extLst/>
</workbook>
</file>

<file path=xl/sharedStrings.xml><?xml version="1.0" encoding="utf-8"?>
<sst xmlns="http://schemas.openxmlformats.org/spreadsheetml/2006/main" count="567" uniqueCount="210">
  <si>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</si>
  <si>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</si>
  <si>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</si>
  <si>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</si>
  <si>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</si>
  <si>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</si>
  <si>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</si>
  <si>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</si>
  <si>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</si>
  <si>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</si>
  <si>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</si>
  <si>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</si>
  <si>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</si>
  <si>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</si>
  <si>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</si>
  <si>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</si>
  <si>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</si>
  <si>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2017220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</si>
  <si>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</si>
  <si>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</si>
  <si>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Domov pod Skalami Kurovodice, poskytovatel sociálních služeb, Olšina č.p. 1</t>
  </si>
  <si>
    <t>JKSO:</t>
  </si>
  <si>
    <t/>
  </si>
  <si>
    <t>CC-CZ:</t>
  </si>
  <si>
    <t>Místo:</t>
  </si>
  <si>
    <t>Kurovodice st.p. 60/1, Olšina</t>
  </si>
  <si>
    <t>Datum:</t>
  </si>
  <si>
    <t>10. 11. 2017</t>
  </si>
  <si>
    <t>Objednatel:</t>
  </si>
  <si>
    <t>IČ:</t>
  </si>
  <si>
    <t>Domov pod Skalami Kurovodice</t>
  </si>
  <si>
    <t>DIČ:</t>
  </si>
  <si>
    <t>Zhotovitel:</t>
  </si>
  <si>
    <t>Vyplň údaj</t>
  </si>
  <si>
    <t>Projektant:</t>
  </si>
  <si>
    <t>Ing. Kateřina Horáková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</si>
  <si>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</si>
  <si>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</si>
  <si>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</si>
  <si>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</si>
  <si>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</si>
  <si>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</si>
  <si>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</si>
  <si>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</si>
  <si>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</si>
  <si>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</si>
  <si>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</si>
  <si>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</si>
  <si>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</si>
  <si>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</si>
  <si>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</si>
  <si>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</si>
  <si>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</si>
  <si>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</si>
  <si>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</si>
  <si>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</si>
  <si>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</si>
  <si>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</si>
  <si>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</si>
  <si>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</si>
  <si>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</si>
  <si>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</si>
  <si>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</si>
  <si>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</si>
  <si>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</si>
  <si>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</si>
  <si>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</si>
  <si>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</si>
  <si>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</si>
  <si>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</si>
  <si>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</si>
  <si>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</si>
  <si>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</si>
  <si>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</si>
  <si>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</si>
  <si>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</si>
  <si>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</si>
  <si>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</si>
  <si>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</si>
  <si>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</si>
  <si>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</si>
  <si>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</si>
  <si>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{1494d325-ba3e-4eb0-896e-19466e9692c5}</t>
  </si>
  <si>
    <t>{00000000-0000-0000-0000-000000000000}</t>
  </si>
  <si>
    <t>/</t>
  </si>
  <si>
    <t>001</t>
  </si>
  <si>
    <t>Zateplení půdy objektu domova</t>
  </si>
  <si>
    <t>1</t>
  </si>
  <si>
    <t>{3e549728-6c03-414d-8871-c7373b781866}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</si>
  <si>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</si>
  <si>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</si>
  <si>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</si>
  <si>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</si>
  <si>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</si>
  <si>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</si>
  <si>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</si>
  <si>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</si>
  <si>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</si>
  <si>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</si>
  <si>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</si>
  <si>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</si>
  <si>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</si>
  <si>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</si>
  <si>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</si>
  <si>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</si>
  <si>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</si>
  <si>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Zateplení půdy objektu domova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</si>
  <si>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</si>
  <si>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</si>
  <si>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</si>
  <si>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</si>
  <si>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</si>
  <si>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</si>
  <si>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</si>
  <si>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713 - Izolace tepelné</t>
  </si>
  <si>
    <t xml:space="preserve">    762 - Konstrukce tesařské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</si>
  <si>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</si>
  <si>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</si>
  <si>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</si>
  <si>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</si>
  <si>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</si>
  <si>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</si>
  <si>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</si>
  <si>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</si>
  <si>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</si>
  <si>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</si>
  <si>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</si>
  <si>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</si>
  <si>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</si>
  <si>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</si>
  <si>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</si>
  <si>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</si>
  <si>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</si>
  <si>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</si>
  <si>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</si>
  <si>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</si>
  <si>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</si>
  <si>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</si>
  <si>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</si>
  <si>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</si>
  <si>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</si>
  <si>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</si>
  <si>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</si>
  <si>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</si>
  <si>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</si>
  <si>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713114513</t>
  </si>
  <si>
    <t>Tepelná foukaná izolace minerální vlákna standardní objemová hmotnost vodorovná volná tl do 300 mm</t>
  </si>
  <si>
    <t>m3</t>
  </si>
  <si>
    <t>16</t>
  </si>
  <si>
    <t>-627213303</t>
  </si>
  <si>
    <t>750*0,3</t>
  </si>
  <si>
    <t>VV</t>
  </si>
  <si>
    <t>998713102</t>
  </si>
  <si>
    <t>Přesun hmot tonážní pro izolace tepelné v objektech v do 12 m</t>
  </si>
  <si>
    <t>t</t>
  </si>
  <si>
    <t>-44793669</t>
  </si>
  <si>
    <t>3</t>
  </si>
  <si>
    <t>762083111</t>
  </si>
  <si>
    <t>Impregnace řeziva proti dřevokaznému hmyzu a houbám máčením třída ohrožení 1 a 2</t>
  </si>
  <si>
    <t>1454913745</t>
  </si>
  <si>
    <t>4</t>
  </si>
  <si>
    <t>7620851-R</t>
  </si>
  <si>
    <t>D+M kotevních želez, příložek, patek nebo táhel - kotvení podlahových trámů ke stávajíc konstrukci (např.pomocí L úhelníků)</t>
  </si>
  <si>
    <t>kpl</t>
  </si>
  <si>
    <t>-1777773858</t>
  </si>
  <si>
    <t>5</t>
  </si>
  <si>
    <t>762511266</t>
  </si>
  <si>
    <t>Podlahové kce podkladové z desek OSB tl 22 mm nebroušených na pero a drážku šroubovaných</t>
  </si>
  <si>
    <t>m2</t>
  </si>
  <si>
    <t>586383435</t>
  </si>
  <si>
    <t>"pochozí lávka"</t>
  </si>
  <si>
    <t>(58,525+16,15)*1,25</t>
  </si>
  <si>
    <t>6</t>
  </si>
  <si>
    <t>762822130</t>
  </si>
  <si>
    <t>Montáž stropního trámu z hraněného řeziva průřezové plochy do 450 cm2 s výměnami</t>
  </si>
  <si>
    <t>m</t>
  </si>
  <si>
    <t>1473139221</t>
  </si>
  <si>
    <t>"podélný rošt pod OSB desky 10/40"</t>
  </si>
  <si>
    <t>2*(58,525+16,15)</t>
  </si>
  <si>
    <t>7</t>
  </si>
  <si>
    <t>M</t>
  </si>
  <si>
    <t>605111660</t>
  </si>
  <si>
    <t>řezivo jehličnaté hranol délka 4 - 6 m jakost I.</t>
  </si>
  <si>
    <t>32</t>
  </si>
  <si>
    <t>1691473806</t>
  </si>
  <si>
    <t>149,35*0,10*0,4*1,08</t>
  </si>
  <si>
    <t>8</t>
  </si>
  <si>
    <t>762895000</t>
  </si>
  <si>
    <t>Spojovací prostředky pro montáž záklopu, stropnice a podbíjení</t>
  </si>
  <si>
    <t>407591849</t>
  </si>
  <si>
    <t>9</t>
  </si>
  <si>
    <t>998762102</t>
  </si>
  <si>
    <t>Přesun hmot tonážní pro kce tesařské v objektech v do 12 m</t>
  </si>
  <si>
    <t>362649948</t>
  </si>
  <si>
    <t>10</t>
  </si>
  <si>
    <t>030001000</t>
  </si>
  <si>
    <t>Zařízení staveniště - cca 2,5%</t>
  </si>
  <si>
    <t>Kč</t>
  </si>
  <si>
    <t>1024</t>
  </si>
  <si>
    <t>-224437150</t>
  </si>
  <si>
    <t>11</t>
  </si>
  <si>
    <t>052002000</t>
  </si>
  <si>
    <t>Finanční rezerva - cca 10%</t>
  </si>
  <si>
    <t>-1193887462</t>
  </si>
  <si>
    <t>12</t>
  </si>
  <si>
    <t>090001000</t>
  </si>
  <si>
    <t>Ostatní náklady -  cca 5 %</t>
  </si>
  <si>
    <t>1588712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</si>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</sst>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167" fontId="36" fillId="0" borderId="24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0" t="s">
        <v>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R2" s="235" t="s">
        <v>8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192" t="s">
        <v>12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25"/>
      <c r="AS4" s="19" t="s">
        <v>13</v>
      </c>
      <c r="BE4" s="26" t="s">
        <v>14</v>
      </c>
      <c r="BS4" s="20" t="s">
        <v>15</v>
      </c>
    </row>
    <row r="5" spans="2:71" ht="14.45" customHeight="1">
      <c r="B5" s="24"/>
      <c r="C5" s="27"/>
      <c r="D5" s="28" t="s">
        <v>16</v>
      </c>
      <c r="E5" s="27"/>
      <c r="F5" s="27"/>
      <c r="G5" s="27"/>
      <c r="H5" s="27"/>
      <c r="I5" s="27"/>
      <c r="J5" s="27"/>
      <c r="K5" s="196" t="s">
        <v>17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27"/>
      <c r="AQ5" s="25"/>
      <c r="BE5" s="194" t="s">
        <v>18</v>
      </c>
      <c r="BS5" s="20" t="s">
        <v>9</v>
      </c>
    </row>
    <row r="6" spans="2:71" ht="36.95" customHeight="1">
      <c r="B6" s="24"/>
      <c r="C6" s="27"/>
      <c r="D6" s="30" t="s">
        <v>19</v>
      </c>
      <c r="E6" s="27"/>
      <c r="F6" s="27"/>
      <c r="G6" s="27"/>
      <c r="H6" s="27"/>
      <c r="I6" s="27"/>
      <c r="J6" s="27"/>
      <c r="K6" s="198" t="s">
        <v>20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27"/>
      <c r="AQ6" s="25"/>
      <c r="BE6" s="195"/>
      <c r="BS6" s="20" t="s">
        <v>9</v>
      </c>
    </row>
    <row r="7" spans="2:71" ht="14.45" customHeight="1">
      <c r="B7" s="24"/>
      <c r="C7" s="27"/>
      <c r="D7" s="31" t="s">
        <v>21</v>
      </c>
      <c r="E7" s="27"/>
      <c r="F7" s="27"/>
      <c r="G7" s="27"/>
      <c r="H7" s="27"/>
      <c r="I7" s="27"/>
      <c r="J7" s="27"/>
      <c r="K7" s="29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22</v>
      </c>
      <c r="AO7" s="27"/>
      <c r="AP7" s="27"/>
      <c r="AQ7" s="25"/>
      <c r="BE7" s="195"/>
      <c r="BS7" s="20" t="s">
        <v>9</v>
      </c>
    </row>
    <row r="8" spans="2:71" ht="14.45" customHeight="1">
      <c r="B8" s="24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32" t="s">
        <v>27</v>
      </c>
      <c r="AO8" s="27"/>
      <c r="AP8" s="27"/>
      <c r="AQ8" s="25"/>
      <c r="BE8" s="195"/>
      <c r="BS8" s="20" t="s">
        <v>9</v>
      </c>
    </row>
    <row r="9" spans="2:71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195"/>
      <c r="BS9" s="20" t="s">
        <v>9</v>
      </c>
    </row>
    <row r="10" spans="2:71" ht="14.45" customHeight="1">
      <c r="B10" s="24"/>
      <c r="C10" s="27"/>
      <c r="D10" s="31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29</v>
      </c>
      <c r="AL10" s="27"/>
      <c r="AM10" s="27"/>
      <c r="AN10" s="29" t="s">
        <v>22</v>
      </c>
      <c r="AO10" s="27"/>
      <c r="AP10" s="27"/>
      <c r="AQ10" s="25"/>
      <c r="BE10" s="195"/>
      <c r="BS10" s="20" t="s">
        <v>9</v>
      </c>
    </row>
    <row r="11" spans="2:71" ht="18.4" customHeight="1">
      <c r="B11" s="24"/>
      <c r="C11" s="27"/>
      <c r="D11" s="27"/>
      <c r="E11" s="29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31</v>
      </c>
      <c r="AL11" s="27"/>
      <c r="AM11" s="27"/>
      <c r="AN11" s="29" t="s">
        <v>22</v>
      </c>
      <c r="AO11" s="27"/>
      <c r="AP11" s="27"/>
      <c r="AQ11" s="25"/>
      <c r="BE11" s="195"/>
      <c r="BS11" s="20" t="s">
        <v>9</v>
      </c>
    </row>
    <row r="12" spans="2:71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195"/>
      <c r="BS12" s="20" t="s">
        <v>9</v>
      </c>
    </row>
    <row r="13" spans="2:71" ht="14.45" customHeight="1">
      <c r="B13" s="24"/>
      <c r="C13" s="27"/>
      <c r="D13" s="31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29</v>
      </c>
      <c r="AL13" s="27"/>
      <c r="AM13" s="27"/>
      <c r="AN13" s="33" t="s">
        <v>33</v>
      </c>
      <c r="AO13" s="27"/>
      <c r="AP13" s="27"/>
      <c r="AQ13" s="25"/>
      <c r="BE13" s="195"/>
      <c r="BS13" s="20" t="s">
        <v>9</v>
      </c>
    </row>
    <row r="14" spans="2:71" ht="13.5">
      <c r="B14" s="24"/>
      <c r="C14" s="27"/>
      <c r="D14" s="27"/>
      <c r="E14" s="199" t="s">
        <v>33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31" t="s">
        <v>31</v>
      </c>
      <c r="AL14" s="27"/>
      <c r="AM14" s="27"/>
      <c r="AN14" s="33" t="s">
        <v>33</v>
      </c>
      <c r="AO14" s="27"/>
      <c r="AP14" s="27"/>
      <c r="AQ14" s="25"/>
      <c r="BE14" s="195"/>
      <c r="BS14" s="20" t="s">
        <v>9</v>
      </c>
    </row>
    <row r="15" spans="2:71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195"/>
      <c r="BS15" s="20" t="s">
        <v>6</v>
      </c>
    </row>
    <row r="16" spans="2:71" ht="14.45" customHeight="1">
      <c r="B16" s="24"/>
      <c r="C16" s="27"/>
      <c r="D16" s="31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29</v>
      </c>
      <c r="AL16" s="27"/>
      <c r="AM16" s="27"/>
      <c r="AN16" s="29" t="s">
        <v>22</v>
      </c>
      <c r="AO16" s="27"/>
      <c r="AP16" s="27"/>
      <c r="AQ16" s="25"/>
      <c r="BE16" s="195"/>
      <c r="BS16" s="20" t="s">
        <v>6</v>
      </c>
    </row>
    <row r="17" spans="2:71" ht="18.4" customHeight="1">
      <c r="B17" s="24"/>
      <c r="C17" s="27"/>
      <c r="D17" s="27"/>
      <c r="E17" s="29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31</v>
      </c>
      <c r="AL17" s="27"/>
      <c r="AM17" s="27"/>
      <c r="AN17" s="29" t="s">
        <v>22</v>
      </c>
      <c r="AO17" s="27"/>
      <c r="AP17" s="27"/>
      <c r="AQ17" s="25"/>
      <c r="BE17" s="195"/>
      <c r="BS17" s="20" t="s">
        <v>36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195"/>
      <c r="BS18" s="20" t="s">
        <v>9</v>
      </c>
    </row>
    <row r="19" spans="2:71" ht="14.45" customHeight="1">
      <c r="B19" s="24"/>
      <c r="C19" s="27"/>
      <c r="D19" s="31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29</v>
      </c>
      <c r="AL19" s="27"/>
      <c r="AM19" s="27"/>
      <c r="AN19" s="29" t="s">
        <v>22</v>
      </c>
      <c r="AO19" s="27"/>
      <c r="AP19" s="27"/>
      <c r="AQ19" s="25"/>
      <c r="BE19" s="195"/>
      <c r="BS19" s="20" t="s">
        <v>9</v>
      </c>
    </row>
    <row r="20" spans="2:57" ht="18.4" customHeight="1">
      <c r="B20" s="24"/>
      <c r="C20" s="27"/>
      <c r="D20" s="27"/>
      <c r="E20" s="29" t="s">
        <v>38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31</v>
      </c>
      <c r="AL20" s="27"/>
      <c r="AM20" s="27"/>
      <c r="AN20" s="29" t="s">
        <v>22</v>
      </c>
      <c r="AO20" s="27"/>
      <c r="AP20" s="27"/>
      <c r="AQ20" s="25"/>
      <c r="BE20" s="195"/>
    </row>
    <row r="21" spans="2:57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195"/>
    </row>
    <row r="22" spans="2:57" ht="13.5">
      <c r="B22" s="24"/>
      <c r="C22" s="27"/>
      <c r="D22" s="31" t="s">
        <v>39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195"/>
    </row>
    <row r="23" spans="2:57" ht="16.5" customHeight="1">
      <c r="B23" s="24"/>
      <c r="C23" s="27"/>
      <c r="D23" s="27"/>
      <c r="E23" s="201" t="s">
        <v>22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7"/>
      <c r="AP23" s="27"/>
      <c r="AQ23" s="25"/>
      <c r="BE23" s="195"/>
    </row>
    <row r="24" spans="2:57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195"/>
    </row>
    <row r="25" spans="2:57" ht="6.95" customHeight="1">
      <c r="B25" s="24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5"/>
      <c r="BE25" s="195"/>
    </row>
    <row r="26" spans="2:57" ht="14.45" customHeight="1">
      <c r="B26" s="24"/>
      <c r="C26" s="27"/>
      <c r="D26" s="35" t="s">
        <v>40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2">
        <f>ROUND(AG87,2)</f>
        <v>0</v>
      </c>
      <c r="AL26" s="197"/>
      <c r="AM26" s="197"/>
      <c r="AN26" s="197"/>
      <c r="AO26" s="197"/>
      <c r="AP26" s="27"/>
      <c r="AQ26" s="25"/>
      <c r="BE26" s="195"/>
    </row>
    <row r="27" spans="2:57" ht="14.45" customHeight="1">
      <c r="B27" s="24"/>
      <c r="C27" s="27"/>
      <c r="D27" s="35" t="s">
        <v>41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2">
        <f>ROUND(AG90,2)</f>
        <v>0</v>
      </c>
      <c r="AL27" s="202"/>
      <c r="AM27" s="202"/>
      <c r="AN27" s="202"/>
      <c r="AO27" s="202"/>
      <c r="AP27" s="27"/>
      <c r="AQ27" s="25"/>
      <c r="BE27" s="195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195"/>
    </row>
    <row r="29" spans="2:57" s="1" customFormat="1" ht="25.9" customHeight="1">
      <c r="B29" s="36"/>
      <c r="C29" s="37"/>
      <c r="D29" s="39" t="s">
        <v>42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3">
        <f>ROUND(AK26+AK27,2)</f>
        <v>0</v>
      </c>
      <c r="AL29" s="204"/>
      <c r="AM29" s="204"/>
      <c r="AN29" s="204"/>
      <c r="AO29" s="204"/>
      <c r="AP29" s="37"/>
      <c r="AQ29" s="38"/>
      <c r="BE29" s="195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95"/>
    </row>
    <row r="31" spans="2:57" s="2" customFormat="1" ht="14.45" customHeight="1">
      <c r="B31" s="41"/>
      <c r="C31" s="42"/>
      <c r="D31" s="43" t="s">
        <v>43</v>
      </c>
      <c r="E31" s="42"/>
      <c r="F31" s="43" t="s">
        <v>44</v>
      </c>
      <c r="G31" s="42"/>
      <c r="H31" s="42"/>
      <c r="I31" s="42"/>
      <c r="J31" s="42"/>
      <c r="K31" s="42"/>
      <c r="L31" s="205">
        <v>0.21</v>
      </c>
      <c r="M31" s="206"/>
      <c r="N31" s="206"/>
      <c r="O31" s="206"/>
      <c r="P31" s="42"/>
      <c r="Q31" s="42"/>
      <c r="R31" s="42"/>
      <c r="S31" s="42"/>
      <c r="T31" s="45" t="s">
        <v>45</v>
      </c>
      <c r="U31" s="42"/>
      <c r="V31" s="42"/>
      <c r="W31" s="207">
        <f>ROUND(AZ87+SUM(CD91:CD95),2)</f>
        <v>0</v>
      </c>
      <c r="X31" s="206"/>
      <c r="Y31" s="206"/>
      <c r="Z31" s="206"/>
      <c r="AA31" s="206"/>
      <c r="AB31" s="206"/>
      <c r="AC31" s="206"/>
      <c r="AD31" s="206"/>
      <c r="AE31" s="206"/>
      <c r="AF31" s="42"/>
      <c r="AG31" s="42"/>
      <c r="AH31" s="42"/>
      <c r="AI31" s="42"/>
      <c r="AJ31" s="42"/>
      <c r="AK31" s="207">
        <f>ROUND(AV87+SUM(BY91:BY95),2)</f>
        <v>0</v>
      </c>
      <c r="AL31" s="206"/>
      <c r="AM31" s="206"/>
      <c r="AN31" s="206"/>
      <c r="AO31" s="206"/>
      <c r="AP31" s="42"/>
      <c r="AQ31" s="46"/>
      <c r="BE31" s="195"/>
    </row>
    <row r="32" spans="2:57" s="2" customFormat="1" ht="14.45" customHeight="1">
      <c r="B32" s="41"/>
      <c r="C32" s="42"/>
      <c r="D32" s="42"/>
      <c r="E32" s="42"/>
      <c r="F32" s="43" t="s">
        <v>46</v>
      </c>
      <c r="G32" s="42"/>
      <c r="H32" s="42"/>
      <c r="I32" s="42"/>
      <c r="J32" s="42"/>
      <c r="K32" s="42"/>
      <c r="L32" s="205">
        <v>0.15</v>
      </c>
      <c r="M32" s="206"/>
      <c r="N32" s="206"/>
      <c r="O32" s="206"/>
      <c r="P32" s="42"/>
      <c r="Q32" s="42"/>
      <c r="R32" s="42"/>
      <c r="S32" s="42"/>
      <c r="T32" s="45" t="s">
        <v>45</v>
      </c>
      <c r="U32" s="42"/>
      <c r="V32" s="42"/>
      <c r="W32" s="207">
        <f>ROUND(BA87+SUM(CE91:CE95),2)</f>
        <v>0</v>
      </c>
      <c r="X32" s="206"/>
      <c r="Y32" s="206"/>
      <c r="Z32" s="206"/>
      <c r="AA32" s="206"/>
      <c r="AB32" s="206"/>
      <c r="AC32" s="206"/>
      <c r="AD32" s="206"/>
      <c r="AE32" s="206"/>
      <c r="AF32" s="42"/>
      <c r="AG32" s="42"/>
      <c r="AH32" s="42"/>
      <c r="AI32" s="42"/>
      <c r="AJ32" s="42"/>
      <c r="AK32" s="207">
        <f>ROUND(AW87+SUM(BZ91:BZ95),2)</f>
        <v>0</v>
      </c>
      <c r="AL32" s="206"/>
      <c r="AM32" s="206"/>
      <c r="AN32" s="206"/>
      <c r="AO32" s="206"/>
      <c r="AP32" s="42"/>
      <c r="AQ32" s="46"/>
      <c r="BE32" s="195"/>
    </row>
    <row r="33" spans="2:57" s="2" customFormat="1" ht="14.45" customHeight="1" hidden="1">
      <c r="B33" s="41"/>
      <c r="C33" s="42"/>
      <c r="D33" s="42"/>
      <c r="E33" s="42"/>
      <c r="F33" s="43" t="s">
        <v>47</v>
      </c>
      <c r="G33" s="42"/>
      <c r="H33" s="42"/>
      <c r="I33" s="42"/>
      <c r="J33" s="42"/>
      <c r="K33" s="42"/>
      <c r="L33" s="205">
        <v>0.21</v>
      </c>
      <c r="M33" s="206"/>
      <c r="N33" s="206"/>
      <c r="O33" s="206"/>
      <c r="P33" s="42"/>
      <c r="Q33" s="42"/>
      <c r="R33" s="42"/>
      <c r="S33" s="42"/>
      <c r="T33" s="45" t="s">
        <v>45</v>
      </c>
      <c r="U33" s="42"/>
      <c r="V33" s="42"/>
      <c r="W33" s="207">
        <f>ROUND(BB87+SUM(CF91:CF95),2)</f>
        <v>0</v>
      </c>
      <c r="X33" s="206"/>
      <c r="Y33" s="206"/>
      <c r="Z33" s="206"/>
      <c r="AA33" s="206"/>
      <c r="AB33" s="206"/>
      <c r="AC33" s="206"/>
      <c r="AD33" s="206"/>
      <c r="AE33" s="206"/>
      <c r="AF33" s="42"/>
      <c r="AG33" s="42"/>
      <c r="AH33" s="42"/>
      <c r="AI33" s="42"/>
      <c r="AJ33" s="42"/>
      <c r="AK33" s="207">
        <v>0</v>
      </c>
      <c r="AL33" s="206"/>
      <c r="AM33" s="206"/>
      <c r="AN33" s="206"/>
      <c r="AO33" s="206"/>
      <c r="AP33" s="42"/>
      <c r="AQ33" s="46"/>
      <c r="BE33" s="195"/>
    </row>
    <row r="34" spans="2:57" s="2" customFormat="1" ht="14.45" customHeight="1" hidden="1">
      <c r="B34" s="41"/>
      <c r="C34" s="42"/>
      <c r="D34" s="42"/>
      <c r="E34" s="42"/>
      <c r="F34" s="43" t="s">
        <v>48</v>
      </c>
      <c r="G34" s="42"/>
      <c r="H34" s="42"/>
      <c r="I34" s="42"/>
      <c r="J34" s="42"/>
      <c r="K34" s="42"/>
      <c r="L34" s="205">
        <v>0.15</v>
      </c>
      <c r="M34" s="206"/>
      <c r="N34" s="206"/>
      <c r="O34" s="206"/>
      <c r="P34" s="42"/>
      <c r="Q34" s="42"/>
      <c r="R34" s="42"/>
      <c r="S34" s="42"/>
      <c r="T34" s="45" t="s">
        <v>45</v>
      </c>
      <c r="U34" s="42"/>
      <c r="V34" s="42"/>
      <c r="W34" s="207">
        <f>ROUND(BC87+SUM(CG91:CG95),2)</f>
        <v>0</v>
      </c>
      <c r="X34" s="206"/>
      <c r="Y34" s="206"/>
      <c r="Z34" s="206"/>
      <c r="AA34" s="206"/>
      <c r="AB34" s="206"/>
      <c r="AC34" s="206"/>
      <c r="AD34" s="206"/>
      <c r="AE34" s="206"/>
      <c r="AF34" s="42"/>
      <c r="AG34" s="42"/>
      <c r="AH34" s="42"/>
      <c r="AI34" s="42"/>
      <c r="AJ34" s="42"/>
      <c r="AK34" s="207">
        <v>0</v>
      </c>
      <c r="AL34" s="206"/>
      <c r="AM34" s="206"/>
      <c r="AN34" s="206"/>
      <c r="AO34" s="206"/>
      <c r="AP34" s="42"/>
      <c r="AQ34" s="46"/>
      <c r="BE34" s="195"/>
    </row>
    <row r="35" spans="2:43" s="2" customFormat="1" ht="14.45" customHeight="1" hidden="1">
      <c r="B35" s="41"/>
      <c r="C35" s="42"/>
      <c r="D35" s="42"/>
      <c r="E35" s="42"/>
      <c r="F35" s="43" t="s">
        <v>49</v>
      </c>
      <c r="G35" s="42"/>
      <c r="H35" s="42"/>
      <c r="I35" s="42"/>
      <c r="J35" s="42"/>
      <c r="K35" s="42"/>
      <c r="L35" s="205">
        <v>0</v>
      </c>
      <c r="M35" s="206"/>
      <c r="N35" s="206"/>
      <c r="O35" s="206"/>
      <c r="P35" s="42"/>
      <c r="Q35" s="42"/>
      <c r="R35" s="42"/>
      <c r="S35" s="42"/>
      <c r="T35" s="45" t="s">
        <v>45</v>
      </c>
      <c r="U35" s="42"/>
      <c r="V35" s="42"/>
      <c r="W35" s="207">
        <f>ROUND(BD87+SUM(CH91:CH95),2)</f>
        <v>0</v>
      </c>
      <c r="X35" s="206"/>
      <c r="Y35" s="206"/>
      <c r="Z35" s="206"/>
      <c r="AA35" s="206"/>
      <c r="AB35" s="206"/>
      <c r="AC35" s="206"/>
      <c r="AD35" s="206"/>
      <c r="AE35" s="206"/>
      <c r="AF35" s="42"/>
      <c r="AG35" s="42"/>
      <c r="AH35" s="42"/>
      <c r="AI35" s="42"/>
      <c r="AJ35" s="42"/>
      <c r="AK35" s="207">
        <v>0</v>
      </c>
      <c r="AL35" s="206"/>
      <c r="AM35" s="206"/>
      <c r="AN35" s="206"/>
      <c r="AO35" s="206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51</v>
      </c>
      <c r="U37" s="49"/>
      <c r="V37" s="49"/>
      <c r="W37" s="49"/>
      <c r="X37" s="208" t="s">
        <v>52</v>
      </c>
      <c r="Y37" s="209"/>
      <c r="Z37" s="209"/>
      <c r="AA37" s="209"/>
      <c r="AB37" s="209"/>
      <c r="AC37" s="49"/>
      <c r="AD37" s="49"/>
      <c r="AE37" s="49"/>
      <c r="AF37" s="49"/>
      <c r="AG37" s="49"/>
      <c r="AH37" s="49"/>
      <c r="AI37" s="49"/>
      <c r="AJ37" s="49"/>
      <c r="AK37" s="210">
        <f>SUM(AK29:AK35)</f>
        <v>0</v>
      </c>
      <c r="AL37" s="209"/>
      <c r="AM37" s="209"/>
      <c r="AN37" s="209"/>
      <c r="AO37" s="211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3.5">
      <c r="B49" s="36"/>
      <c r="C49" s="37"/>
      <c r="D49" s="51" t="s">
        <v>53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54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4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5"/>
    </row>
    <row r="51" spans="2:43" ht="13.5">
      <c r="B51" s="24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5"/>
    </row>
    <row r="52" spans="2:43" ht="13.5">
      <c r="B52" s="24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5"/>
    </row>
    <row r="53" spans="2:43" ht="13.5">
      <c r="B53" s="24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5"/>
    </row>
    <row r="54" spans="2:43" ht="13.5">
      <c r="B54" s="24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5"/>
    </row>
    <row r="55" spans="2:43" ht="13.5">
      <c r="B55" s="24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5"/>
    </row>
    <row r="56" spans="2:43" ht="13.5">
      <c r="B56" s="24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5"/>
    </row>
    <row r="57" spans="2:43" ht="13.5">
      <c r="B57" s="24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5"/>
    </row>
    <row r="58" spans="2:43" s="1" customFormat="1" ht="13.5">
      <c r="B58" s="36"/>
      <c r="C58" s="37"/>
      <c r="D58" s="56" t="s">
        <v>55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56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55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56</v>
      </c>
      <c r="AN58" s="57"/>
      <c r="AO58" s="59"/>
      <c r="AP58" s="37"/>
      <c r="AQ58" s="38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3.5">
      <c r="B60" s="36"/>
      <c r="C60" s="37"/>
      <c r="D60" s="51" t="s">
        <v>57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58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4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5"/>
    </row>
    <row r="62" spans="2:43" ht="13.5">
      <c r="B62" s="24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5"/>
    </row>
    <row r="63" spans="2:43" ht="13.5">
      <c r="B63" s="24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5"/>
    </row>
    <row r="64" spans="2:43" ht="13.5">
      <c r="B64" s="24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5"/>
    </row>
    <row r="65" spans="2:43" ht="13.5">
      <c r="B65" s="24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5"/>
    </row>
    <row r="66" spans="2:43" ht="13.5">
      <c r="B66" s="24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5"/>
    </row>
    <row r="67" spans="2:43" ht="13.5">
      <c r="B67" s="24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5"/>
    </row>
    <row r="68" spans="2:43" ht="13.5">
      <c r="B68" s="24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5"/>
    </row>
    <row r="69" spans="2:43" s="1" customFormat="1" ht="13.5">
      <c r="B69" s="36"/>
      <c r="C69" s="37"/>
      <c r="D69" s="56" t="s">
        <v>55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56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55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56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192" t="s">
        <v>59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2017220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12" t="str">
        <f>K6</f>
        <v>Domov pod Skalami Kurovodice, poskytovatel sociálních služeb, Olšina č.p. 1</v>
      </c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5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Kurovodice st.p. 60/1, Olšina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 t="str">
        <f>IF(AN8="","",AN8)</f>
        <v>10. 11. 2017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5">
      <c r="B82" s="36"/>
      <c r="C82" s="31" t="s">
        <v>28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Domov pod Skalami Kurovodice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34</v>
      </c>
      <c r="AJ82" s="37"/>
      <c r="AK82" s="37"/>
      <c r="AL82" s="37"/>
      <c r="AM82" s="214" t="str">
        <f>IF(E17="","",E17)</f>
        <v>Ing. Kateřina Horáková</v>
      </c>
      <c r="AN82" s="214"/>
      <c r="AO82" s="214"/>
      <c r="AP82" s="214"/>
      <c r="AQ82" s="38"/>
      <c r="AS82" s="215" t="s">
        <v>60</v>
      </c>
      <c r="AT82" s="216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3.5">
      <c r="B83" s="36"/>
      <c r="C83" s="31" t="s">
        <v>32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37</v>
      </c>
      <c r="AJ83" s="37"/>
      <c r="AK83" s="37"/>
      <c r="AL83" s="37"/>
      <c r="AM83" s="214" t="str">
        <f>IF(E20="","",E20)</f>
        <v xml:space="preserve"> </v>
      </c>
      <c r="AN83" s="214"/>
      <c r="AO83" s="214"/>
      <c r="AP83" s="214"/>
      <c r="AQ83" s="38"/>
      <c r="AS83" s="217"/>
      <c r="AT83" s="218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19"/>
      <c r="AT84" s="220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221" t="s">
        <v>61</v>
      </c>
      <c r="D85" s="222"/>
      <c r="E85" s="222"/>
      <c r="F85" s="222"/>
      <c r="G85" s="222"/>
      <c r="H85" s="80"/>
      <c r="I85" s="223" t="s">
        <v>62</v>
      </c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3" t="s">
        <v>63</v>
      </c>
      <c r="AH85" s="222"/>
      <c r="AI85" s="222"/>
      <c r="AJ85" s="222"/>
      <c r="AK85" s="222"/>
      <c r="AL85" s="222"/>
      <c r="AM85" s="222"/>
      <c r="AN85" s="223" t="s">
        <v>64</v>
      </c>
      <c r="AO85" s="222"/>
      <c r="AP85" s="224"/>
      <c r="AQ85" s="38"/>
      <c r="AS85" s="81" t="s">
        <v>65</v>
      </c>
      <c r="AT85" s="82" t="s">
        <v>66</v>
      </c>
      <c r="AU85" s="82" t="s">
        <v>67</v>
      </c>
      <c r="AV85" s="82" t="s">
        <v>68</v>
      </c>
      <c r="AW85" s="82" t="s">
        <v>69</v>
      </c>
      <c r="AX85" s="82" t="s">
        <v>70</v>
      </c>
      <c r="AY85" s="82" t="s">
        <v>71</v>
      </c>
      <c r="AZ85" s="82" t="s">
        <v>72</v>
      </c>
      <c r="BA85" s="82" t="s">
        <v>73</v>
      </c>
      <c r="BB85" s="82" t="s">
        <v>74</v>
      </c>
      <c r="BC85" s="82" t="s">
        <v>75</v>
      </c>
      <c r="BD85" s="83" t="s">
        <v>76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5" t="s">
        <v>77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32">
        <f>ROUND(AG88,2)</f>
        <v>0</v>
      </c>
      <c r="AH87" s="232"/>
      <c r="AI87" s="232"/>
      <c r="AJ87" s="232"/>
      <c r="AK87" s="232"/>
      <c r="AL87" s="232"/>
      <c r="AM87" s="232"/>
      <c r="AN87" s="233">
        <f>SUM(AG87,AT87)</f>
        <v>0</v>
      </c>
      <c r="AO87" s="233"/>
      <c r="AP87" s="233"/>
      <c r="AQ87" s="72"/>
      <c r="AS87" s="87">
        <f>ROUND(AS88,2)</f>
        <v>0</v>
      </c>
      <c r="AT87" s="88">
        <f>ROUND(SUM(AV87:AW87),2)</f>
        <v>0</v>
      </c>
      <c r="AU87" s="89">
        <f>ROUND(AU88,5)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ROUND(AZ88,2)</f>
        <v>0</v>
      </c>
      <c r="BA87" s="88">
        <f>ROUND(BA88,2)</f>
        <v>0</v>
      </c>
      <c r="BB87" s="88">
        <f>ROUND(BB88,2)</f>
        <v>0</v>
      </c>
      <c r="BC87" s="88">
        <f>ROUND(BC88,2)</f>
        <v>0</v>
      </c>
      <c r="BD87" s="90">
        <f>ROUND(BD88,2)</f>
        <v>0</v>
      </c>
      <c r="BS87" s="91" t="s">
        <v>78</v>
      </c>
      <c r="BT87" s="91" t="s">
        <v>79</v>
      </c>
      <c r="BU87" s="92" t="s">
        <v>80</v>
      </c>
      <c r="BV87" s="91" t="s">
        <v>81</v>
      </c>
      <c r="BW87" s="91" t="s">
        <v>82</v>
      </c>
      <c r="BX87" s="91" t="s">
        <v>83</v>
      </c>
    </row>
    <row r="88" spans="1:76" s="5" customFormat="1" ht="16.5" customHeight="1">
      <c r="A88" s="93" t="s">
        <v>84</v>
      </c>
      <c r="B88" s="94"/>
      <c r="C88" s="95"/>
      <c r="D88" s="227" t="s">
        <v>85</v>
      </c>
      <c r="E88" s="227"/>
      <c r="F88" s="227"/>
      <c r="G88" s="227"/>
      <c r="H88" s="227"/>
      <c r="I88" s="96"/>
      <c r="J88" s="227" t="s">
        <v>86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5">
        <f>'001 - Zateplení půdy obje...'!M30</f>
        <v>0</v>
      </c>
      <c r="AH88" s="226"/>
      <c r="AI88" s="226"/>
      <c r="AJ88" s="226"/>
      <c r="AK88" s="226"/>
      <c r="AL88" s="226"/>
      <c r="AM88" s="226"/>
      <c r="AN88" s="225">
        <f>SUM(AG88,AT88)</f>
        <v>0</v>
      </c>
      <c r="AO88" s="226"/>
      <c r="AP88" s="226"/>
      <c r="AQ88" s="97"/>
      <c r="AS88" s="98">
        <f>'001 - Zateplení půdy obje...'!M28</f>
        <v>0</v>
      </c>
      <c r="AT88" s="99">
        <f>ROUND(SUM(AV88:AW88),2)</f>
        <v>0</v>
      </c>
      <c r="AU88" s="100">
        <f>'001 - Zateplení půdy obje...'!W122</f>
        <v>0</v>
      </c>
      <c r="AV88" s="99">
        <f>'001 - Zateplení půdy obje...'!M32</f>
        <v>0</v>
      </c>
      <c r="AW88" s="99">
        <f>'001 - Zateplení půdy obje...'!M33</f>
        <v>0</v>
      </c>
      <c r="AX88" s="99">
        <f>'001 - Zateplení půdy obje...'!M34</f>
        <v>0</v>
      </c>
      <c r="AY88" s="99">
        <f>'001 - Zateplení půdy obje...'!M35</f>
        <v>0</v>
      </c>
      <c r="AZ88" s="99">
        <f>'001 - Zateplení půdy obje...'!H32</f>
        <v>0</v>
      </c>
      <c r="BA88" s="99">
        <f>'001 - Zateplení půdy obje...'!H33</f>
        <v>0</v>
      </c>
      <c r="BB88" s="99">
        <f>'001 - Zateplení půdy obje...'!H34</f>
        <v>0</v>
      </c>
      <c r="BC88" s="99">
        <f>'001 - Zateplení půdy obje...'!H35</f>
        <v>0</v>
      </c>
      <c r="BD88" s="101">
        <f>'001 - Zateplení půdy obje...'!H36</f>
        <v>0</v>
      </c>
      <c r="BT88" s="102" t="s">
        <v>87</v>
      </c>
      <c r="BV88" s="102" t="s">
        <v>81</v>
      </c>
      <c r="BW88" s="102" t="s">
        <v>88</v>
      </c>
      <c r="BX88" s="102" t="s">
        <v>82</v>
      </c>
    </row>
    <row r="89" spans="2:43" ht="13.5">
      <c r="B89" s="2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5"/>
    </row>
    <row r="90" spans="2:48" s="1" customFormat="1" ht="30" customHeight="1">
      <c r="B90" s="36"/>
      <c r="C90" s="85" t="s">
        <v>89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33">
        <f>ROUND(SUM(AG91:AG94),2)</f>
        <v>0</v>
      </c>
      <c r="AH90" s="233"/>
      <c r="AI90" s="233"/>
      <c r="AJ90" s="233"/>
      <c r="AK90" s="233"/>
      <c r="AL90" s="233"/>
      <c r="AM90" s="233"/>
      <c r="AN90" s="233">
        <f>ROUND(SUM(AN91:AN94),2)</f>
        <v>0</v>
      </c>
      <c r="AO90" s="233"/>
      <c r="AP90" s="233"/>
      <c r="AQ90" s="38"/>
      <c r="AS90" s="81" t="s">
        <v>90</v>
      </c>
      <c r="AT90" s="82" t="s">
        <v>91</v>
      </c>
      <c r="AU90" s="82" t="s">
        <v>43</v>
      </c>
      <c r="AV90" s="83" t="s">
        <v>66</v>
      </c>
    </row>
    <row r="91" spans="2:89" s="1" customFormat="1" ht="19.9" customHeight="1">
      <c r="B91" s="36"/>
      <c r="C91" s="37"/>
      <c r="D91" s="103" t="s">
        <v>92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28">
        <f>ROUND(AG87*AS91,2)</f>
        <v>0</v>
      </c>
      <c r="AH91" s="229"/>
      <c r="AI91" s="229"/>
      <c r="AJ91" s="229"/>
      <c r="AK91" s="229"/>
      <c r="AL91" s="229"/>
      <c r="AM91" s="229"/>
      <c r="AN91" s="229">
        <f>ROUND(AG91+AV91,2)</f>
        <v>0</v>
      </c>
      <c r="AO91" s="229"/>
      <c r="AP91" s="229"/>
      <c r="AQ91" s="38"/>
      <c r="AS91" s="104">
        <v>0</v>
      </c>
      <c r="AT91" s="105" t="s">
        <v>93</v>
      </c>
      <c r="AU91" s="105" t="s">
        <v>44</v>
      </c>
      <c r="AV91" s="106">
        <f>ROUND(IF(AU91="základní",AG91*L31,IF(AU91="snížená",AG91*L32,0)),2)</f>
        <v>0</v>
      </c>
      <c r="BV91" s="20" t="s">
        <v>94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36"/>
      <c r="C92" s="37"/>
      <c r="D92" s="230" t="s">
        <v>95</v>
      </c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37"/>
      <c r="AD92" s="37"/>
      <c r="AE92" s="37"/>
      <c r="AF92" s="37"/>
      <c r="AG92" s="228">
        <f>AG87*AS92</f>
        <v>0</v>
      </c>
      <c r="AH92" s="229"/>
      <c r="AI92" s="229"/>
      <c r="AJ92" s="229"/>
      <c r="AK92" s="229"/>
      <c r="AL92" s="229"/>
      <c r="AM92" s="229"/>
      <c r="AN92" s="229">
        <f>AG92+AV92</f>
        <v>0</v>
      </c>
      <c r="AO92" s="229"/>
      <c r="AP92" s="229"/>
      <c r="AQ92" s="38"/>
      <c r="AS92" s="108">
        <v>0</v>
      </c>
      <c r="AT92" s="109" t="s">
        <v>93</v>
      </c>
      <c r="AU92" s="109" t="s">
        <v>44</v>
      </c>
      <c r="AV92" s="110">
        <f>ROUND(IF(AU92="nulová",0,IF(OR(AU92="základní",AU92="zákl. přenesená"),AG92*L31,AG92*L32)),2)</f>
        <v>0</v>
      </c>
      <c r="BV92" s="20" t="s">
        <v>96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36"/>
      <c r="C93" s="37"/>
      <c r="D93" s="230" t="s">
        <v>95</v>
      </c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37"/>
      <c r="AD93" s="37"/>
      <c r="AE93" s="37"/>
      <c r="AF93" s="37"/>
      <c r="AG93" s="228">
        <f>AG87*AS93</f>
        <v>0</v>
      </c>
      <c r="AH93" s="229"/>
      <c r="AI93" s="229"/>
      <c r="AJ93" s="229"/>
      <c r="AK93" s="229"/>
      <c r="AL93" s="229"/>
      <c r="AM93" s="229"/>
      <c r="AN93" s="229">
        <f>AG93+AV93</f>
        <v>0</v>
      </c>
      <c r="AO93" s="229"/>
      <c r="AP93" s="229"/>
      <c r="AQ93" s="38"/>
      <c r="AS93" s="108">
        <v>0</v>
      </c>
      <c r="AT93" s="109" t="s">
        <v>93</v>
      </c>
      <c r="AU93" s="109" t="s">
        <v>44</v>
      </c>
      <c r="AV93" s="110">
        <f>ROUND(IF(AU93="nulová",0,IF(OR(AU93="základní",AU93="zákl. přenesená"),AG93*L31,AG93*L32)),2)</f>
        <v>0</v>
      </c>
      <c r="BV93" s="20" t="s">
        <v>96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36"/>
      <c r="C94" s="37"/>
      <c r="D94" s="230" t="s">
        <v>95</v>
      </c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37"/>
      <c r="AD94" s="37"/>
      <c r="AE94" s="37"/>
      <c r="AF94" s="37"/>
      <c r="AG94" s="228">
        <f>AG87*AS94</f>
        <v>0</v>
      </c>
      <c r="AH94" s="229"/>
      <c r="AI94" s="229"/>
      <c r="AJ94" s="229"/>
      <c r="AK94" s="229"/>
      <c r="AL94" s="229"/>
      <c r="AM94" s="229"/>
      <c r="AN94" s="229">
        <f>AG94+AV94</f>
        <v>0</v>
      </c>
      <c r="AO94" s="229"/>
      <c r="AP94" s="229"/>
      <c r="AQ94" s="38"/>
      <c r="AS94" s="111">
        <v>0</v>
      </c>
      <c r="AT94" s="112" t="s">
        <v>93</v>
      </c>
      <c r="AU94" s="112" t="s">
        <v>44</v>
      </c>
      <c r="AV94" s="113">
        <f>ROUND(IF(AU94="nulová",0,IF(OR(AU94="základní",AU94="zákl. přenesená"),AG94*L31,AG94*L32)),2)</f>
        <v>0</v>
      </c>
      <c r="BV94" s="20" t="s">
        <v>96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2:43" s="1" customFormat="1" ht="30" customHeight="1">
      <c r="B96" s="36"/>
      <c r="C96" s="114" t="s">
        <v>97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34">
        <f>ROUND(AG87+AG90,2)</f>
        <v>0</v>
      </c>
      <c r="AH96" s="234"/>
      <c r="AI96" s="234"/>
      <c r="AJ96" s="234"/>
      <c r="AK96" s="234"/>
      <c r="AL96" s="234"/>
      <c r="AM96" s="234"/>
      <c r="AN96" s="234">
        <f>AN87+AN90</f>
        <v>0</v>
      </c>
      <c r="AO96" s="234"/>
      <c r="AP96" s="234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sheetProtection algorithmName="SHA-512" hashValue="sw4AbnoTgasmcSMtbmREp2RqoRETqwxROH3OZuzb/aN9nSw6VbGsNRZqSXEa4yEi3WVjj0wdDpx3TCUf3Ik53w==" saltValue="gDZpc3eSpOmH6mZ7wChTKAXvfv4yHFe6m8PZyY+bgIgjpHpuTdgmxf2MFhSc/F2MIw5M0xvMXNO3L0txaCVQaQ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1 - Zateplení půdy obje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4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98</v>
      </c>
      <c r="G1" s="15"/>
      <c r="H1" s="280" t="s">
        <v>99</v>
      </c>
      <c r="I1" s="280"/>
      <c r="J1" s="280"/>
      <c r="K1" s="280"/>
      <c r="L1" s="15" t="s">
        <v>100</v>
      </c>
      <c r="M1" s="13"/>
      <c r="N1" s="13"/>
      <c r="O1" s="14" t="s">
        <v>101</v>
      </c>
      <c r="P1" s="13"/>
      <c r="Q1" s="13"/>
      <c r="R1" s="13"/>
      <c r="S1" s="15" t="s">
        <v>102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0" t="s">
        <v>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235" t="s">
        <v>8</v>
      </c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20" t="s">
        <v>88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103</v>
      </c>
    </row>
    <row r="4" spans="2:46" ht="36.95" customHeight="1">
      <c r="B4" s="24"/>
      <c r="C4" s="192" t="s">
        <v>104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25"/>
      <c r="T4" s="19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19</v>
      </c>
      <c r="E6" s="27"/>
      <c r="F6" s="237" t="str">
        <f>'Rekapitulace stavby'!K6</f>
        <v>Domov pod Skalami Kurovodice, poskytovatel sociálních služeb, Olšina č.p. 1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5"/>
    </row>
    <row r="7" spans="2:18" s="1" customFormat="1" ht="32.85" customHeight="1">
      <c r="B7" s="36"/>
      <c r="C7" s="37"/>
      <c r="D7" s="30" t="s">
        <v>105</v>
      </c>
      <c r="E7" s="37"/>
      <c r="F7" s="198" t="s">
        <v>106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2:18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40" t="str">
        <f>'Rekapitulace stavby'!AN8</f>
        <v>10. 11. 2017</v>
      </c>
      <c r="P9" s="241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196" t="s">
        <v>22</v>
      </c>
      <c r="P11" s="196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196" t="s">
        <v>22</v>
      </c>
      <c r="P12" s="196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42" t="str">
        <f>IF('Rekapitulace stavby'!AN13="","",'Rekapitulace stavby'!AN13)</f>
        <v>Vyplň údaj</v>
      </c>
      <c r="P14" s="196"/>
      <c r="Q14" s="37"/>
      <c r="R14" s="38"/>
    </row>
    <row r="15" spans="2:18" s="1" customFormat="1" ht="18" customHeight="1">
      <c r="B15" s="36"/>
      <c r="C15" s="37"/>
      <c r="D15" s="37"/>
      <c r="E15" s="242" t="str">
        <f>IF('Rekapitulace stavby'!E14="","",'Rekapitulace stavby'!E14)</f>
        <v>Vyplň údaj</v>
      </c>
      <c r="F15" s="243"/>
      <c r="G15" s="243"/>
      <c r="H15" s="243"/>
      <c r="I15" s="243"/>
      <c r="J15" s="243"/>
      <c r="K15" s="243"/>
      <c r="L15" s="243"/>
      <c r="M15" s="31" t="s">
        <v>31</v>
      </c>
      <c r="N15" s="37"/>
      <c r="O15" s="242" t="str">
        <f>IF('Rekapitulace stavby'!AN14="","",'Rekapitulace stavby'!AN14)</f>
        <v>Vyplň údaj</v>
      </c>
      <c r="P15" s="196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196" t="s">
        <v>22</v>
      </c>
      <c r="P17" s="196"/>
      <c r="Q17" s="37"/>
      <c r="R17" s="38"/>
    </row>
    <row r="18" spans="2:18" s="1" customFormat="1" ht="18" customHeight="1">
      <c r="B18" s="36"/>
      <c r="C18" s="37"/>
      <c r="D18" s="37"/>
      <c r="E18" s="29" t="s">
        <v>35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196" t="s">
        <v>22</v>
      </c>
      <c r="P18" s="196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37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196" t="str">
        <f>IF('Rekapitulace stavby'!AN19="","",'Rekapitulace stavby'!AN19)</f>
        <v/>
      </c>
      <c r="P20" s="196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196" t="str">
        <f>IF('Rekapitulace stavby'!AN20="","",'Rekapitulace stavby'!AN20)</f>
        <v/>
      </c>
      <c r="P21" s="196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6.5" customHeight="1">
      <c r="B24" s="36"/>
      <c r="C24" s="37"/>
      <c r="D24" s="37"/>
      <c r="E24" s="201" t="s">
        <v>22</v>
      </c>
      <c r="F24" s="201"/>
      <c r="G24" s="201"/>
      <c r="H24" s="201"/>
      <c r="I24" s="201"/>
      <c r="J24" s="201"/>
      <c r="K24" s="201"/>
      <c r="L24" s="201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107</v>
      </c>
      <c r="E27" s="37"/>
      <c r="F27" s="37"/>
      <c r="G27" s="37"/>
      <c r="H27" s="37"/>
      <c r="I27" s="37"/>
      <c r="J27" s="37"/>
      <c r="K27" s="37"/>
      <c r="L27" s="37"/>
      <c r="M27" s="202">
        <f>N88</f>
        <v>0</v>
      </c>
      <c r="N27" s="202"/>
      <c r="O27" s="202"/>
      <c r="P27" s="202"/>
      <c r="Q27" s="37"/>
      <c r="R27" s="38"/>
    </row>
    <row r="28" spans="2:18" s="1" customFormat="1" ht="14.45" customHeight="1">
      <c r="B28" s="36"/>
      <c r="C28" s="37"/>
      <c r="D28" s="35" t="s">
        <v>92</v>
      </c>
      <c r="E28" s="37"/>
      <c r="F28" s="37"/>
      <c r="G28" s="37"/>
      <c r="H28" s="37"/>
      <c r="I28" s="37"/>
      <c r="J28" s="37"/>
      <c r="K28" s="37"/>
      <c r="L28" s="37"/>
      <c r="M28" s="202">
        <f>N97</f>
        <v>0</v>
      </c>
      <c r="N28" s="202"/>
      <c r="O28" s="202"/>
      <c r="P28" s="202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42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43</v>
      </c>
      <c r="E32" s="43" t="s">
        <v>44</v>
      </c>
      <c r="F32" s="44">
        <v>0.21</v>
      </c>
      <c r="G32" s="119" t="s">
        <v>45</v>
      </c>
      <c r="H32" s="245">
        <f>(SUM(BE97:BE104)+SUM(BE122:BE147))</f>
        <v>0</v>
      </c>
      <c r="I32" s="239"/>
      <c r="J32" s="239"/>
      <c r="K32" s="37"/>
      <c r="L32" s="37"/>
      <c r="M32" s="245">
        <f>ROUND((SUM(BE97:BE104)+SUM(BE122:BE147)),2)*F32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46</v>
      </c>
      <c r="F33" s="44">
        <v>0.15</v>
      </c>
      <c r="G33" s="119" t="s">
        <v>45</v>
      </c>
      <c r="H33" s="245">
        <f>(SUM(BF97:BF104)+SUM(BF122:BF147))</f>
        <v>0</v>
      </c>
      <c r="I33" s="239"/>
      <c r="J33" s="239"/>
      <c r="K33" s="37"/>
      <c r="L33" s="37"/>
      <c r="M33" s="245">
        <f>ROUND((SUM(BF97:BF104)+SUM(BF122:BF147)),2)*F33</f>
        <v>0</v>
      </c>
      <c r="N33" s="239"/>
      <c r="O33" s="239"/>
      <c r="P33" s="23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47</v>
      </c>
      <c r="F34" s="44">
        <v>0.21</v>
      </c>
      <c r="G34" s="119" t="s">
        <v>45</v>
      </c>
      <c r="H34" s="245">
        <f>(SUM(BG97:BG104)+SUM(BG122:BG147))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48</v>
      </c>
      <c r="F35" s="44">
        <v>0.15</v>
      </c>
      <c r="G35" s="119" t="s">
        <v>45</v>
      </c>
      <c r="H35" s="245">
        <f>(SUM(BH97:BH104)+SUM(BH122:BH147))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49</v>
      </c>
      <c r="F36" s="44">
        <v>0</v>
      </c>
      <c r="G36" s="119" t="s">
        <v>45</v>
      </c>
      <c r="H36" s="245">
        <f>(SUM(BI97:BI104)+SUM(BI122:BI147))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50</v>
      </c>
      <c r="E38" s="80"/>
      <c r="F38" s="80"/>
      <c r="G38" s="121" t="s">
        <v>51</v>
      </c>
      <c r="H38" s="122" t="s">
        <v>52</v>
      </c>
      <c r="I38" s="80"/>
      <c r="J38" s="80"/>
      <c r="K38" s="80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ht="13.5">
      <c r="B58" s="24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5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18" ht="13.5">
      <c r="B69" s="24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5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5" customHeight="1">
      <c r="B76" s="36"/>
      <c r="C76" s="192" t="s">
        <v>108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38"/>
      <c r="T76" s="126"/>
      <c r="U76" s="126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26"/>
      <c r="U77" s="126"/>
    </row>
    <row r="78" spans="2:21" s="1" customFormat="1" ht="30" customHeight="1">
      <c r="B78" s="36"/>
      <c r="C78" s="31" t="s">
        <v>19</v>
      </c>
      <c r="D78" s="37"/>
      <c r="E78" s="37"/>
      <c r="F78" s="237" t="str">
        <f>F6</f>
        <v>Domov pod Skalami Kurovodice, poskytovatel sociálních služeb, Olšina č.p. 1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  <c r="T78" s="126"/>
      <c r="U78" s="126"/>
    </row>
    <row r="79" spans="2:21" s="1" customFormat="1" ht="36.95" customHeight="1">
      <c r="B79" s="36"/>
      <c r="C79" s="70" t="s">
        <v>105</v>
      </c>
      <c r="D79" s="37"/>
      <c r="E79" s="37"/>
      <c r="F79" s="212" t="str">
        <f>F7</f>
        <v>001 - Zateplení půdy objektu domova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  <c r="T79" s="126"/>
      <c r="U79" s="126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26"/>
      <c r="U80" s="126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>Kurovodice st.p. 60/1, Olšina</v>
      </c>
      <c r="G81" s="37"/>
      <c r="H81" s="37"/>
      <c r="I81" s="37"/>
      <c r="J81" s="37"/>
      <c r="K81" s="31" t="s">
        <v>26</v>
      </c>
      <c r="L81" s="37"/>
      <c r="M81" s="241" t="str">
        <f>IF(O9="","",O9)</f>
        <v>10. 11. 2017</v>
      </c>
      <c r="N81" s="241"/>
      <c r="O81" s="241"/>
      <c r="P81" s="241"/>
      <c r="Q81" s="37"/>
      <c r="R81" s="38"/>
      <c r="T81" s="126"/>
      <c r="U81" s="126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26"/>
      <c r="U82" s="126"/>
    </row>
    <row r="83" spans="2:21" s="1" customFormat="1" ht="13.5">
      <c r="B83" s="36"/>
      <c r="C83" s="31" t="s">
        <v>28</v>
      </c>
      <c r="D83" s="37"/>
      <c r="E83" s="37"/>
      <c r="F83" s="29" t="str">
        <f>E12</f>
        <v>Domov pod Skalami Kurovodice</v>
      </c>
      <c r="G83" s="37"/>
      <c r="H83" s="37"/>
      <c r="I83" s="37"/>
      <c r="J83" s="37"/>
      <c r="K83" s="31" t="s">
        <v>34</v>
      </c>
      <c r="L83" s="37"/>
      <c r="M83" s="196" t="str">
        <f>E18</f>
        <v>Ing. Kateřina Horáková</v>
      </c>
      <c r="N83" s="196"/>
      <c r="O83" s="196"/>
      <c r="P83" s="196"/>
      <c r="Q83" s="196"/>
      <c r="R83" s="38"/>
      <c r="T83" s="126"/>
      <c r="U83" s="126"/>
    </row>
    <row r="84" spans="2:21" s="1" customFormat="1" ht="14.45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37</v>
      </c>
      <c r="L84" s="37"/>
      <c r="M84" s="196" t="str">
        <f>E21</f>
        <v xml:space="preserve"> </v>
      </c>
      <c r="N84" s="196"/>
      <c r="O84" s="196"/>
      <c r="P84" s="196"/>
      <c r="Q84" s="196"/>
      <c r="R84" s="38"/>
      <c r="T84" s="126"/>
      <c r="U84" s="126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26"/>
      <c r="U85" s="126"/>
    </row>
    <row r="86" spans="2:21" s="1" customFormat="1" ht="29.25" customHeight="1">
      <c r="B86" s="36"/>
      <c r="C86" s="248" t="s">
        <v>109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110</v>
      </c>
      <c r="O86" s="249"/>
      <c r="P86" s="249"/>
      <c r="Q86" s="249"/>
      <c r="R86" s="38"/>
      <c r="T86" s="126"/>
      <c r="U86" s="126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26"/>
      <c r="U87" s="126"/>
    </row>
    <row r="88" spans="2:47" s="1" customFormat="1" ht="29.25" customHeight="1">
      <c r="B88" s="36"/>
      <c r="C88" s="127" t="s">
        <v>111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3">
        <f>N122</f>
        <v>0</v>
      </c>
      <c r="O88" s="250"/>
      <c r="P88" s="250"/>
      <c r="Q88" s="250"/>
      <c r="R88" s="38"/>
      <c r="T88" s="126"/>
      <c r="U88" s="126"/>
      <c r="AU88" s="20" t="s">
        <v>112</v>
      </c>
    </row>
    <row r="89" spans="2:21" s="6" customFormat="1" ht="24.95" customHeight="1">
      <c r="B89" s="128"/>
      <c r="C89" s="129"/>
      <c r="D89" s="130" t="s">
        <v>113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51">
        <f>N123</f>
        <v>0</v>
      </c>
      <c r="O89" s="252"/>
      <c r="P89" s="252"/>
      <c r="Q89" s="252"/>
      <c r="R89" s="131"/>
      <c r="T89" s="132"/>
      <c r="U89" s="132"/>
    </row>
    <row r="90" spans="2:21" s="7" customFormat="1" ht="19.9" customHeight="1">
      <c r="B90" s="133"/>
      <c r="C90" s="134"/>
      <c r="D90" s="103" t="s">
        <v>114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29">
        <f>N124</f>
        <v>0</v>
      </c>
      <c r="O90" s="253"/>
      <c r="P90" s="253"/>
      <c r="Q90" s="253"/>
      <c r="R90" s="135"/>
      <c r="T90" s="136"/>
      <c r="U90" s="136"/>
    </row>
    <row r="91" spans="2:21" s="7" customFormat="1" ht="19.9" customHeight="1">
      <c r="B91" s="133"/>
      <c r="C91" s="134"/>
      <c r="D91" s="103" t="s">
        <v>115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29">
        <f>N128</f>
        <v>0</v>
      </c>
      <c r="O91" s="253"/>
      <c r="P91" s="253"/>
      <c r="Q91" s="253"/>
      <c r="R91" s="135"/>
      <c r="T91" s="136"/>
      <c r="U91" s="136"/>
    </row>
    <row r="92" spans="2:21" s="6" customFormat="1" ht="24.95" customHeight="1">
      <c r="B92" s="128"/>
      <c r="C92" s="129"/>
      <c r="D92" s="130" t="s">
        <v>116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51">
        <f>N141</f>
        <v>0</v>
      </c>
      <c r="O92" s="252"/>
      <c r="P92" s="252"/>
      <c r="Q92" s="252"/>
      <c r="R92" s="131"/>
      <c r="T92" s="132"/>
      <c r="U92" s="132"/>
    </row>
    <row r="93" spans="2:21" s="7" customFormat="1" ht="19.9" customHeight="1">
      <c r="B93" s="133"/>
      <c r="C93" s="134"/>
      <c r="D93" s="103" t="s">
        <v>117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29">
        <f>N142</f>
        <v>0</v>
      </c>
      <c r="O93" s="253"/>
      <c r="P93" s="253"/>
      <c r="Q93" s="253"/>
      <c r="R93" s="135"/>
      <c r="T93" s="136"/>
      <c r="U93" s="136"/>
    </row>
    <row r="94" spans="2:21" s="7" customFormat="1" ht="19.9" customHeight="1">
      <c r="B94" s="133"/>
      <c r="C94" s="134"/>
      <c r="D94" s="103" t="s">
        <v>118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29">
        <f>N144</f>
        <v>0</v>
      </c>
      <c r="O94" s="253"/>
      <c r="P94" s="253"/>
      <c r="Q94" s="253"/>
      <c r="R94" s="135"/>
      <c r="T94" s="136"/>
      <c r="U94" s="136"/>
    </row>
    <row r="95" spans="2:21" s="7" customFormat="1" ht="19.9" customHeight="1">
      <c r="B95" s="133"/>
      <c r="C95" s="134"/>
      <c r="D95" s="103" t="s">
        <v>119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29">
        <f>N146</f>
        <v>0</v>
      </c>
      <c r="O95" s="253"/>
      <c r="P95" s="253"/>
      <c r="Q95" s="253"/>
      <c r="R95" s="135"/>
      <c r="T95" s="136"/>
      <c r="U95" s="136"/>
    </row>
    <row r="96" spans="2:21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T96" s="126"/>
      <c r="U96" s="126"/>
    </row>
    <row r="97" spans="2:21" s="1" customFormat="1" ht="29.25" customHeight="1">
      <c r="B97" s="36"/>
      <c r="C97" s="127" t="s">
        <v>120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50">
        <f>ROUND(N98+N99+N100+N101+N102+N103,2)</f>
        <v>0</v>
      </c>
      <c r="O97" s="254"/>
      <c r="P97" s="254"/>
      <c r="Q97" s="254"/>
      <c r="R97" s="38"/>
      <c r="T97" s="137"/>
      <c r="U97" s="138" t="s">
        <v>43</v>
      </c>
    </row>
    <row r="98" spans="2:65" s="1" customFormat="1" ht="18" customHeight="1">
      <c r="B98" s="36"/>
      <c r="C98" s="37"/>
      <c r="D98" s="230" t="s">
        <v>121</v>
      </c>
      <c r="E98" s="231"/>
      <c r="F98" s="231"/>
      <c r="G98" s="231"/>
      <c r="H98" s="231"/>
      <c r="I98" s="37"/>
      <c r="J98" s="37"/>
      <c r="K98" s="37"/>
      <c r="L98" s="37"/>
      <c r="M98" s="37"/>
      <c r="N98" s="228">
        <f>ROUND(N88*T98,2)</f>
        <v>0</v>
      </c>
      <c r="O98" s="229"/>
      <c r="P98" s="229"/>
      <c r="Q98" s="229"/>
      <c r="R98" s="38"/>
      <c r="S98" s="139"/>
      <c r="T98" s="140"/>
      <c r="U98" s="141" t="s">
        <v>44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122</v>
      </c>
      <c r="AZ98" s="139"/>
      <c r="BA98" s="139"/>
      <c r="BB98" s="139"/>
      <c r="BC98" s="139"/>
      <c r="BD98" s="139"/>
      <c r="BE98" s="143">
        <f aca="true" t="shared" si="0" ref="BE98:BE103">IF(U98="základní",N98,0)</f>
        <v>0</v>
      </c>
      <c r="BF98" s="143">
        <f aca="true" t="shared" si="1" ref="BF98:BF103">IF(U98="snížená",N98,0)</f>
        <v>0</v>
      </c>
      <c r="BG98" s="143">
        <f aca="true" t="shared" si="2" ref="BG98:BG103">IF(U98="zákl. přenesená",N98,0)</f>
        <v>0</v>
      </c>
      <c r="BH98" s="143">
        <f aca="true" t="shared" si="3" ref="BH98:BH103">IF(U98="sníž. přenesená",N98,0)</f>
        <v>0</v>
      </c>
      <c r="BI98" s="143">
        <f aca="true" t="shared" si="4" ref="BI98:BI103">IF(U98="nulová",N98,0)</f>
        <v>0</v>
      </c>
      <c r="BJ98" s="142" t="s">
        <v>87</v>
      </c>
      <c r="BK98" s="139"/>
      <c r="BL98" s="139"/>
      <c r="BM98" s="139"/>
    </row>
    <row r="99" spans="2:65" s="1" customFormat="1" ht="18" customHeight="1">
      <c r="B99" s="36"/>
      <c r="C99" s="37"/>
      <c r="D99" s="230" t="s">
        <v>123</v>
      </c>
      <c r="E99" s="231"/>
      <c r="F99" s="231"/>
      <c r="G99" s="231"/>
      <c r="H99" s="231"/>
      <c r="I99" s="37"/>
      <c r="J99" s="37"/>
      <c r="K99" s="37"/>
      <c r="L99" s="37"/>
      <c r="M99" s="37"/>
      <c r="N99" s="228">
        <f>ROUND(N88*T99,2)</f>
        <v>0</v>
      </c>
      <c r="O99" s="229"/>
      <c r="P99" s="229"/>
      <c r="Q99" s="229"/>
      <c r="R99" s="38"/>
      <c r="S99" s="139"/>
      <c r="T99" s="140"/>
      <c r="U99" s="141" t="s">
        <v>44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122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87</v>
      </c>
      <c r="BK99" s="139"/>
      <c r="BL99" s="139"/>
      <c r="BM99" s="139"/>
    </row>
    <row r="100" spans="2:65" s="1" customFormat="1" ht="18" customHeight="1">
      <c r="B100" s="36"/>
      <c r="C100" s="37"/>
      <c r="D100" s="230" t="s">
        <v>124</v>
      </c>
      <c r="E100" s="231"/>
      <c r="F100" s="231"/>
      <c r="G100" s="231"/>
      <c r="H100" s="231"/>
      <c r="I100" s="37"/>
      <c r="J100" s="37"/>
      <c r="K100" s="37"/>
      <c r="L100" s="37"/>
      <c r="M100" s="37"/>
      <c r="N100" s="228">
        <f>ROUND(N88*T100,2)</f>
        <v>0</v>
      </c>
      <c r="O100" s="229"/>
      <c r="P100" s="229"/>
      <c r="Q100" s="229"/>
      <c r="R100" s="38"/>
      <c r="S100" s="139"/>
      <c r="T100" s="140"/>
      <c r="U100" s="141" t="s">
        <v>44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122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87</v>
      </c>
      <c r="BK100" s="139"/>
      <c r="BL100" s="139"/>
      <c r="BM100" s="139"/>
    </row>
    <row r="101" spans="2:65" s="1" customFormat="1" ht="18" customHeight="1">
      <c r="B101" s="36"/>
      <c r="C101" s="37"/>
      <c r="D101" s="230" t="s">
        <v>125</v>
      </c>
      <c r="E101" s="231"/>
      <c r="F101" s="231"/>
      <c r="G101" s="231"/>
      <c r="H101" s="231"/>
      <c r="I101" s="37"/>
      <c r="J101" s="37"/>
      <c r="K101" s="37"/>
      <c r="L101" s="37"/>
      <c r="M101" s="37"/>
      <c r="N101" s="228">
        <f>ROUND(N88*T101,2)</f>
        <v>0</v>
      </c>
      <c r="O101" s="229"/>
      <c r="P101" s="229"/>
      <c r="Q101" s="229"/>
      <c r="R101" s="38"/>
      <c r="S101" s="139"/>
      <c r="T101" s="140"/>
      <c r="U101" s="141" t="s">
        <v>44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122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87</v>
      </c>
      <c r="BK101" s="139"/>
      <c r="BL101" s="139"/>
      <c r="BM101" s="139"/>
    </row>
    <row r="102" spans="2:65" s="1" customFormat="1" ht="18" customHeight="1">
      <c r="B102" s="36"/>
      <c r="C102" s="37"/>
      <c r="D102" s="230" t="s">
        <v>126</v>
      </c>
      <c r="E102" s="231"/>
      <c r="F102" s="231"/>
      <c r="G102" s="231"/>
      <c r="H102" s="231"/>
      <c r="I102" s="37"/>
      <c r="J102" s="37"/>
      <c r="K102" s="37"/>
      <c r="L102" s="37"/>
      <c r="M102" s="37"/>
      <c r="N102" s="228">
        <f>ROUND(N88*T102,2)</f>
        <v>0</v>
      </c>
      <c r="O102" s="229"/>
      <c r="P102" s="229"/>
      <c r="Q102" s="229"/>
      <c r="R102" s="38"/>
      <c r="S102" s="139"/>
      <c r="T102" s="140"/>
      <c r="U102" s="141" t="s">
        <v>44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122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87</v>
      </c>
      <c r="BK102" s="139"/>
      <c r="BL102" s="139"/>
      <c r="BM102" s="139"/>
    </row>
    <row r="103" spans="2:65" s="1" customFormat="1" ht="18" customHeight="1">
      <c r="B103" s="36"/>
      <c r="C103" s="37"/>
      <c r="D103" s="103" t="s">
        <v>127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228">
        <f>ROUND(N88*T103,2)</f>
        <v>0</v>
      </c>
      <c r="O103" s="229"/>
      <c r="P103" s="229"/>
      <c r="Q103" s="229"/>
      <c r="R103" s="38"/>
      <c r="S103" s="139"/>
      <c r="T103" s="144"/>
      <c r="U103" s="145" t="s">
        <v>44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128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87</v>
      </c>
      <c r="BK103" s="139"/>
      <c r="BL103" s="139"/>
      <c r="BM103" s="139"/>
    </row>
    <row r="104" spans="2:21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T104" s="126"/>
      <c r="U104" s="126"/>
    </row>
    <row r="105" spans="2:21" s="1" customFormat="1" ht="29.25" customHeight="1">
      <c r="B105" s="36"/>
      <c r="C105" s="114" t="s">
        <v>97</v>
      </c>
      <c r="D105" s="115"/>
      <c r="E105" s="115"/>
      <c r="F105" s="115"/>
      <c r="G105" s="115"/>
      <c r="H105" s="115"/>
      <c r="I105" s="115"/>
      <c r="J105" s="115"/>
      <c r="K105" s="115"/>
      <c r="L105" s="234">
        <f>ROUND(SUM(N88+N97),2)</f>
        <v>0</v>
      </c>
      <c r="M105" s="234"/>
      <c r="N105" s="234"/>
      <c r="O105" s="234"/>
      <c r="P105" s="234"/>
      <c r="Q105" s="234"/>
      <c r="R105" s="38"/>
      <c r="T105" s="126"/>
      <c r="U105" s="126"/>
    </row>
    <row r="106" spans="2:21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  <c r="T106" s="126"/>
      <c r="U106" s="126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6.95" customHeight="1">
      <c r="B111" s="36"/>
      <c r="C111" s="192" t="s">
        <v>129</v>
      </c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0" customHeight="1">
      <c r="B113" s="36"/>
      <c r="C113" s="31" t="s">
        <v>19</v>
      </c>
      <c r="D113" s="37"/>
      <c r="E113" s="37"/>
      <c r="F113" s="237" t="str">
        <f>F6</f>
        <v>Domov pod Skalami Kurovodice, poskytovatel sociálních služeb, Olšina č.p. 1</v>
      </c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37"/>
      <c r="R113" s="38"/>
    </row>
    <row r="114" spans="2:18" s="1" customFormat="1" ht="36.95" customHeight="1">
      <c r="B114" s="36"/>
      <c r="C114" s="70" t="s">
        <v>105</v>
      </c>
      <c r="D114" s="37"/>
      <c r="E114" s="37"/>
      <c r="F114" s="212" t="str">
        <f>F7</f>
        <v>001 - Zateplení půdy objektu domova</v>
      </c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37"/>
      <c r="R114" s="38"/>
    </row>
    <row r="115" spans="2:18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18" customHeight="1">
      <c r="B116" s="36"/>
      <c r="C116" s="31" t="s">
        <v>24</v>
      </c>
      <c r="D116" s="37"/>
      <c r="E116" s="37"/>
      <c r="F116" s="29" t="str">
        <f>F9</f>
        <v>Kurovodice st.p. 60/1, Olšina</v>
      </c>
      <c r="G116" s="37"/>
      <c r="H116" s="37"/>
      <c r="I116" s="37"/>
      <c r="J116" s="37"/>
      <c r="K116" s="31" t="s">
        <v>26</v>
      </c>
      <c r="L116" s="37"/>
      <c r="M116" s="241" t="str">
        <f>IF(O9="","",O9)</f>
        <v>10. 11. 2017</v>
      </c>
      <c r="N116" s="241"/>
      <c r="O116" s="241"/>
      <c r="P116" s="241"/>
      <c r="Q116" s="37"/>
      <c r="R116" s="38"/>
    </row>
    <row r="117" spans="2:18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13.5">
      <c r="B118" s="36"/>
      <c r="C118" s="31" t="s">
        <v>28</v>
      </c>
      <c r="D118" s="37"/>
      <c r="E118" s="37"/>
      <c r="F118" s="29" t="str">
        <f>E12</f>
        <v>Domov pod Skalami Kurovodice</v>
      </c>
      <c r="G118" s="37"/>
      <c r="H118" s="37"/>
      <c r="I118" s="37"/>
      <c r="J118" s="37"/>
      <c r="K118" s="31" t="s">
        <v>34</v>
      </c>
      <c r="L118" s="37"/>
      <c r="M118" s="196" t="str">
        <f>E18</f>
        <v>Ing. Kateřina Horáková</v>
      </c>
      <c r="N118" s="196"/>
      <c r="O118" s="196"/>
      <c r="P118" s="196"/>
      <c r="Q118" s="196"/>
      <c r="R118" s="38"/>
    </row>
    <row r="119" spans="2:18" s="1" customFormat="1" ht="14.45" customHeight="1">
      <c r="B119" s="36"/>
      <c r="C119" s="31" t="s">
        <v>32</v>
      </c>
      <c r="D119" s="37"/>
      <c r="E119" s="37"/>
      <c r="F119" s="29" t="str">
        <f>IF(E15="","",E15)</f>
        <v>Vyplň údaj</v>
      </c>
      <c r="G119" s="37"/>
      <c r="H119" s="37"/>
      <c r="I119" s="37"/>
      <c r="J119" s="37"/>
      <c r="K119" s="31" t="s">
        <v>37</v>
      </c>
      <c r="L119" s="37"/>
      <c r="M119" s="196" t="str">
        <f>E21</f>
        <v xml:space="preserve"> </v>
      </c>
      <c r="N119" s="196"/>
      <c r="O119" s="196"/>
      <c r="P119" s="196"/>
      <c r="Q119" s="196"/>
      <c r="R119" s="38"/>
    </row>
    <row r="120" spans="2:18" s="1" customFormat="1" ht="10.3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27" s="8" customFormat="1" ht="29.25" customHeight="1">
      <c r="B121" s="146"/>
      <c r="C121" s="147" t="s">
        <v>130</v>
      </c>
      <c r="D121" s="148" t="s">
        <v>131</v>
      </c>
      <c r="E121" s="148" t="s">
        <v>61</v>
      </c>
      <c r="F121" s="255" t="s">
        <v>132</v>
      </c>
      <c r="G121" s="255"/>
      <c r="H121" s="255"/>
      <c r="I121" s="255"/>
      <c r="J121" s="148" t="s">
        <v>133</v>
      </c>
      <c r="K121" s="148" t="s">
        <v>134</v>
      </c>
      <c r="L121" s="255" t="s">
        <v>135</v>
      </c>
      <c r="M121" s="255"/>
      <c r="N121" s="255" t="s">
        <v>110</v>
      </c>
      <c r="O121" s="255"/>
      <c r="P121" s="255"/>
      <c r="Q121" s="256"/>
      <c r="R121" s="149"/>
      <c r="T121" s="81" t="s">
        <v>136</v>
      </c>
      <c r="U121" s="82" t="s">
        <v>43</v>
      </c>
      <c r="V121" s="82" t="s">
        <v>137</v>
      </c>
      <c r="W121" s="82" t="s">
        <v>138</v>
      </c>
      <c r="X121" s="82" t="s">
        <v>139</v>
      </c>
      <c r="Y121" s="82" t="s">
        <v>140</v>
      </c>
      <c r="Z121" s="82" t="s">
        <v>141</v>
      </c>
      <c r="AA121" s="83" t="s">
        <v>142</v>
      </c>
    </row>
    <row r="122" spans="2:63" s="1" customFormat="1" ht="29.25" customHeight="1">
      <c r="B122" s="36"/>
      <c r="C122" s="85" t="s">
        <v>107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271">
        <f>BK122</f>
        <v>0</v>
      </c>
      <c r="O122" s="272"/>
      <c r="P122" s="272"/>
      <c r="Q122" s="272"/>
      <c r="R122" s="38"/>
      <c r="T122" s="84"/>
      <c r="U122" s="52"/>
      <c r="V122" s="52"/>
      <c r="W122" s="150">
        <f>W123+W141+W148</f>
        <v>0</v>
      </c>
      <c r="X122" s="52"/>
      <c r="Y122" s="150">
        <f>Y123+Y141+Y148</f>
        <v>16.81021628</v>
      </c>
      <c r="Z122" s="52"/>
      <c r="AA122" s="151">
        <f>AA123+AA141+AA148</f>
        <v>0</v>
      </c>
      <c r="AT122" s="20" t="s">
        <v>78</v>
      </c>
      <c r="AU122" s="20" t="s">
        <v>112</v>
      </c>
      <c r="BK122" s="152">
        <f>BK123+BK141+BK148</f>
        <v>0</v>
      </c>
    </row>
    <row r="123" spans="2:63" s="9" customFormat="1" ht="37.35" customHeight="1">
      <c r="B123" s="153"/>
      <c r="C123" s="154"/>
      <c r="D123" s="155" t="s">
        <v>113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73">
        <f>BK123</f>
        <v>0</v>
      </c>
      <c r="O123" s="251"/>
      <c r="P123" s="251"/>
      <c r="Q123" s="251"/>
      <c r="R123" s="156"/>
      <c r="T123" s="157"/>
      <c r="U123" s="154"/>
      <c r="V123" s="154"/>
      <c r="W123" s="158">
        <f>W124+W128</f>
        <v>0</v>
      </c>
      <c r="X123" s="154"/>
      <c r="Y123" s="158">
        <f>Y124+Y128</f>
        <v>16.81021628</v>
      </c>
      <c r="Z123" s="154"/>
      <c r="AA123" s="159">
        <f>AA124+AA128</f>
        <v>0</v>
      </c>
      <c r="AR123" s="160" t="s">
        <v>103</v>
      </c>
      <c r="AT123" s="161" t="s">
        <v>78</v>
      </c>
      <c r="AU123" s="161" t="s">
        <v>79</v>
      </c>
      <c r="AY123" s="160" t="s">
        <v>143</v>
      </c>
      <c r="BK123" s="162">
        <f>BK124+BK128</f>
        <v>0</v>
      </c>
    </row>
    <row r="124" spans="2:63" s="9" customFormat="1" ht="19.9" customHeight="1">
      <c r="B124" s="153"/>
      <c r="C124" s="154"/>
      <c r="D124" s="163" t="s">
        <v>114</v>
      </c>
      <c r="E124" s="163"/>
      <c r="F124" s="163"/>
      <c r="G124" s="163"/>
      <c r="H124" s="163"/>
      <c r="I124" s="163"/>
      <c r="J124" s="163"/>
      <c r="K124" s="163"/>
      <c r="L124" s="163"/>
      <c r="M124" s="163"/>
      <c r="N124" s="274">
        <f>BK124</f>
        <v>0</v>
      </c>
      <c r="O124" s="275"/>
      <c r="P124" s="275"/>
      <c r="Q124" s="275"/>
      <c r="R124" s="156"/>
      <c r="T124" s="157"/>
      <c r="U124" s="154"/>
      <c r="V124" s="154"/>
      <c r="W124" s="158">
        <f>SUM(W125:W127)</f>
        <v>0</v>
      </c>
      <c r="X124" s="154"/>
      <c r="Y124" s="158">
        <f>SUM(Y125:Y127)</f>
        <v>11.924999999999999</v>
      </c>
      <c r="Z124" s="154"/>
      <c r="AA124" s="159">
        <f>SUM(AA125:AA127)</f>
        <v>0</v>
      </c>
      <c r="AR124" s="160" t="s">
        <v>103</v>
      </c>
      <c r="AT124" s="161" t="s">
        <v>78</v>
      </c>
      <c r="AU124" s="161" t="s">
        <v>87</v>
      </c>
      <c r="AY124" s="160" t="s">
        <v>143</v>
      </c>
      <c r="BK124" s="162">
        <f>SUM(BK125:BK127)</f>
        <v>0</v>
      </c>
    </row>
    <row r="125" spans="2:65" s="1" customFormat="1" ht="38.25" customHeight="1">
      <c r="B125" s="36"/>
      <c r="C125" s="164" t="s">
        <v>87</v>
      </c>
      <c r="D125" s="164" t="s">
        <v>144</v>
      </c>
      <c r="E125" s="165" t="s">
        <v>145</v>
      </c>
      <c r="F125" s="257" t="s">
        <v>146</v>
      </c>
      <c r="G125" s="257"/>
      <c r="H125" s="257"/>
      <c r="I125" s="257"/>
      <c r="J125" s="166" t="s">
        <v>147</v>
      </c>
      <c r="K125" s="167">
        <v>225</v>
      </c>
      <c r="L125" s="258">
        <v>0</v>
      </c>
      <c r="M125" s="259"/>
      <c r="N125" s="260">
        <f>ROUND(L125*K125,2)</f>
        <v>0</v>
      </c>
      <c r="O125" s="260"/>
      <c r="P125" s="260"/>
      <c r="Q125" s="260"/>
      <c r="R125" s="38"/>
      <c r="T125" s="168" t="s">
        <v>22</v>
      </c>
      <c r="U125" s="45" t="s">
        <v>44</v>
      </c>
      <c r="V125" s="37"/>
      <c r="W125" s="169">
        <f>V125*K125</f>
        <v>0</v>
      </c>
      <c r="X125" s="169">
        <v>0.053</v>
      </c>
      <c r="Y125" s="169">
        <f>X125*K125</f>
        <v>11.924999999999999</v>
      </c>
      <c r="Z125" s="169">
        <v>0</v>
      </c>
      <c r="AA125" s="170">
        <f>Z125*K125</f>
        <v>0</v>
      </c>
      <c r="AR125" s="20" t="s">
        <v>148</v>
      </c>
      <c r="AT125" s="20" t="s">
        <v>144</v>
      </c>
      <c r="AU125" s="20" t="s">
        <v>103</v>
      </c>
      <c r="AY125" s="20" t="s">
        <v>143</v>
      </c>
      <c r="BE125" s="107">
        <f>IF(U125="základní",N125,0)</f>
        <v>0</v>
      </c>
      <c r="BF125" s="107">
        <f>IF(U125="snížená",N125,0)</f>
        <v>0</v>
      </c>
      <c r="BG125" s="107">
        <f>IF(U125="zákl. přenesená",N125,0)</f>
        <v>0</v>
      </c>
      <c r="BH125" s="107">
        <f>IF(U125="sníž. přenesená",N125,0)</f>
        <v>0</v>
      </c>
      <c r="BI125" s="107">
        <f>IF(U125="nulová",N125,0)</f>
        <v>0</v>
      </c>
      <c r="BJ125" s="20" t="s">
        <v>87</v>
      </c>
      <c r="BK125" s="107">
        <f>ROUND(L125*K125,2)</f>
        <v>0</v>
      </c>
      <c r="BL125" s="20" t="s">
        <v>148</v>
      </c>
      <c r="BM125" s="20" t="s">
        <v>149</v>
      </c>
    </row>
    <row r="126" spans="2:51" s="10" customFormat="1" ht="16.5" customHeight="1">
      <c r="B126" s="171"/>
      <c r="C126" s="172"/>
      <c r="D126" s="172"/>
      <c r="E126" s="173" t="s">
        <v>22</v>
      </c>
      <c r="F126" s="261" t="s">
        <v>150</v>
      </c>
      <c r="G126" s="262"/>
      <c r="H126" s="262"/>
      <c r="I126" s="262"/>
      <c r="J126" s="172"/>
      <c r="K126" s="174">
        <v>225</v>
      </c>
      <c r="L126" s="172"/>
      <c r="M126" s="172"/>
      <c r="N126" s="172"/>
      <c r="O126" s="172"/>
      <c r="P126" s="172"/>
      <c r="Q126" s="172"/>
      <c r="R126" s="175"/>
      <c r="T126" s="176"/>
      <c r="U126" s="172"/>
      <c r="V126" s="172"/>
      <c r="W126" s="172"/>
      <c r="X126" s="172"/>
      <c r="Y126" s="172"/>
      <c r="Z126" s="172"/>
      <c r="AA126" s="177"/>
      <c r="AT126" s="178" t="s">
        <v>151</v>
      </c>
      <c r="AU126" s="178" t="s">
        <v>103</v>
      </c>
      <c r="AV126" s="10" t="s">
        <v>103</v>
      </c>
      <c r="AW126" s="10" t="s">
        <v>36</v>
      </c>
      <c r="AX126" s="10" t="s">
        <v>87</v>
      </c>
      <c r="AY126" s="178" t="s">
        <v>143</v>
      </c>
    </row>
    <row r="127" spans="2:65" s="1" customFormat="1" ht="25.5" customHeight="1">
      <c r="B127" s="36"/>
      <c r="C127" s="164" t="s">
        <v>103</v>
      </c>
      <c r="D127" s="164" t="s">
        <v>144</v>
      </c>
      <c r="E127" s="165" t="s">
        <v>152</v>
      </c>
      <c r="F127" s="257" t="s">
        <v>153</v>
      </c>
      <c r="G127" s="257"/>
      <c r="H127" s="257"/>
      <c r="I127" s="257"/>
      <c r="J127" s="166" t="s">
        <v>154</v>
      </c>
      <c r="K127" s="167">
        <v>11.925</v>
      </c>
      <c r="L127" s="258">
        <v>0</v>
      </c>
      <c r="M127" s="259"/>
      <c r="N127" s="260">
        <f>ROUND(L127*K127,2)</f>
        <v>0</v>
      </c>
      <c r="O127" s="260"/>
      <c r="P127" s="260"/>
      <c r="Q127" s="260"/>
      <c r="R127" s="38"/>
      <c r="T127" s="168" t="s">
        <v>22</v>
      </c>
      <c r="U127" s="45" t="s">
        <v>44</v>
      </c>
      <c r="V127" s="37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20" t="s">
        <v>148</v>
      </c>
      <c r="AT127" s="20" t="s">
        <v>144</v>
      </c>
      <c r="AU127" s="20" t="s">
        <v>103</v>
      </c>
      <c r="AY127" s="20" t="s">
        <v>143</v>
      </c>
      <c r="BE127" s="107">
        <f>IF(U127="základní",N127,0)</f>
        <v>0</v>
      </c>
      <c r="BF127" s="107">
        <f>IF(U127="snížená",N127,0)</f>
        <v>0</v>
      </c>
      <c r="BG127" s="107">
        <f>IF(U127="zákl. přenesená",N127,0)</f>
        <v>0</v>
      </c>
      <c r="BH127" s="107">
        <f>IF(U127="sníž. přenesená",N127,0)</f>
        <v>0</v>
      </c>
      <c r="BI127" s="107">
        <f>IF(U127="nulová",N127,0)</f>
        <v>0</v>
      </c>
      <c r="BJ127" s="20" t="s">
        <v>87</v>
      </c>
      <c r="BK127" s="107">
        <f>ROUND(L127*K127,2)</f>
        <v>0</v>
      </c>
      <c r="BL127" s="20" t="s">
        <v>148</v>
      </c>
      <c r="BM127" s="20" t="s">
        <v>155</v>
      </c>
    </row>
    <row r="128" spans="2:63" s="9" customFormat="1" ht="29.85" customHeight="1">
      <c r="B128" s="153"/>
      <c r="C128" s="154"/>
      <c r="D128" s="163" t="s">
        <v>115</v>
      </c>
      <c r="E128" s="163"/>
      <c r="F128" s="163"/>
      <c r="G128" s="163"/>
      <c r="H128" s="163"/>
      <c r="I128" s="163"/>
      <c r="J128" s="163"/>
      <c r="K128" s="163"/>
      <c r="L128" s="163"/>
      <c r="M128" s="163"/>
      <c r="N128" s="276">
        <f>BK128</f>
        <v>0</v>
      </c>
      <c r="O128" s="277"/>
      <c r="P128" s="277"/>
      <c r="Q128" s="277"/>
      <c r="R128" s="156"/>
      <c r="T128" s="157"/>
      <c r="U128" s="154"/>
      <c r="V128" s="154"/>
      <c r="W128" s="158">
        <f>SUM(W129:W140)</f>
        <v>0</v>
      </c>
      <c r="X128" s="154"/>
      <c r="Y128" s="158">
        <f>SUM(Y129:Y140)</f>
        <v>4.885216280000001</v>
      </c>
      <c r="Z128" s="154"/>
      <c r="AA128" s="159">
        <f>SUM(AA129:AA140)</f>
        <v>0</v>
      </c>
      <c r="AR128" s="160" t="s">
        <v>103</v>
      </c>
      <c r="AT128" s="161" t="s">
        <v>78</v>
      </c>
      <c r="AU128" s="161" t="s">
        <v>87</v>
      </c>
      <c r="AY128" s="160" t="s">
        <v>143</v>
      </c>
      <c r="BK128" s="162">
        <f>SUM(BK129:BK140)</f>
        <v>0</v>
      </c>
    </row>
    <row r="129" spans="2:65" s="1" customFormat="1" ht="38.25" customHeight="1">
      <c r="B129" s="36"/>
      <c r="C129" s="164" t="s">
        <v>156</v>
      </c>
      <c r="D129" s="164" t="s">
        <v>144</v>
      </c>
      <c r="E129" s="165" t="s">
        <v>157</v>
      </c>
      <c r="F129" s="257" t="s">
        <v>158</v>
      </c>
      <c r="G129" s="257"/>
      <c r="H129" s="257"/>
      <c r="I129" s="257"/>
      <c r="J129" s="166" t="s">
        <v>147</v>
      </c>
      <c r="K129" s="167">
        <v>6.452</v>
      </c>
      <c r="L129" s="258">
        <v>0</v>
      </c>
      <c r="M129" s="259"/>
      <c r="N129" s="260">
        <f>ROUND(L129*K129,2)</f>
        <v>0</v>
      </c>
      <c r="O129" s="260"/>
      <c r="P129" s="260"/>
      <c r="Q129" s="260"/>
      <c r="R129" s="38"/>
      <c r="T129" s="168" t="s">
        <v>22</v>
      </c>
      <c r="U129" s="45" t="s">
        <v>44</v>
      </c>
      <c r="V129" s="37"/>
      <c r="W129" s="169">
        <f>V129*K129</f>
        <v>0</v>
      </c>
      <c r="X129" s="169">
        <v>0.00122</v>
      </c>
      <c r="Y129" s="169">
        <f>X129*K129</f>
        <v>0.00787144</v>
      </c>
      <c r="Z129" s="169">
        <v>0</v>
      </c>
      <c r="AA129" s="170">
        <f>Z129*K129</f>
        <v>0</v>
      </c>
      <c r="AR129" s="20" t="s">
        <v>148</v>
      </c>
      <c r="AT129" s="20" t="s">
        <v>144</v>
      </c>
      <c r="AU129" s="20" t="s">
        <v>103</v>
      </c>
      <c r="AY129" s="20" t="s">
        <v>143</v>
      </c>
      <c r="BE129" s="107">
        <f>IF(U129="základní",N129,0)</f>
        <v>0</v>
      </c>
      <c r="BF129" s="107">
        <f>IF(U129="snížená",N129,0)</f>
        <v>0</v>
      </c>
      <c r="BG129" s="107">
        <f>IF(U129="zákl. přenesená",N129,0)</f>
        <v>0</v>
      </c>
      <c r="BH129" s="107">
        <f>IF(U129="sníž. přenesená",N129,0)</f>
        <v>0</v>
      </c>
      <c r="BI129" s="107">
        <f>IF(U129="nulová",N129,0)</f>
        <v>0</v>
      </c>
      <c r="BJ129" s="20" t="s">
        <v>87</v>
      </c>
      <c r="BK129" s="107">
        <f>ROUND(L129*K129,2)</f>
        <v>0</v>
      </c>
      <c r="BL129" s="20" t="s">
        <v>148</v>
      </c>
      <c r="BM129" s="20" t="s">
        <v>159</v>
      </c>
    </row>
    <row r="130" spans="2:65" s="1" customFormat="1" ht="51" customHeight="1">
      <c r="B130" s="36"/>
      <c r="C130" s="164" t="s">
        <v>160</v>
      </c>
      <c r="D130" s="164" t="s">
        <v>144</v>
      </c>
      <c r="E130" s="165" t="s">
        <v>161</v>
      </c>
      <c r="F130" s="257" t="s">
        <v>162</v>
      </c>
      <c r="G130" s="257"/>
      <c r="H130" s="257"/>
      <c r="I130" s="257"/>
      <c r="J130" s="166" t="s">
        <v>163</v>
      </c>
      <c r="K130" s="167">
        <v>1</v>
      </c>
      <c r="L130" s="258">
        <v>0</v>
      </c>
      <c r="M130" s="259"/>
      <c r="N130" s="260">
        <f>ROUND(L130*K130,2)</f>
        <v>0</v>
      </c>
      <c r="O130" s="260"/>
      <c r="P130" s="260"/>
      <c r="Q130" s="260"/>
      <c r="R130" s="38"/>
      <c r="T130" s="168" t="s">
        <v>22</v>
      </c>
      <c r="U130" s="45" t="s">
        <v>44</v>
      </c>
      <c r="V130" s="37"/>
      <c r="W130" s="169">
        <f>V130*K130</f>
        <v>0</v>
      </c>
      <c r="X130" s="169">
        <v>0.015</v>
      </c>
      <c r="Y130" s="169">
        <f>X130*K130</f>
        <v>0.015</v>
      </c>
      <c r="Z130" s="169">
        <v>0</v>
      </c>
      <c r="AA130" s="170">
        <f>Z130*K130</f>
        <v>0</v>
      </c>
      <c r="AR130" s="20" t="s">
        <v>148</v>
      </c>
      <c r="AT130" s="20" t="s">
        <v>144</v>
      </c>
      <c r="AU130" s="20" t="s">
        <v>103</v>
      </c>
      <c r="AY130" s="20" t="s">
        <v>143</v>
      </c>
      <c r="BE130" s="107">
        <f>IF(U130="základní",N130,0)</f>
        <v>0</v>
      </c>
      <c r="BF130" s="107">
        <f>IF(U130="snížená",N130,0)</f>
        <v>0</v>
      </c>
      <c r="BG130" s="107">
        <f>IF(U130="zákl. přenesená",N130,0)</f>
        <v>0</v>
      </c>
      <c r="BH130" s="107">
        <f>IF(U130="sníž. přenesená",N130,0)</f>
        <v>0</v>
      </c>
      <c r="BI130" s="107">
        <f>IF(U130="nulová",N130,0)</f>
        <v>0</v>
      </c>
      <c r="BJ130" s="20" t="s">
        <v>87</v>
      </c>
      <c r="BK130" s="107">
        <f>ROUND(L130*K130,2)</f>
        <v>0</v>
      </c>
      <c r="BL130" s="20" t="s">
        <v>148</v>
      </c>
      <c r="BM130" s="20" t="s">
        <v>164</v>
      </c>
    </row>
    <row r="131" spans="2:65" s="1" customFormat="1" ht="38.25" customHeight="1">
      <c r="B131" s="36"/>
      <c r="C131" s="164" t="s">
        <v>165</v>
      </c>
      <c r="D131" s="164" t="s">
        <v>144</v>
      </c>
      <c r="E131" s="165" t="s">
        <v>166</v>
      </c>
      <c r="F131" s="257" t="s">
        <v>167</v>
      </c>
      <c r="G131" s="257"/>
      <c r="H131" s="257"/>
      <c r="I131" s="257"/>
      <c r="J131" s="166" t="s">
        <v>168</v>
      </c>
      <c r="K131" s="167">
        <v>93.344</v>
      </c>
      <c r="L131" s="258">
        <v>0</v>
      </c>
      <c r="M131" s="259"/>
      <c r="N131" s="260">
        <f>ROUND(L131*K131,2)</f>
        <v>0</v>
      </c>
      <c r="O131" s="260"/>
      <c r="P131" s="260"/>
      <c r="Q131" s="260"/>
      <c r="R131" s="38"/>
      <c r="T131" s="168" t="s">
        <v>22</v>
      </c>
      <c r="U131" s="45" t="s">
        <v>44</v>
      </c>
      <c r="V131" s="37"/>
      <c r="W131" s="169">
        <f>V131*K131</f>
        <v>0</v>
      </c>
      <c r="X131" s="169">
        <v>0.01388</v>
      </c>
      <c r="Y131" s="169">
        <f>X131*K131</f>
        <v>1.2956147199999999</v>
      </c>
      <c r="Z131" s="169">
        <v>0</v>
      </c>
      <c r="AA131" s="170">
        <f>Z131*K131</f>
        <v>0</v>
      </c>
      <c r="AR131" s="20" t="s">
        <v>148</v>
      </c>
      <c r="AT131" s="20" t="s">
        <v>144</v>
      </c>
      <c r="AU131" s="20" t="s">
        <v>103</v>
      </c>
      <c r="AY131" s="20" t="s">
        <v>143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20" t="s">
        <v>87</v>
      </c>
      <c r="BK131" s="107">
        <f>ROUND(L131*K131,2)</f>
        <v>0</v>
      </c>
      <c r="BL131" s="20" t="s">
        <v>148</v>
      </c>
      <c r="BM131" s="20" t="s">
        <v>169</v>
      </c>
    </row>
    <row r="132" spans="2:51" s="11" customFormat="1" ht="16.5" customHeight="1">
      <c r="B132" s="179"/>
      <c r="C132" s="180"/>
      <c r="D132" s="180"/>
      <c r="E132" s="181" t="s">
        <v>22</v>
      </c>
      <c r="F132" s="263" t="s">
        <v>170</v>
      </c>
      <c r="G132" s="264"/>
      <c r="H132" s="264"/>
      <c r="I132" s="264"/>
      <c r="J132" s="180"/>
      <c r="K132" s="181" t="s">
        <v>22</v>
      </c>
      <c r="L132" s="180"/>
      <c r="M132" s="180"/>
      <c r="N132" s="180"/>
      <c r="O132" s="180"/>
      <c r="P132" s="180"/>
      <c r="Q132" s="180"/>
      <c r="R132" s="182"/>
      <c r="T132" s="183"/>
      <c r="U132" s="180"/>
      <c r="V132" s="180"/>
      <c r="W132" s="180"/>
      <c r="X132" s="180"/>
      <c r="Y132" s="180"/>
      <c r="Z132" s="180"/>
      <c r="AA132" s="184"/>
      <c r="AT132" s="185" t="s">
        <v>151</v>
      </c>
      <c r="AU132" s="185" t="s">
        <v>103</v>
      </c>
      <c r="AV132" s="11" t="s">
        <v>87</v>
      </c>
      <c r="AW132" s="11" t="s">
        <v>36</v>
      </c>
      <c r="AX132" s="11" t="s">
        <v>79</v>
      </c>
      <c r="AY132" s="185" t="s">
        <v>143</v>
      </c>
    </row>
    <row r="133" spans="2:51" s="10" customFormat="1" ht="16.5" customHeight="1">
      <c r="B133" s="171"/>
      <c r="C133" s="172"/>
      <c r="D133" s="172"/>
      <c r="E133" s="173" t="s">
        <v>22</v>
      </c>
      <c r="F133" s="265" t="s">
        <v>171</v>
      </c>
      <c r="G133" s="266"/>
      <c r="H133" s="266"/>
      <c r="I133" s="266"/>
      <c r="J133" s="172"/>
      <c r="K133" s="174">
        <v>93.344</v>
      </c>
      <c r="L133" s="172"/>
      <c r="M133" s="172"/>
      <c r="N133" s="172"/>
      <c r="O133" s="172"/>
      <c r="P133" s="172"/>
      <c r="Q133" s="172"/>
      <c r="R133" s="175"/>
      <c r="T133" s="176"/>
      <c r="U133" s="172"/>
      <c r="V133" s="172"/>
      <c r="W133" s="172"/>
      <c r="X133" s="172"/>
      <c r="Y133" s="172"/>
      <c r="Z133" s="172"/>
      <c r="AA133" s="177"/>
      <c r="AT133" s="178" t="s">
        <v>151</v>
      </c>
      <c r="AU133" s="178" t="s">
        <v>103</v>
      </c>
      <c r="AV133" s="10" t="s">
        <v>103</v>
      </c>
      <c r="AW133" s="10" t="s">
        <v>36</v>
      </c>
      <c r="AX133" s="10" t="s">
        <v>87</v>
      </c>
      <c r="AY133" s="178" t="s">
        <v>143</v>
      </c>
    </row>
    <row r="134" spans="2:65" s="1" customFormat="1" ht="38.25" customHeight="1">
      <c r="B134" s="36"/>
      <c r="C134" s="164" t="s">
        <v>172</v>
      </c>
      <c r="D134" s="164" t="s">
        <v>144</v>
      </c>
      <c r="E134" s="165" t="s">
        <v>173</v>
      </c>
      <c r="F134" s="257" t="s">
        <v>174</v>
      </c>
      <c r="G134" s="257"/>
      <c r="H134" s="257"/>
      <c r="I134" s="257"/>
      <c r="J134" s="166" t="s">
        <v>175</v>
      </c>
      <c r="K134" s="167">
        <v>149.35</v>
      </c>
      <c r="L134" s="258">
        <v>0</v>
      </c>
      <c r="M134" s="259"/>
      <c r="N134" s="260">
        <f>ROUND(L134*K134,2)</f>
        <v>0</v>
      </c>
      <c r="O134" s="260"/>
      <c r="P134" s="260"/>
      <c r="Q134" s="260"/>
      <c r="R134" s="38"/>
      <c r="T134" s="168" t="s">
        <v>22</v>
      </c>
      <c r="U134" s="45" t="s">
        <v>44</v>
      </c>
      <c r="V134" s="37"/>
      <c r="W134" s="169">
        <f>V134*K134</f>
        <v>0</v>
      </c>
      <c r="X134" s="169">
        <v>0</v>
      </c>
      <c r="Y134" s="169">
        <f>X134*K134</f>
        <v>0</v>
      </c>
      <c r="Z134" s="169">
        <v>0</v>
      </c>
      <c r="AA134" s="170">
        <f>Z134*K134</f>
        <v>0</v>
      </c>
      <c r="AR134" s="20" t="s">
        <v>148</v>
      </c>
      <c r="AT134" s="20" t="s">
        <v>144</v>
      </c>
      <c r="AU134" s="20" t="s">
        <v>103</v>
      </c>
      <c r="AY134" s="20" t="s">
        <v>143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20" t="s">
        <v>87</v>
      </c>
      <c r="BK134" s="107">
        <f>ROUND(L134*K134,2)</f>
        <v>0</v>
      </c>
      <c r="BL134" s="20" t="s">
        <v>148</v>
      </c>
      <c r="BM134" s="20" t="s">
        <v>176</v>
      </c>
    </row>
    <row r="135" spans="2:51" s="11" customFormat="1" ht="16.5" customHeight="1">
      <c r="B135" s="179"/>
      <c r="C135" s="180"/>
      <c r="D135" s="180"/>
      <c r="E135" s="181" t="s">
        <v>22</v>
      </c>
      <c r="F135" s="263" t="s">
        <v>177</v>
      </c>
      <c r="G135" s="264"/>
      <c r="H135" s="264"/>
      <c r="I135" s="264"/>
      <c r="J135" s="180"/>
      <c r="K135" s="181" t="s">
        <v>22</v>
      </c>
      <c r="L135" s="180"/>
      <c r="M135" s="180"/>
      <c r="N135" s="180"/>
      <c r="O135" s="180"/>
      <c r="P135" s="180"/>
      <c r="Q135" s="180"/>
      <c r="R135" s="182"/>
      <c r="T135" s="183"/>
      <c r="U135" s="180"/>
      <c r="V135" s="180"/>
      <c r="W135" s="180"/>
      <c r="X135" s="180"/>
      <c r="Y135" s="180"/>
      <c r="Z135" s="180"/>
      <c r="AA135" s="184"/>
      <c r="AT135" s="185" t="s">
        <v>151</v>
      </c>
      <c r="AU135" s="185" t="s">
        <v>103</v>
      </c>
      <c r="AV135" s="11" t="s">
        <v>87</v>
      </c>
      <c r="AW135" s="11" t="s">
        <v>36</v>
      </c>
      <c r="AX135" s="11" t="s">
        <v>79</v>
      </c>
      <c r="AY135" s="185" t="s">
        <v>143</v>
      </c>
    </row>
    <row r="136" spans="2:51" s="10" customFormat="1" ht="16.5" customHeight="1">
      <c r="B136" s="171"/>
      <c r="C136" s="172"/>
      <c r="D136" s="172"/>
      <c r="E136" s="173" t="s">
        <v>22</v>
      </c>
      <c r="F136" s="265" t="s">
        <v>178</v>
      </c>
      <c r="G136" s="266"/>
      <c r="H136" s="266"/>
      <c r="I136" s="266"/>
      <c r="J136" s="172"/>
      <c r="K136" s="174">
        <v>149.35</v>
      </c>
      <c r="L136" s="172"/>
      <c r="M136" s="172"/>
      <c r="N136" s="172"/>
      <c r="O136" s="172"/>
      <c r="P136" s="172"/>
      <c r="Q136" s="172"/>
      <c r="R136" s="175"/>
      <c r="T136" s="176"/>
      <c r="U136" s="172"/>
      <c r="V136" s="172"/>
      <c r="W136" s="172"/>
      <c r="X136" s="172"/>
      <c r="Y136" s="172"/>
      <c r="Z136" s="172"/>
      <c r="AA136" s="177"/>
      <c r="AT136" s="178" t="s">
        <v>151</v>
      </c>
      <c r="AU136" s="178" t="s">
        <v>103</v>
      </c>
      <c r="AV136" s="10" t="s">
        <v>103</v>
      </c>
      <c r="AW136" s="10" t="s">
        <v>36</v>
      </c>
      <c r="AX136" s="10" t="s">
        <v>87</v>
      </c>
      <c r="AY136" s="178" t="s">
        <v>143</v>
      </c>
    </row>
    <row r="137" spans="2:65" s="1" customFormat="1" ht="25.5" customHeight="1">
      <c r="B137" s="36"/>
      <c r="C137" s="186" t="s">
        <v>179</v>
      </c>
      <c r="D137" s="186" t="s">
        <v>180</v>
      </c>
      <c r="E137" s="187" t="s">
        <v>181</v>
      </c>
      <c r="F137" s="267" t="s">
        <v>182</v>
      </c>
      <c r="G137" s="267"/>
      <c r="H137" s="267"/>
      <c r="I137" s="267"/>
      <c r="J137" s="188" t="s">
        <v>147</v>
      </c>
      <c r="K137" s="189">
        <v>6.452</v>
      </c>
      <c r="L137" s="268">
        <v>0</v>
      </c>
      <c r="M137" s="269"/>
      <c r="N137" s="270">
        <f>ROUND(L137*K137,2)</f>
        <v>0</v>
      </c>
      <c r="O137" s="260"/>
      <c r="P137" s="260"/>
      <c r="Q137" s="260"/>
      <c r="R137" s="38"/>
      <c r="T137" s="168" t="s">
        <v>22</v>
      </c>
      <c r="U137" s="45" t="s">
        <v>44</v>
      </c>
      <c r="V137" s="37"/>
      <c r="W137" s="169">
        <f>V137*K137</f>
        <v>0</v>
      </c>
      <c r="X137" s="169">
        <v>0.55</v>
      </c>
      <c r="Y137" s="169">
        <f>X137*K137</f>
        <v>3.5486000000000004</v>
      </c>
      <c r="Z137" s="169">
        <v>0</v>
      </c>
      <c r="AA137" s="170">
        <f>Z137*K137</f>
        <v>0</v>
      </c>
      <c r="AR137" s="20" t="s">
        <v>183</v>
      </c>
      <c r="AT137" s="20" t="s">
        <v>180</v>
      </c>
      <c r="AU137" s="20" t="s">
        <v>103</v>
      </c>
      <c r="AY137" s="20" t="s">
        <v>143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20" t="s">
        <v>87</v>
      </c>
      <c r="BK137" s="107">
        <f>ROUND(L137*K137,2)</f>
        <v>0</v>
      </c>
      <c r="BL137" s="20" t="s">
        <v>148</v>
      </c>
      <c r="BM137" s="20" t="s">
        <v>184</v>
      </c>
    </row>
    <row r="138" spans="2:51" s="10" customFormat="1" ht="16.5" customHeight="1">
      <c r="B138" s="171"/>
      <c r="C138" s="172"/>
      <c r="D138" s="172"/>
      <c r="E138" s="173" t="s">
        <v>22</v>
      </c>
      <c r="F138" s="261" t="s">
        <v>185</v>
      </c>
      <c r="G138" s="262"/>
      <c r="H138" s="262"/>
      <c r="I138" s="262"/>
      <c r="J138" s="172"/>
      <c r="K138" s="174">
        <v>6.452</v>
      </c>
      <c r="L138" s="172"/>
      <c r="M138" s="172"/>
      <c r="N138" s="172"/>
      <c r="O138" s="172"/>
      <c r="P138" s="172"/>
      <c r="Q138" s="172"/>
      <c r="R138" s="175"/>
      <c r="T138" s="176"/>
      <c r="U138" s="172"/>
      <c r="V138" s="172"/>
      <c r="W138" s="172"/>
      <c r="X138" s="172"/>
      <c r="Y138" s="172"/>
      <c r="Z138" s="172"/>
      <c r="AA138" s="177"/>
      <c r="AT138" s="178" t="s">
        <v>151</v>
      </c>
      <c r="AU138" s="178" t="s">
        <v>103</v>
      </c>
      <c r="AV138" s="10" t="s">
        <v>103</v>
      </c>
      <c r="AW138" s="10" t="s">
        <v>36</v>
      </c>
      <c r="AX138" s="10" t="s">
        <v>87</v>
      </c>
      <c r="AY138" s="178" t="s">
        <v>143</v>
      </c>
    </row>
    <row r="139" spans="2:65" s="1" customFormat="1" ht="25.5" customHeight="1">
      <c r="B139" s="36"/>
      <c r="C139" s="164" t="s">
        <v>186</v>
      </c>
      <c r="D139" s="164" t="s">
        <v>144</v>
      </c>
      <c r="E139" s="165" t="s">
        <v>187</v>
      </c>
      <c r="F139" s="257" t="s">
        <v>188</v>
      </c>
      <c r="G139" s="257"/>
      <c r="H139" s="257"/>
      <c r="I139" s="257"/>
      <c r="J139" s="166" t="s">
        <v>147</v>
      </c>
      <c r="K139" s="167">
        <v>6.452</v>
      </c>
      <c r="L139" s="258">
        <v>0</v>
      </c>
      <c r="M139" s="259"/>
      <c r="N139" s="260">
        <f>ROUND(L139*K139,2)</f>
        <v>0</v>
      </c>
      <c r="O139" s="260"/>
      <c r="P139" s="260"/>
      <c r="Q139" s="260"/>
      <c r="R139" s="38"/>
      <c r="T139" s="168" t="s">
        <v>22</v>
      </c>
      <c r="U139" s="45" t="s">
        <v>44</v>
      </c>
      <c r="V139" s="37"/>
      <c r="W139" s="169">
        <f>V139*K139</f>
        <v>0</v>
      </c>
      <c r="X139" s="169">
        <v>0.00281</v>
      </c>
      <c r="Y139" s="169">
        <f>X139*K139</f>
        <v>0.01813012</v>
      </c>
      <c r="Z139" s="169">
        <v>0</v>
      </c>
      <c r="AA139" s="170">
        <f>Z139*K139</f>
        <v>0</v>
      </c>
      <c r="AR139" s="20" t="s">
        <v>148</v>
      </c>
      <c r="AT139" s="20" t="s">
        <v>144</v>
      </c>
      <c r="AU139" s="20" t="s">
        <v>103</v>
      </c>
      <c r="AY139" s="20" t="s">
        <v>143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20" t="s">
        <v>87</v>
      </c>
      <c r="BK139" s="107">
        <f>ROUND(L139*K139,2)</f>
        <v>0</v>
      </c>
      <c r="BL139" s="20" t="s">
        <v>148</v>
      </c>
      <c r="BM139" s="20" t="s">
        <v>189</v>
      </c>
    </row>
    <row r="140" spans="2:65" s="1" customFormat="1" ht="25.5" customHeight="1">
      <c r="B140" s="36"/>
      <c r="C140" s="164" t="s">
        <v>190</v>
      </c>
      <c r="D140" s="164" t="s">
        <v>144</v>
      </c>
      <c r="E140" s="165" t="s">
        <v>191</v>
      </c>
      <c r="F140" s="257" t="s">
        <v>192</v>
      </c>
      <c r="G140" s="257"/>
      <c r="H140" s="257"/>
      <c r="I140" s="257"/>
      <c r="J140" s="166" t="s">
        <v>154</v>
      </c>
      <c r="K140" s="167">
        <v>4.885</v>
      </c>
      <c r="L140" s="258">
        <v>0</v>
      </c>
      <c r="M140" s="259"/>
      <c r="N140" s="260">
        <f>ROUND(L140*K140,2)</f>
        <v>0</v>
      </c>
      <c r="O140" s="260"/>
      <c r="P140" s="260"/>
      <c r="Q140" s="260"/>
      <c r="R140" s="38"/>
      <c r="T140" s="168" t="s">
        <v>22</v>
      </c>
      <c r="U140" s="45" t="s">
        <v>44</v>
      </c>
      <c r="V140" s="37"/>
      <c r="W140" s="169">
        <f>V140*K140</f>
        <v>0</v>
      </c>
      <c r="X140" s="169">
        <v>0</v>
      </c>
      <c r="Y140" s="169">
        <f>X140*K140</f>
        <v>0</v>
      </c>
      <c r="Z140" s="169">
        <v>0</v>
      </c>
      <c r="AA140" s="170">
        <f>Z140*K140</f>
        <v>0</v>
      </c>
      <c r="AR140" s="20" t="s">
        <v>148</v>
      </c>
      <c r="AT140" s="20" t="s">
        <v>144</v>
      </c>
      <c r="AU140" s="20" t="s">
        <v>103</v>
      </c>
      <c r="AY140" s="20" t="s">
        <v>143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0" t="s">
        <v>87</v>
      </c>
      <c r="BK140" s="107">
        <f>ROUND(L140*K140,2)</f>
        <v>0</v>
      </c>
      <c r="BL140" s="20" t="s">
        <v>148</v>
      </c>
      <c r="BM140" s="20" t="s">
        <v>193</v>
      </c>
    </row>
    <row r="141" spans="2:63" s="9" customFormat="1" ht="37.35" customHeight="1">
      <c r="B141" s="153"/>
      <c r="C141" s="154"/>
      <c r="D141" s="155" t="s">
        <v>116</v>
      </c>
      <c r="E141" s="155"/>
      <c r="F141" s="155"/>
      <c r="G141" s="155"/>
      <c r="H141" s="155"/>
      <c r="I141" s="155"/>
      <c r="J141" s="155"/>
      <c r="K141" s="155"/>
      <c r="L141" s="155"/>
      <c r="M141" s="155"/>
      <c r="N141" s="278">
        <f>BK141</f>
        <v>0</v>
      </c>
      <c r="O141" s="279"/>
      <c r="P141" s="279"/>
      <c r="Q141" s="279"/>
      <c r="R141" s="156"/>
      <c r="T141" s="157"/>
      <c r="U141" s="154"/>
      <c r="V141" s="154"/>
      <c r="W141" s="158">
        <f>W142+W144+W146</f>
        <v>0</v>
      </c>
      <c r="X141" s="154"/>
      <c r="Y141" s="158">
        <f>Y142+Y144+Y146</f>
        <v>0</v>
      </c>
      <c r="Z141" s="154"/>
      <c r="AA141" s="159">
        <f>AA142+AA144+AA146</f>
        <v>0</v>
      </c>
      <c r="AR141" s="160" t="s">
        <v>165</v>
      </c>
      <c r="AT141" s="161" t="s">
        <v>78</v>
      </c>
      <c r="AU141" s="161" t="s">
        <v>79</v>
      </c>
      <c r="AY141" s="160" t="s">
        <v>143</v>
      </c>
      <c r="BK141" s="162">
        <f>BK142+BK144+BK146</f>
        <v>0</v>
      </c>
    </row>
    <row r="142" spans="2:63" s="9" customFormat="1" ht="19.9" customHeight="1">
      <c r="B142" s="153"/>
      <c r="C142" s="154"/>
      <c r="D142" s="163" t="s">
        <v>117</v>
      </c>
      <c r="E142" s="163"/>
      <c r="F142" s="163"/>
      <c r="G142" s="163"/>
      <c r="H142" s="163"/>
      <c r="I142" s="163"/>
      <c r="J142" s="163"/>
      <c r="K142" s="163"/>
      <c r="L142" s="163"/>
      <c r="M142" s="163"/>
      <c r="N142" s="274">
        <f>BK142</f>
        <v>0</v>
      </c>
      <c r="O142" s="275"/>
      <c r="P142" s="275"/>
      <c r="Q142" s="275"/>
      <c r="R142" s="156"/>
      <c r="T142" s="157"/>
      <c r="U142" s="154"/>
      <c r="V142" s="154"/>
      <c r="W142" s="158">
        <f>W143</f>
        <v>0</v>
      </c>
      <c r="X142" s="154"/>
      <c r="Y142" s="158">
        <f>Y143</f>
        <v>0</v>
      </c>
      <c r="Z142" s="154"/>
      <c r="AA142" s="159">
        <f>AA143</f>
        <v>0</v>
      </c>
      <c r="AR142" s="160" t="s">
        <v>165</v>
      </c>
      <c r="AT142" s="161" t="s">
        <v>78</v>
      </c>
      <c r="AU142" s="161" t="s">
        <v>87</v>
      </c>
      <c r="AY142" s="160" t="s">
        <v>143</v>
      </c>
      <c r="BK142" s="162">
        <f>BK143</f>
        <v>0</v>
      </c>
    </row>
    <row r="143" spans="2:65" s="1" customFormat="1" ht="16.5" customHeight="1">
      <c r="B143" s="36"/>
      <c r="C143" s="164" t="s">
        <v>194</v>
      </c>
      <c r="D143" s="164" t="s">
        <v>144</v>
      </c>
      <c r="E143" s="165" t="s">
        <v>195</v>
      </c>
      <c r="F143" s="257" t="s">
        <v>196</v>
      </c>
      <c r="G143" s="257"/>
      <c r="H143" s="257"/>
      <c r="I143" s="257"/>
      <c r="J143" s="166" t="s">
        <v>197</v>
      </c>
      <c r="K143" s="167">
        <v>1</v>
      </c>
      <c r="L143" s="258">
        <v>0</v>
      </c>
      <c r="M143" s="259"/>
      <c r="N143" s="260">
        <f>ROUND(L143*K143,2)</f>
        <v>0</v>
      </c>
      <c r="O143" s="260"/>
      <c r="P143" s="260"/>
      <c r="Q143" s="260"/>
      <c r="R143" s="38"/>
      <c r="T143" s="168" t="s">
        <v>22</v>
      </c>
      <c r="U143" s="45" t="s">
        <v>44</v>
      </c>
      <c r="V143" s="37"/>
      <c r="W143" s="169">
        <f>V143*K143</f>
        <v>0</v>
      </c>
      <c r="X143" s="169">
        <v>0</v>
      </c>
      <c r="Y143" s="169">
        <f>X143*K143</f>
        <v>0</v>
      </c>
      <c r="Z143" s="169">
        <v>0</v>
      </c>
      <c r="AA143" s="170">
        <f>Z143*K143</f>
        <v>0</v>
      </c>
      <c r="AR143" s="20" t="s">
        <v>198</v>
      </c>
      <c r="AT143" s="20" t="s">
        <v>144</v>
      </c>
      <c r="AU143" s="20" t="s">
        <v>103</v>
      </c>
      <c r="AY143" s="20" t="s">
        <v>143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20" t="s">
        <v>87</v>
      </c>
      <c r="BK143" s="107">
        <f>ROUND(L143*K143,2)</f>
        <v>0</v>
      </c>
      <c r="BL143" s="20" t="s">
        <v>198</v>
      </c>
      <c r="BM143" s="20" t="s">
        <v>199</v>
      </c>
    </row>
    <row r="144" spans="2:63" s="9" customFormat="1" ht="29.85" customHeight="1">
      <c r="B144" s="153"/>
      <c r="C144" s="154"/>
      <c r="D144" s="163" t="s">
        <v>118</v>
      </c>
      <c r="E144" s="163"/>
      <c r="F144" s="163"/>
      <c r="G144" s="163"/>
      <c r="H144" s="163"/>
      <c r="I144" s="163"/>
      <c r="J144" s="163"/>
      <c r="K144" s="163"/>
      <c r="L144" s="163"/>
      <c r="M144" s="163"/>
      <c r="N144" s="276">
        <f>BK144</f>
        <v>0</v>
      </c>
      <c r="O144" s="277"/>
      <c r="P144" s="277"/>
      <c r="Q144" s="277"/>
      <c r="R144" s="156"/>
      <c r="T144" s="157"/>
      <c r="U144" s="154"/>
      <c r="V144" s="154"/>
      <c r="W144" s="158">
        <f>W145</f>
        <v>0</v>
      </c>
      <c r="X144" s="154"/>
      <c r="Y144" s="158">
        <f>Y145</f>
        <v>0</v>
      </c>
      <c r="Z144" s="154"/>
      <c r="AA144" s="159">
        <f>AA145</f>
        <v>0</v>
      </c>
      <c r="AR144" s="160" t="s">
        <v>165</v>
      </c>
      <c r="AT144" s="161" t="s">
        <v>78</v>
      </c>
      <c r="AU144" s="161" t="s">
        <v>87</v>
      </c>
      <c r="AY144" s="160" t="s">
        <v>143</v>
      </c>
      <c r="BK144" s="162">
        <f>BK145</f>
        <v>0</v>
      </c>
    </row>
    <row r="145" spans="2:65" s="1" customFormat="1" ht="16.5" customHeight="1">
      <c r="B145" s="36"/>
      <c r="C145" s="164" t="s">
        <v>200</v>
      </c>
      <c r="D145" s="164" t="s">
        <v>144</v>
      </c>
      <c r="E145" s="165" t="s">
        <v>201</v>
      </c>
      <c r="F145" s="257" t="s">
        <v>202</v>
      </c>
      <c r="G145" s="257"/>
      <c r="H145" s="257"/>
      <c r="I145" s="257"/>
      <c r="J145" s="166" t="s">
        <v>197</v>
      </c>
      <c r="K145" s="167">
        <v>1</v>
      </c>
      <c r="L145" s="258">
        <v>0</v>
      </c>
      <c r="M145" s="259"/>
      <c r="N145" s="260">
        <f>ROUND(L145*K145,2)</f>
        <v>0</v>
      </c>
      <c r="O145" s="260"/>
      <c r="P145" s="260"/>
      <c r="Q145" s="260"/>
      <c r="R145" s="38"/>
      <c r="T145" s="168" t="s">
        <v>22</v>
      </c>
      <c r="U145" s="45" t="s">
        <v>44</v>
      </c>
      <c r="V145" s="37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20" t="s">
        <v>198</v>
      </c>
      <c r="AT145" s="20" t="s">
        <v>144</v>
      </c>
      <c r="AU145" s="20" t="s">
        <v>103</v>
      </c>
      <c r="AY145" s="20" t="s">
        <v>143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20" t="s">
        <v>87</v>
      </c>
      <c r="BK145" s="107">
        <f>ROUND(L145*K145,2)</f>
        <v>0</v>
      </c>
      <c r="BL145" s="20" t="s">
        <v>198</v>
      </c>
      <c r="BM145" s="20" t="s">
        <v>203</v>
      </c>
    </row>
    <row r="146" spans="2:63" s="9" customFormat="1" ht="29.85" customHeight="1">
      <c r="B146" s="153"/>
      <c r="C146" s="154"/>
      <c r="D146" s="163" t="s">
        <v>119</v>
      </c>
      <c r="E146" s="163"/>
      <c r="F146" s="163"/>
      <c r="G146" s="163"/>
      <c r="H146" s="163"/>
      <c r="I146" s="163"/>
      <c r="J146" s="163"/>
      <c r="K146" s="163"/>
      <c r="L146" s="163"/>
      <c r="M146" s="163"/>
      <c r="N146" s="276">
        <f>BK146</f>
        <v>0</v>
      </c>
      <c r="O146" s="277"/>
      <c r="P146" s="277"/>
      <c r="Q146" s="277"/>
      <c r="R146" s="156"/>
      <c r="T146" s="157"/>
      <c r="U146" s="154"/>
      <c r="V146" s="154"/>
      <c r="W146" s="158">
        <f>W147</f>
        <v>0</v>
      </c>
      <c r="X146" s="154"/>
      <c r="Y146" s="158">
        <f>Y147</f>
        <v>0</v>
      </c>
      <c r="Z146" s="154"/>
      <c r="AA146" s="159">
        <f>AA147</f>
        <v>0</v>
      </c>
      <c r="AR146" s="160" t="s">
        <v>165</v>
      </c>
      <c r="AT146" s="161" t="s">
        <v>78</v>
      </c>
      <c r="AU146" s="161" t="s">
        <v>87</v>
      </c>
      <c r="AY146" s="160" t="s">
        <v>143</v>
      </c>
      <c r="BK146" s="162">
        <f>BK147</f>
        <v>0</v>
      </c>
    </row>
    <row r="147" spans="2:65" s="1" customFormat="1" ht="16.5" customHeight="1">
      <c r="B147" s="36"/>
      <c r="C147" s="164" t="s">
        <v>204</v>
      </c>
      <c r="D147" s="164" t="s">
        <v>144</v>
      </c>
      <c r="E147" s="165" t="s">
        <v>205</v>
      </c>
      <c r="F147" s="257" t="s">
        <v>206</v>
      </c>
      <c r="G147" s="257"/>
      <c r="H147" s="257"/>
      <c r="I147" s="257"/>
      <c r="J147" s="166" t="s">
        <v>197</v>
      </c>
      <c r="K147" s="167">
        <v>1</v>
      </c>
      <c r="L147" s="258">
        <v>0</v>
      </c>
      <c r="M147" s="259"/>
      <c r="N147" s="260">
        <f>ROUND(L147*K147,2)</f>
        <v>0</v>
      </c>
      <c r="O147" s="260"/>
      <c r="P147" s="260"/>
      <c r="Q147" s="260"/>
      <c r="R147" s="38"/>
      <c r="T147" s="168" t="s">
        <v>22</v>
      </c>
      <c r="U147" s="45" t="s">
        <v>44</v>
      </c>
      <c r="V147" s="37"/>
      <c r="W147" s="169">
        <f>V147*K147</f>
        <v>0</v>
      </c>
      <c r="X147" s="169">
        <v>0</v>
      </c>
      <c r="Y147" s="169">
        <f>X147*K147</f>
        <v>0</v>
      </c>
      <c r="Z147" s="169">
        <v>0</v>
      </c>
      <c r="AA147" s="170">
        <f>Z147*K147</f>
        <v>0</v>
      </c>
      <c r="AR147" s="20" t="s">
        <v>198</v>
      </c>
      <c r="AT147" s="20" t="s">
        <v>144</v>
      </c>
      <c r="AU147" s="20" t="s">
        <v>103</v>
      </c>
      <c r="AY147" s="20" t="s">
        <v>143</v>
      </c>
      <c r="BE147" s="107">
        <f>IF(U147="základní",N147,0)</f>
        <v>0</v>
      </c>
      <c r="BF147" s="107">
        <f>IF(U147="snížená",N147,0)</f>
        <v>0</v>
      </c>
      <c r="BG147" s="107">
        <f>IF(U147="zákl. přenesená",N147,0)</f>
        <v>0</v>
      </c>
      <c r="BH147" s="107">
        <f>IF(U147="sníž. přenesená",N147,0)</f>
        <v>0</v>
      </c>
      <c r="BI147" s="107">
        <f>IF(U147="nulová",N147,0)</f>
        <v>0</v>
      </c>
      <c r="BJ147" s="20" t="s">
        <v>87</v>
      </c>
      <c r="BK147" s="107">
        <f>ROUND(L147*K147,2)</f>
        <v>0</v>
      </c>
      <c r="BL147" s="20" t="s">
        <v>198</v>
      </c>
      <c r="BM147" s="20" t="s">
        <v>207</v>
      </c>
    </row>
    <row r="148" spans="2:63" s="1" customFormat="1" ht="49.9" customHeight="1">
      <c r="B148" s="36"/>
      <c r="C148" s="37"/>
      <c r="D148" s="155" t="s">
        <v>208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278">
        <f>BK148</f>
        <v>0</v>
      </c>
      <c r="O148" s="279"/>
      <c r="P148" s="279"/>
      <c r="Q148" s="279"/>
      <c r="R148" s="38"/>
      <c r="T148" s="144"/>
      <c r="U148" s="57"/>
      <c r="V148" s="57"/>
      <c r="W148" s="57"/>
      <c r="X148" s="57"/>
      <c r="Y148" s="57"/>
      <c r="Z148" s="57"/>
      <c r="AA148" s="59"/>
      <c r="AT148" s="20" t="s">
        <v>78</v>
      </c>
      <c r="AU148" s="20" t="s">
        <v>79</v>
      </c>
      <c r="AY148" s="20" t="s">
        <v>209</v>
      </c>
      <c r="BK148" s="107">
        <v>0</v>
      </c>
    </row>
    <row r="149" spans="2:18" s="1" customFormat="1" ht="6.95" customHeight="1">
      <c r="B149" s="60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2"/>
    </row>
  </sheetData>
  <sheetProtection algorithmName="SHA-512" hashValue="2YLhA0uCD/QROXh29NXZDyVbZmdix47XtNpmF53FwDxHSGTF9ffMcbwdq2yZ573WxZOWIi3qzS9/kYML/nAnCw==" saltValue="SmMHP2a8FQTGkuUYedC/zvc+NmZ0Y95Jlpk3fFxUGWZRAXC3G4I9K6/DIWjbfU8dIlnDc0SUxqwCqN1wPVM8uQ==" spinCount="10" sheet="1" objects="1" scenarios="1" formatColumns="0" formatRows="0"/>
  <mergeCells count="120">
    <mergeCell ref="N148:Q148"/>
    <mergeCell ref="H1:K1"/>
    <mergeCell ref="S2:AC2"/>
    <mergeCell ref="F147:I147"/>
    <mergeCell ref="L147:M147"/>
    <mergeCell ref="N147:Q147"/>
    <mergeCell ref="N122:Q122"/>
    <mergeCell ref="N123:Q123"/>
    <mergeCell ref="N124:Q124"/>
    <mergeCell ref="N128:Q128"/>
    <mergeCell ref="N141:Q141"/>
    <mergeCell ref="N142:Q142"/>
    <mergeCell ref="N144:Q144"/>
    <mergeCell ref="N146:Q146"/>
    <mergeCell ref="F140:I140"/>
    <mergeCell ref="L140:M140"/>
    <mergeCell ref="N140:Q140"/>
    <mergeCell ref="F143:I143"/>
    <mergeCell ref="L143:M143"/>
    <mergeCell ref="N143:Q143"/>
    <mergeCell ref="F145:I145"/>
    <mergeCell ref="L145:M145"/>
    <mergeCell ref="N145:Q145"/>
    <mergeCell ref="F135:I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25:I125"/>
    <mergeCell ref="L125:M125"/>
    <mergeCell ref="N125:Q125"/>
    <mergeCell ref="F126:I126"/>
    <mergeCell ref="F127:I127"/>
    <mergeCell ref="L127:M127"/>
    <mergeCell ref="N127:Q127"/>
    <mergeCell ref="F129:I129"/>
    <mergeCell ref="L129:M129"/>
    <mergeCell ref="N129:Q129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Jirka-PC\Jirka</dc:creator>
  <cp:keywords/>
  <dc:description/>
  <cp:lastModifiedBy>petrz</cp:lastModifiedBy>
  <dcterms:created xsi:type="dcterms:W3CDTF">2017-11-14T08:04:29Z</dcterms:created>
  <dcterms:modified xsi:type="dcterms:W3CDTF">2018-10-17T08:12:47Z</dcterms:modified>
  <cp:category/>
  <cp:version/>
  <cp:contentType/>
  <cp:contentStatus/>
</cp:coreProperties>
</file>