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ozabal\Temp\Zakázky 2024-2\Smyrna\A-S-P-E\Dolínek – Panenské Břežany\Dolínek – Panenské Břežany _ 250903\"/>
    </mc:Choice>
  </mc:AlternateContent>
  <xr:revisionPtr revIDLastSave="0" documentId="13_ncr:1_{5533036C-5070-438D-9784-1F6DCA3917D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kapitulace stavby" sheetId="1" r:id="rId1"/>
    <sheet name="SO 101.2 - Komunikace Odo..." sheetId="3" r:id="rId2"/>
    <sheet name="SO 901.2 - VRN - Odolena ..." sheetId="4" r:id="rId3"/>
    <sheet name="SO 401 - Přeložka VO" sheetId="5" r:id="rId4"/>
  </sheets>
  <definedNames>
    <definedName name="_xlnm._FilterDatabase" localSheetId="1" hidden="1">'SO 101.2 - Komunikace Odo...'!$C$126:$K$482</definedName>
    <definedName name="_xlnm._FilterDatabase" localSheetId="3" hidden="1">'SO 401 - Přeložka VO'!$C$124:$K$275</definedName>
    <definedName name="_xlnm._FilterDatabase" localSheetId="2" hidden="1">'SO 901.2 - VRN - Odolena ...'!$C$118:$K$143</definedName>
    <definedName name="_xlnm.Print_Titles" localSheetId="0">'Rekapitulace stavby'!$92:$92</definedName>
    <definedName name="_xlnm.Print_Titles" localSheetId="1">'SO 101.2 - Komunikace Odo...'!$126:$126</definedName>
    <definedName name="_xlnm.Print_Titles" localSheetId="3">'SO 401 - Přeložka VO'!$124:$124</definedName>
    <definedName name="_xlnm.Print_Titles" localSheetId="2">'SO 901.2 - VRN - Odolena ...'!$118:$118</definedName>
    <definedName name="_xlnm.Print_Area" localSheetId="0">'Rekapitulace stavby'!$D$4:$AO$76,'Rekapitulace stavby'!$C$82:$AQ$98</definedName>
    <definedName name="_xlnm.Print_Area" localSheetId="1">'SO 101.2 - Komunikace Odo...'!$C$4:$J$76,'SO 101.2 - Komunikace Odo...'!$C$82:$J$108,'SO 101.2 - Komunikace Odo...'!$C$114:$K$482</definedName>
    <definedName name="_xlnm.Print_Area" localSheetId="3">'SO 401 - Přeložka VO'!$C$4:$J$76,'SO 401 - Přeložka VO'!$C$82:$J$106,'SO 401 - Přeložka VO'!$C$112:$K$275</definedName>
    <definedName name="_xlnm.Print_Area" localSheetId="2">'SO 901.2 - VRN - Odolena ...'!$C$4:$J$76,'SO 901.2 - VRN - Odolena ...'!$C$82:$J$100,'SO 901.2 - VRN - Odolena ...'!$C$106:$K$143</definedName>
  </definedNames>
  <calcPr calcId="181029"/>
</workbook>
</file>

<file path=xl/calcChain.xml><?xml version="1.0" encoding="utf-8"?>
<calcChain xmlns="http://schemas.openxmlformats.org/spreadsheetml/2006/main">
  <c r="J126" i="5" l="1"/>
  <c r="J37" i="5"/>
  <c r="J36" i="5"/>
  <c r="AY97" i="1"/>
  <c r="J35" i="5"/>
  <c r="AX97" i="1"/>
  <c r="BI274" i="5"/>
  <c r="BH274" i="5"/>
  <c r="BG274" i="5"/>
  <c r="BF274" i="5"/>
  <c r="T274" i="5"/>
  <c r="R274" i="5"/>
  <c r="P274" i="5"/>
  <c r="BI272" i="5"/>
  <c r="BH272" i="5"/>
  <c r="BG272" i="5"/>
  <c r="BF272" i="5"/>
  <c r="T272" i="5"/>
  <c r="R272" i="5"/>
  <c r="P272" i="5"/>
  <c r="BI268" i="5"/>
  <c r="BH268" i="5"/>
  <c r="BG268" i="5"/>
  <c r="BF268" i="5"/>
  <c r="T268" i="5"/>
  <c r="R268" i="5"/>
  <c r="P268" i="5"/>
  <c r="BI265" i="5"/>
  <c r="BH265" i="5"/>
  <c r="BG265" i="5"/>
  <c r="BF265" i="5"/>
  <c r="T265" i="5"/>
  <c r="R265" i="5"/>
  <c r="P265" i="5"/>
  <c r="BI261" i="5"/>
  <c r="BH261" i="5"/>
  <c r="BG261" i="5"/>
  <c r="BF261" i="5"/>
  <c r="T261" i="5"/>
  <c r="R261" i="5"/>
  <c r="P261" i="5"/>
  <c r="BI258" i="5"/>
  <c r="BH258" i="5"/>
  <c r="BG258" i="5"/>
  <c r="BF258" i="5"/>
  <c r="T258" i="5"/>
  <c r="R258" i="5"/>
  <c r="P258" i="5"/>
  <c r="BI255" i="5"/>
  <c r="BH255" i="5"/>
  <c r="BG255" i="5"/>
  <c r="BF255" i="5"/>
  <c r="T255" i="5"/>
  <c r="R255" i="5"/>
  <c r="P255" i="5"/>
  <c r="BI252" i="5"/>
  <c r="BH252" i="5"/>
  <c r="BG252" i="5"/>
  <c r="BF252" i="5"/>
  <c r="T252" i="5"/>
  <c r="R252" i="5"/>
  <c r="P252" i="5"/>
  <c r="BI248" i="5"/>
  <c r="BH248" i="5"/>
  <c r="BG248" i="5"/>
  <c r="BF248" i="5"/>
  <c r="T248" i="5"/>
  <c r="R248" i="5"/>
  <c r="P248" i="5"/>
  <c r="BI246" i="5"/>
  <c r="BH246" i="5"/>
  <c r="BG246" i="5"/>
  <c r="BF246" i="5"/>
  <c r="T246" i="5"/>
  <c r="R246" i="5"/>
  <c r="P246" i="5"/>
  <c r="BI245" i="5"/>
  <c r="BH245" i="5"/>
  <c r="BG245" i="5"/>
  <c r="BF245" i="5"/>
  <c r="T245" i="5"/>
  <c r="R245" i="5"/>
  <c r="P245" i="5"/>
  <c r="BI242" i="5"/>
  <c r="BH242" i="5"/>
  <c r="BG242" i="5"/>
  <c r="BF242" i="5"/>
  <c r="T242" i="5"/>
  <c r="R242" i="5"/>
  <c r="P242" i="5"/>
  <c r="BI241" i="5"/>
  <c r="BH241" i="5"/>
  <c r="BG241" i="5"/>
  <c r="BF241" i="5"/>
  <c r="T241" i="5"/>
  <c r="R241" i="5"/>
  <c r="P241" i="5"/>
  <c r="BI238" i="5"/>
  <c r="BH238" i="5"/>
  <c r="BG238" i="5"/>
  <c r="BF238" i="5"/>
  <c r="T238" i="5"/>
  <c r="R238" i="5"/>
  <c r="P238" i="5"/>
  <c r="BI237" i="5"/>
  <c r="BH237" i="5"/>
  <c r="BG237" i="5"/>
  <c r="BF237" i="5"/>
  <c r="T237" i="5"/>
  <c r="R237" i="5"/>
  <c r="P237" i="5"/>
  <c r="BI236" i="5"/>
  <c r="BH236" i="5"/>
  <c r="BG236" i="5"/>
  <c r="BF236" i="5"/>
  <c r="T236" i="5"/>
  <c r="R236" i="5"/>
  <c r="P236" i="5"/>
  <c r="BI233" i="5"/>
  <c r="BH233" i="5"/>
  <c r="BG233" i="5"/>
  <c r="BF233" i="5"/>
  <c r="T233" i="5"/>
  <c r="R233" i="5"/>
  <c r="P233" i="5"/>
  <c r="BI231" i="5"/>
  <c r="BH231" i="5"/>
  <c r="BG231" i="5"/>
  <c r="BF231" i="5"/>
  <c r="T231" i="5"/>
  <c r="R231" i="5"/>
  <c r="P231" i="5"/>
  <c r="BI230" i="5"/>
  <c r="BH230" i="5"/>
  <c r="BG230" i="5"/>
  <c r="BF230" i="5"/>
  <c r="T230" i="5"/>
  <c r="R230" i="5"/>
  <c r="P230" i="5"/>
  <c r="BI227" i="5"/>
  <c r="BH227" i="5"/>
  <c r="BG227" i="5"/>
  <c r="BF227" i="5"/>
  <c r="T227" i="5"/>
  <c r="R227" i="5"/>
  <c r="P227" i="5"/>
  <c r="BI226" i="5"/>
  <c r="BH226" i="5"/>
  <c r="BG226" i="5"/>
  <c r="BF226" i="5"/>
  <c r="T226" i="5"/>
  <c r="R226" i="5"/>
  <c r="P226" i="5"/>
  <c r="BI223" i="5"/>
  <c r="BH223" i="5"/>
  <c r="BG223" i="5"/>
  <c r="BF223" i="5"/>
  <c r="T223" i="5"/>
  <c r="R223" i="5"/>
  <c r="P223" i="5"/>
  <c r="BI220" i="5"/>
  <c r="BH220" i="5"/>
  <c r="BG220" i="5"/>
  <c r="BF220" i="5"/>
  <c r="T220" i="5"/>
  <c r="R220" i="5"/>
  <c r="P220" i="5"/>
  <c r="BI217" i="5"/>
  <c r="BH217" i="5"/>
  <c r="BG217" i="5"/>
  <c r="BF217" i="5"/>
  <c r="T217" i="5"/>
  <c r="R217" i="5"/>
  <c r="P217" i="5"/>
  <c r="BI214" i="5"/>
  <c r="BH214" i="5"/>
  <c r="BG214" i="5"/>
  <c r="BF214" i="5"/>
  <c r="T214" i="5"/>
  <c r="R214" i="5"/>
  <c r="P214" i="5"/>
  <c r="BI211" i="5"/>
  <c r="BH211" i="5"/>
  <c r="BG211" i="5"/>
  <c r="BF211" i="5"/>
  <c r="T211" i="5"/>
  <c r="R211" i="5"/>
  <c r="P211" i="5"/>
  <c r="BI208" i="5"/>
  <c r="BH208" i="5"/>
  <c r="BG208" i="5"/>
  <c r="BF208" i="5"/>
  <c r="T208" i="5"/>
  <c r="R208" i="5"/>
  <c r="P208" i="5"/>
  <c r="BI206" i="5"/>
  <c r="BH206" i="5"/>
  <c r="BG206" i="5"/>
  <c r="BF206" i="5"/>
  <c r="T206" i="5"/>
  <c r="R206" i="5"/>
  <c r="P206" i="5"/>
  <c r="BI203" i="5"/>
  <c r="BH203" i="5"/>
  <c r="BG203" i="5"/>
  <c r="BF203" i="5"/>
  <c r="T203" i="5"/>
  <c r="R203" i="5"/>
  <c r="P203" i="5"/>
  <c r="BI200" i="5"/>
  <c r="BH200" i="5"/>
  <c r="BG200" i="5"/>
  <c r="BF200" i="5"/>
  <c r="T200" i="5"/>
  <c r="R200" i="5"/>
  <c r="P200" i="5"/>
  <c r="BI197" i="5"/>
  <c r="BH197" i="5"/>
  <c r="BG197" i="5"/>
  <c r="BF197" i="5"/>
  <c r="T197" i="5"/>
  <c r="R197" i="5"/>
  <c r="P197" i="5"/>
  <c r="BI194" i="5"/>
  <c r="BH194" i="5"/>
  <c r="BG194" i="5"/>
  <c r="BF194" i="5"/>
  <c r="T194" i="5"/>
  <c r="R194" i="5"/>
  <c r="P194" i="5"/>
  <c r="BI192" i="5"/>
  <c r="BH192" i="5"/>
  <c r="BG192" i="5"/>
  <c r="BF192" i="5"/>
  <c r="T192" i="5"/>
  <c r="R192" i="5"/>
  <c r="P192" i="5"/>
  <c r="BI190" i="5"/>
  <c r="BH190" i="5"/>
  <c r="BG190" i="5"/>
  <c r="BF190" i="5"/>
  <c r="T190" i="5"/>
  <c r="R190" i="5"/>
  <c r="P190" i="5"/>
  <c r="BI188" i="5"/>
  <c r="BH188" i="5"/>
  <c r="BG188" i="5"/>
  <c r="BF188" i="5"/>
  <c r="T188" i="5"/>
  <c r="R188" i="5"/>
  <c r="P188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82" i="5"/>
  <c r="BH182" i="5"/>
  <c r="BG182" i="5"/>
  <c r="BF182" i="5"/>
  <c r="T182" i="5"/>
  <c r="R182" i="5"/>
  <c r="P182" i="5"/>
  <c r="BI180" i="5"/>
  <c r="BH180" i="5"/>
  <c r="BG180" i="5"/>
  <c r="BF180" i="5"/>
  <c r="T180" i="5"/>
  <c r="R180" i="5"/>
  <c r="P180" i="5"/>
  <c r="BI178" i="5"/>
  <c r="BH178" i="5"/>
  <c r="BG178" i="5"/>
  <c r="BF178" i="5"/>
  <c r="T178" i="5"/>
  <c r="R178" i="5"/>
  <c r="P178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29" i="5"/>
  <c r="BH129" i="5"/>
  <c r="BG129" i="5"/>
  <c r="BF129" i="5"/>
  <c r="T129" i="5"/>
  <c r="R129" i="5"/>
  <c r="P129" i="5"/>
  <c r="J97" i="5"/>
  <c r="J122" i="5"/>
  <c r="J121" i="5"/>
  <c r="F121" i="5"/>
  <c r="F119" i="5"/>
  <c r="E117" i="5"/>
  <c r="J92" i="5"/>
  <c r="J91" i="5"/>
  <c r="F91" i="5"/>
  <c r="F89" i="5"/>
  <c r="E87" i="5"/>
  <c r="J18" i="5"/>
  <c r="E18" i="5"/>
  <c r="F122" i="5" s="1"/>
  <c r="J17" i="5"/>
  <c r="J12" i="5"/>
  <c r="J89" i="5" s="1"/>
  <c r="E7" i="5"/>
  <c r="E85" i="5" s="1"/>
  <c r="J37" i="4"/>
  <c r="J36" i="4"/>
  <c r="AY96" i="1"/>
  <c r="J35" i="4"/>
  <c r="AX96" i="1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BI122" i="4"/>
  <c r="BH122" i="4"/>
  <c r="BG122" i="4"/>
  <c r="BF122" i="4"/>
  <c r="T122" i="4"/>
  <c r="R122" i="4"/>
  <c r="P122" i="4"/>
  <c r="J116" i="4"/>
  <c r="J115" i="4"/>
  <c r="F115" i="4"/>
  <c r="F113" i="4"/>
  <c r="E111" i="4"/>
  <c r="J92" i="4"/>
  <c r="J91" i="4"/>
  <c r="F91" i="4"/>
  <c r="F89" i="4"/>
  <c r="E87" i="4"/>
  <c r="J18" i="4"/>
  <c r="E18" i="4"/>
  <c r="F116" i="4"/>
  <c r="J17" i="4"/>
  <c r="J12" i="4"/>
  <c r="J113" i="4" s="1"/>
  <c r="E7" i="4"/>
  <c r="E109" i="4" s="1"/>
  <c r="J37" i="3"/>
  <c r="J36" i="3"/>
  <c r="AY95" i="1"/>
  <c r="J35" i="3"/>
  <c r="AX95" i="1"/>
  <c r="BI481" i="3"/>
  <c r="BH481" i="3"/>
  <c r="BG481" i="3"/>
  <c r="BF481" i="3"/>
  <c r="T481" i="3"/>
  <c r="T480" i="3"/>
  <c r="R481" i="3"/>
  <c r="R480" i="3"/>
  <c r="P481" i="3"/>
  <c r="P480" i="3"/>
  <c r="BI476" i="3"/>
  <c r="BH476" i="3"/>
  <c r="BG476" i="3"/>
  <c r="BF476" i="3"/>
  <c r="T476" i="3"/>
  <c r="R476" i="3"/>
  <c r="P476" i="3"/>
  <c r="BI473" i="3"/>
  <c r="BH473" i="3"/>
  <c r="BG473" i="3"/>
  <c r="BF473" i="3"/>
  <c r="T473" i="3"/>
  <c r="R473" i="3"/>
  <c r="P473" i="3"/>
  <c r="P469" i="3" s="1"/>
  <c r="BI470" i="3"/>
  <c r="BH470" i="3"/>
  <c r="BG470" i="3"/>
  <c r="BF470" i="3"/>
  <c r="T470" i="3"/>
  <c r="T469" i="3"/>
  <c r="R470" i="3"/>
  <c r="R469" i="3"/>
  <c r="P470" i="3"/>
  <c r="BI465" i="3"/>
  <c r="BH465" i="3"/>
  <c r="BG465" i="3"/>
  <c r="BF465" i="3"/>
  <c r="T465" i="3"/>
  <c r="R465" i="3"/>
  <c r="P465" i="3"/>
  <c r="BI462" i="3"/>
  <c r="BH462" i="3"/>
  <c r="BG462" i="3"/>
  <c r="BF462" i="3"/>
  <c r="T462" i="3"/>
  <c r="R462" i="3"/>
  <c r="P462" i="3"/>
  <c r="BI458" i="3"/>
  <c r="BH458" i="3"/>
  <c r="BG458" i="3"/>
  <c r="BF458" i="3"/>
  <c r="T458" i="3"/>
  <c r="R458" i="3"/>
  <c r="P458" i="3"/>
  <c r="BI455" i="3"/>
  <c r="BH455" i="3"/>
  <c r="BG455" i="3"/>
  <c r="BF455" i="3"/>
  <c r="T455" i="3"/>
  <c r="R455" i="3"/>
  <c r="P455" i="3"/>
  <c r="BI451" i="3"/>
  <c r="BH451" i="3"/>
  <c r="BG451" i="3"/>
  <c r="BF451" i="3"/>
  <c r="T451" i="3"/>
  <c r="R451" i="3"/>
  <c r="P451" i="3"/>
  <c r="BI448" i="3"/>
  <c r="BH448" i="3"/>
  <c r="BG448" i="3"/>
  <c r="BF448" i="3"/>
  <c r="T448" i="3"/>
  <c r="R448" i="3"/>
  <c r="P448" i="3"/>
  <c r="BI445" i="3"/>
  <c r="BH445" i="3"/>
  <c r="BG445" i="3"/>
  <c r="BF445" i="3"/>
  <c r="T445" i="3"/>
  <c r="R445" i="3"/>
  <c r="P445" i="3"/>
  <c r="BI442" i="3"/>
  <c r="BH442" i="3"/>
  <c r="BG442" i="3"/>
  <c r="BF442" i="3"/>
  <c r="T442" i="3"/>
  <c r="R442" i="3"/>
  <c r="P442" i="3"/>
  <c r="BI437" i="3"/>
  <c r="BH437" i="3"/>
  <c r="BG437" i="3"/>
  <c r="BF437" i="3"/>
  <c r="T437" i="3"/>
  <c r="R437" i="3"/>
  <c r="P437" i="3"/>
  <c r="BI435" i="3"/>
  <c r="BH435" i="3"/>
  <c r="BG435" i="3"/>
  <c r="BF435" i="3"/>
  <c r="T435" i="3"/>
  <c r="R435" i="3"/>
  <c r="P435" i="3"/>
  <c r="BI433" i="3"/>
  <c r="BH433" i="3"/>
  <c r="BG433" i="3"/>
  <c r="BF433" i="3"/>
  <c r="T433" i="3"/>
  <c r="R433" i="3"/>
  <c r="P433" i="3"/>
  <c r="BI431" i="3"/>
  <c r="BH431" i="3"/>
  <c r="BG431" i="3"/>
  <c r="BF431" i="3"/>
  <c r="T431" i="3"/>
  <c r="R431" i="3"/>
  <c r="P431" i="3"/>
  <c r="BI430" i="3"/>
  <c r="BH430" i="3"/>
  <c r="BG430" i="3"/>
  <c r="BF430" i="3"/>
  <c r="T430" i="3"/>
  <c r="R430" i="3"/>
  <c r="P430" i="3"/>
  <c r="BI427" i="3"/>
  <c r="BH427" i="3"/>
  <c r="BG427" i="3"/>
  <c r="BF427" i="3"/>
  <c r="T427" i="3"/>
  <c r="R427" i="3"/>
  <c r="P427" i="3"/>
  <c r="BI424" i="3"/>
  <c r="BH424" i="3"/>
  <c r="BG424" i="3"/>
  <c r="BF424" i="3"/>
  <c r="T424" i="3"/>
  <c r="R424" i="3"/>
  <c r="P424" i="3"/>
  <c r="BI422" i="3"/>
  <c r="BH422" i="3"/>
  <c r="BG422" i="3"/>
  <c r="BF422" i="3"/>
  <c r="T422" i="3"/>
  <c r="R422" i="3"/>
  <c r="P422" i="3"/>
  <c r="BI419" i="3"/>
  <c r="BH419" i="3"/>
  <c r="BG419" i="3"/>
  <c r="BF419" i="3"/>
  <c r="T419" i="3"/>
  <c r="R419" i="3"/>
  <c r="P419" i="3"/>
  <c r="BI417" i="3"/>
  <c r="BH417" i="3"/>
  <c r="BG417" i="3"/>
  <c r="BF417" i="3"/>
  <c r="T417" i="3"/>
  <c r="R417" i="3"/>
  <c r="P417" i="3"/>
  <c r="BI416" i="3"/>
  <c r="BH416" i="3"/>
  <c r="BG416" i="3"/>
  <c r="BF416" i="3"/>
  <c r="T416" i="3"/>
  <c r="R416" i="3"/>
  <c r="P416" i="3"/>
  <c r="BI414" i="3"/>
  <c r="BH414" i="3"/>
  <c r="BG414" i="3"/>
  <c r="BF414" i="3"/>
  <c r="T414" i="3"/>
  <c r="R414" i="3"/>
  <c r="P414" i="3"/>
  <c r="BI412" i="3"/>
  <c r="BH412" i="3"/>
  <c r="BG412" i="3"/>
  <c r="BF412" i="3"/>
  <c r="T412" i="3"/>
  <c r="R412" i="3"/>
  <c r="P412" i="3"/>
  <c r="BI411" i="3"/>
  <c r="BH411" i="3"/>
  <c r="BG411" i="3"/>
  <c r="BF411" i="3"/>
  <c r="T411" i="3"/>
  <c r="R411" i="3"/>
  <c r="P411" i="3"/>
  <c r="BI410" i="3"/>
  <c r="BH410" i="3"/>
  <c r="BG410" i="3"/>
  <c r="BF410" i="3"/>
  <c r="T410" i="3"/>
  <c r="R410" i="3"/>
  <c r="P410" i="3"/>
  <c r="BI407" i="3"/>
  <c r="BH407" i="3"/>
  <c r="BG407" i="3"/>
  <c r="BF407" i="3"/>
  <c r="T407" i="3"/>
  <c r="R407" i="3"/>
  <c r="P407" i="3"/>
  <c r="BI406" i="3"/>
  <c r="BH406" i="3"/>
  <c r="BG406" i="3"/>
  <c r="BF406" i="3"/>
  <c r="T406" i="3"/>
  <c r="R406" i="3"/>
  <c r="P406" i="3"/>
  <c r="BI404" i="3"/>
  <c r="BH404" i="3"/>
  <c r="BG404" i="3"/>
  <c r="BF404" i="3"/>
  <c r="T404" i="3"/>
  <c r="R404" i="3"/>
  <c r="P404" i="3"/>
  <c r="BI402" i="3"/>
  <c r="BH402" i="3"/>
  <c r="BG402" i="3"/>
  <c r="BF402" i="3"/>
  <c r="T402" i="3"/>
  <c r="R402" i="3"/>
  <c r="P402" i="3"/>
  <c r="BI401" i="3"/>
  <c r="BH401" i="3"/>
  <c r="BG401" i="3"/>
  <c r="BF401" i="3"/>
  <c r="T401" i="3"/>
  <c r="R401" i="3"/>
  <c r="P401" i="3"/>
  <c r="BI399" i="3"/>
  <c r="BH399" i="3"/>
  <c r="BG399" i="3"/>
  <c r="BF399" i="3"/>
  <c r="T399" i="3"/>
  <c r="R399" i="3"/>
  <c r="P399" i="3"/>
  <c r="BI398" i="3"/>
  <c r="BH398" i="3"/>
  <c r="BG398" i="3"/>
  <c r="BF398" i="3"/>
  <c r="T398" i="3"/>
  <c r="R398" i="3"/>
  <c r="P398" i="3"/>
  <c r="BI396" i="3"/>
  <c r="BH396" i="3"/>
  <c r="BG396" i="3"/>
  <c r="BF396" i="3"/>
  <c r="T396" i="3"/>
  <c r="R396" i="3"/>
  <c r="P396" i="3"/>
  <c r="BI394" i="3"/>
  <c r="BH394" i="3"/>
  <c r="BG394" i="3"/>
  <c r="BF394" i="3"/>
  <c r="T394" i="3"/>
  <c r="R394" i="3"/>
  <c r="P394" i="3"/>
  <c r="BI389" i="3"/>
  <c r="BH389" i="3"/>
  <c r="BG389" i="3"/>
  <c r="BF389" i="3"/>
  <c r="T389" i="3"/>
  <c r="R389" i="3"/>
  <c r="P389" i="3"/>
  <c r="BI385" i="3"/>
  <c r="BH385" i="3"/>
  <c r="BG385" i="3"/>
  <c r="BF385" i="3"/>
  <c r="T385" i="3"/>
  <c r="R385" i="3"/>
  <c r="P385" i="3"/>
  <c r="BI381" i="3"/>
  <c r="BH381" i="3"/>
  <c r="BG381" i="3"/>
  <c r="BF381" i="3"/>
  <c r="T381" i="3"/>
  <c r="R381" i="3"/>
  <c r="P381" i="3"/>
  <c r="BI377" i="3"/>
  <c r="BH377" i="3"/>
  <c r="BG377" i="3"/>
  <c r="BF377" i="3"/>
  <c r="T377" i="3"/>
  <c r="R377" i="3"/>
  <c r="P377" i="3"/>
  <c r="BI373" i="3"/>
  <c r="BH373" i="3"/>
  <c r="BG373" i="3"/>
  <c r="BF373" i="3"/>
  <c r="T373" i="3"/>
  <c r="R373" i="3"/>
  <c r="P373" i="3"/>
  <c r="BI369" i="3"/>
  <c r="BH369" i="3"/>
  <c r="BG369" i="3"/>
  <c r="BF369" i="3"/>
  <c r="T369" i="3"/>
  <c r="R369" i="3"/>
  <c r="P369" i="3"/>
  <c r="BI365" i="3"/>
  <c r="BH365" i="3"/>
  <c r="BG365" i="3"/>
  <c r="BF365" i="3"/>
  <c r="T365" i="3"/>
  <c r="R365" i="3"/>
  <c r="P365" i="3"/>
  <c r="BI361" i="3"/>
  <c r="BH361" i="3"/>
  <c r="BG361" i="3"/>
  <c r="BF361" i="3"/>
  <c r="T361" i="3"/>
  <c r="R361" i="3"/>
  <c r="P361" i="3"/>
  <c r="BI360" i="3"/>
  <c r="BH360" i="3"/>
  <c r="BG360" i="3"/>
  <c r="BF360" i="3"/>
  <c r="T360" i="3"/>
  <c r="R360" i="3"/>
  <c r="P360" i="3"/>
  <c r="BI358" i="3"/>
  <c r="BH358" i="3"/>
  <c r="BG358" i="3"/>
  <c r="BF358" i="3"/>
  <c r="T358" i="3"/>
  <c r="R358" i="3"/>
  <c r="P358" i="3"/>
  <c r="BI357" i="3"/>
  <c r="BH357" i="3"/>
  <c r="BG357" i="3"/>
  <c r="BF357" i="3"/>
  <c r="T357" i="3"/>
  <c r="R357" i="3"/>
  <c r="P357" i="3"/>
  <c r="BI356" i="3"/>
  <c r="BH356" i="3"/>
  <c r="BG356" i="3"/>
  <c r="BF356" i="3"/>
  <c r="T356" i="3"/>
  <c r="R356" i="3"/>
  <c r="P356" i="3"/>
  <c r="BI354" i="3"/>
  <c r="BH354" i="3"/>
  <c r="BG354" i="3"/>
  <c r="BF354" i="3"/>
  <c r="T354" i="3"/>
  <c r="R354" i="3"/>
  <c r="P354" i="3"/>
  <c r="BI351" i="3"/>
  <c r="BH351" i="3"/>
  <c r="BG351" i="3"/>
  <c r="BF351" i="3"/>
  <c r="T351" i="3"/>
  <c r="R351" i="3"/>
  <c r="P351" i="3"/>
  <c r="BI348" i="3"/>
  <c r="BH348" i="3"/>
  <c r="BG348" i="3"/>
  <c r="BF348" i="3"/>
  <c r="T348" i="3"/>
  <c r="R348" i="3"/>
  <c r="P348" i="3"/>
  <c r="BI346" i="3"/>
  <c r="BH346" i="3"/>
  <c r="BG346" i="3"/>
  <c r="BF346" i="3"/>
  <c r="T346" i="3"/>
  <c r="R346" i="3"/>
  <c r="P346" i="3"/>
  <c r="BI343" i="3"/>
  <c r="BH343" i="3"/>
  <c r="BG343" i="3"/>
  <c r="BF343" i="3"/>
  <c r="T343" i="3"/>
  <c r="R343" i="3"/>
  <c r="P343" i="3"/>
  <c r="BI341" i="3"/>
  <c r="BH341" i="3"/>
  <c r="BG341" i="3"/>
  <c r="BF341" i="3"/>
  <c r="T341" i="3"/>
  <c r="R341" i="3"/>
  <c r="P341" i="3"/>
  <c r="BI338" i="3"/>
  <c r="BH338" i="3"/>
  <c r="BG338" i="3"/>
  <c r="BF338" i="3"/>
  <c r="T338" i="3"/>
  <c r="R338" i="3"/>
  <c r="P338" i="3"/>
  <c r="BI336" i="3"/>
  <c r="BH336" i="3"/>
  <c r="BG336" i="3"/>
  <c r="BF336" i="3"/>
  <c r="T336" i="3"/>
  <c r="R336" i="3"/>
  <c r="P336" i="3"/>
  <c r="BI334" i="3"/>
  <c r="BH334" i="3"/>
  <c r="BG334" i="3"/>
  <c r="BF334" i="3"/>
  <c r="T334" i="3"/>
  <c r="R334" i="3"/>
  <c r="P334" i="3"/>
  <c r="BI332" i="3"/>
  <c r="BH332" i="3"/>
  <c r="BG332" i="3"/>
  <c r="BF332" i="3"/>
  <c r="T332" i="3"/>
  <c r="R332" i="3"/>
  <c r="P332" i="3"/>
  <c r="BI329" i="3"/>
  <c r="BH329" i="3"/>
  <c r="BG329" i="3"/>
  <c r="BF329" i="3"/>
  <c r="T329" i="3"/>
  <c r="R329" i="3"/>
  <c r="P329" i="3"/>
  <c r="BI327" i="3"/>
  <c r="BH327" i="3"/>
  <c r="BG327" i="3"/>
  <c r="BF327" i="3"/>
  <c r="T327" i="3"/>
  <c r="R327" i="3"/>
  <c r="P327" i="3"/>
  <c r="BI325" i="3"/>
  <c r="BH325" i="3"/>
  <c r="BG325" i="3"/>
  <c r="BF325" i="3"/>
  <c r="T325" i="3"/>
  <c r="R325" i="3"/>
  <c r="P325" i="3"/>
  <c r="BI320" i="3"/>
  <c r="BH320" i="3"/>
  <c r="BG320" i="3"/>
  <c r="BF320" i="3"/>
  <c r="T320" i="3"/>
  <c r="R320" i="3"/>
  <c r="P320" i="3"/>
  <c r="BI316" i="3"/>
  <c r="BH316" i="3"/>
  <c r="BG316" i="3"/>
  <c r="BF316" i="3"/>
  <c r="T316" i="3"/>
  <c r="R316" i="3"/>
  <c r="P316" i="3"/>
  <c r="BI313" i="3"/>
  <c r="BH313" i="3"/>
  <c r="BG313" i="3"/>
  <c r="BF313" i="3"/>
  <c r="T313" i="3"/>
  <c r="R313" i="3"/>
  <c r="P313" i="3"/>
  <c r="BI310" i="3"/>
  <c r="BH310" i="3"/>
  <c r="BG310" i="3"/>
  <c r="BF310" i="3"/>
  <c r="T310" i="3"/>
  <c r="R310" i="3"/>
  <c r="P310" i="3"/>
  <c r="BI306" i="3"/>
  <c r="BH306" i="3"/>
  <c r="BG306" i="3"/>
  <c r="BF306" i="3"/>
  <c r="T306" i="3"/>
  <c r="R306" i="3"/>
  <c r="P306" i="3"/>
  <c r="BI301" i="3"/>
  <c r="BH301" i="3"/>
  <c r="BG301" i="3"/>
  <c r="BF301" i="3"/>
  <c r="T301" i="3"/>
  <c r="R301" i="3"/>
  <c r="P301" i="3"/>
  <c r="BI298" i="3"/>
  <c r="BH298" i="3"/>
  <c r="BG298" i="3"/>
  <c r="BF298" i="3"/>
  <c r="T298" i="3"/>
  <c r="R298" i="3"/>
  <c r="P298" i="3"/>
  <c r="BI295" i="3"/>
  <c r="BH295" i="3"/>
  <c r="BG295" i="3"/>
  <c r="BF295" i="3"/>
  <c r="T295" i="3"/>
  <c r="R295" i="3"/>
  <c r="P295" i="3"/>
  <c r="BI292" i="3"/>
  <c r="BH292" i="3"/>
  <c r="BG292" i="3"/>
  <c r="BF292" i="3"/>
  <c r="T292" i="3"/>
  <c r="R292" i="3"/>
  <c r="P292" i="3"/>
  <c r="BI290" i="3"/>
  <c r="BH290" i="3"/>
  <c r="BG290" i="3"/>
  <c r="BF290" i="3"/>
  <c r="T290" i="3"/>
  <c r="R290" i="3"/>
  <c r="P290" i="3"/>
  <c r="BI288" i="3"/>
  <c r="BH288" i="3"/>
  <c r="BG288" i="3"/>
  <c r="BF288" i="3"/>
  <c r="T288" i="3"/>
  <c r="R288" i="3"/>
  <c r="P288" i="3"/>
  <c r="BI286" i="3"/>
  <c r="BH286" i="3"/>
  <c r="BG286" i="3"/>
  <c r="BF286" i="3"/>
  <c r="T286" i="3"/>
  <c r="R286" i="3"/>
  <c r="P286" i="3"/>
  <c r="BI284" i="3"/>
  <c r="BH284" i="3"/>
  <c r="BG284" i="3"/>
  <c r="BF284" i="3"/>
  <c r="T284" i="3"/>
  <c r="R284" i="3"/>
  <c r="P284" i="3"/>
  <c r="BI281" i="3"/>
  <c r="BH281" i="3"/>
  <c r="BG281" i="3"/>
  <c r="BF281" i="3"/>
  <c r="T281" i="3"/>
  <c r="R281" i="3"/>
  <c r="P281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4" i="3"/>
  <c r="BH274" i="3"/>
  <c r="BG274" i="3"/>
  <c r="BF274" i="3"/>
  <c r="T274" i="3"/>
  <c r="R274" i="3"/>
  <c r="P274" i="3"/>
  <c r="BI272" i="3"/>
  <c r="BH272" i="3"/>
  <c r="BG272" i="3"/>
  <c r="BF272" i="3"/>
  <c r="T272" i="3"/>
  <c r="R272" i="3"/>
  <c r="P272" i="3"/>
  <c r="BI270" i="3"/>
  <c r="BH270" i="3"/>
  <c r="BG270" i="3"/>
  <c r="BF270" i="3"/>
  <c r="T270" i="3"/>
  <c r="R270" i="3"/>
  <c r="P270" i="3"/>
  <c r="BI268" i="3"/>
  <c r="BH268" i="3"/>
  <c r="BG268" i="3"/>
  <c r="BF268" i="3"/>
  <c r="T268" i="3"/>
  <c r="R268" i="3"/>
  <c r="P268" i="3"/>
  <c r="BI266" i="3"/>
  <c r="BH266" i="3"/>
  <c r="BG266" i="3"/>
  <c r="BF266" i="3"/>
  <c r="T266" i="3"/>
  <c r="R266" i="3"/>
  <c r="P266" i="3"/>
  <c r="BI264" i="3"/>
  <c r="BH264" i="3"/>
  <c r="BG264" i="3"/>
  <c r="BF264" i="3"/>
  <c r="T264" i="3"/>
  <c r="R264" i="3"/>
  <c r="P264" i="3"/>
  <c r="BI262" i="3"/>
  <c r="BH262" i="3"/>
  <c r="BG262" i="3"/>
  <c r="BF262" i="3"/>
  <c r="T262" i="3"/>
  <c r="R262" i="3"/>
  <c r="P262" i="3"/>
  <c r="BI260" i="3"/>
  <c r="BH260" i="3"/>
  <c r="BG260" i="3"/>
  <c r="BF260" i="3"/>
  <c r="T260" i="3"/>
  <c r="R260" i="3"/>
  <c r="P260" i="3"/>
  <c r="BI258" i="3"/>
  <c r="BH258" i="3"/>
  <c r="BG258" i="3"/>
  <c r="BF258" i="3"/>
  <c r="T258" i="3"/>
  <c r="R258" i="3"/>
  <c r="P258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49" i="3"/>
  <c r="BH249" i="3"/>
  <c r="BG249" i="3"/>
  <c r="BF249" i="3"/>
  <c r="T249" i="3"/>
  <c r="R249" i="3"/>
  <c r="P249" i="3"/>
  <c r="BI247" i="3"/>
  <c r="BH247" i="3"/>
  <c r="BG247" i="3"/>
  <c r="BF247" i="3"/>
  <c r="T247" i="3"/>
  <c r="R247" i="3"/>
  <c r="P247" i="3"/>
  <c r="BI245" i="3"/>
  <c r="BH245" i="3"/>
  <c r="BG245" i="3"/>
  <c r="BF245" i="3"/>
  <c r="T245" i="3"/>
  <c r="R245" i="3"/>
  <c r="P245" i="3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28" i="3"/>
  <c r="BH228" i="3"/>
  <c r="BG228" i="3"/>
  <c r="BF228" i="3"/>
  <c r="T228" i="3"/>
  <c r="R228" i="3"/>
  <c r="P228" i="3"/>
  <c r="BI224" i="3"/>
  <c r="BH224" i="3"/>
  <c r="BG224" i="3"/>
  <c r="BF224" i="3"/>
  <c r="T224" i="3"/>
  <c r="R224" i="3"/>
  <c r="P224" i="3"/>
  <c r="BI221" i="3"/>
  <c r="BH221" i="3"/>
  <c r="BG221" i="3"/>
  <c r="BF221" i="3"/>
  <c r="T221" i="3"/>
  <c r="R221" i="3"/>
  <c r="P221" i="3"/>
  <c r="BI218" i="3"/>
  <c r="BH218" i="3"/>
  <c r="BG218" i="3"/>
  <c r="BF218" i="3"/>
  <c r="T218" i="3"/>
  <c r="R218" i="3"/>
  <c r="P218" i="3"/>
  <c r="BI215" i="3"/>
  <c r="BH215" i="3"/>
  <c r="BG215" i="3"/>
  <c r="BF215" i="3"/>
  <c r="T215" i="3"/>
  <c r="R215" i="3"/>
  <c r="P215" i="3"/>
  <c r="BI212" i="3"/>
  <c r="BH212" i="3"/>
  <c r="BG212" i="3"/>
  <c r="BF212" i="3"/>
  <c r="T212" i="3"/>
  <c r="R212" i="3"/>
  <c r="P212" i="3"/>
  <c r="BI209" i="3"/>
  <c r="BH209" i="3"/>
  <c r="BG209" i="3"/>
  <c r="BF209" i="3"/>
  <c r="T209" i="3"/>
  <c r="R209" i="3"/>
  <c r="P209" i="3"/>
  <c r="BI206" i="3"/>
  <c r="BH206" i="3"/>
  <c r="BG206" i="3"/>
  <c r="BF206" i="3"/>
  <c r="T206" i="3"/>
  <c r="R206" i="3"/>
  <c r="P206" i="3"/>
  <c r="BI203" i="3"/>
  <c r="BH203" i="3"/>
  <c r="BG203" i="3"/>
  <c r="BF203" i="3"/>
  <c r="T203" i="3"/>
  <c r="R203" i="3"/>
  <c r="P203" i="3"/>
  <c r="BI200" i="3"/>
  <c r="BH200" i="3"/>
  <c r="BG200" i="3"/>
  <c r="BF200" i="3"/>
  <c r="T200" i="3"/>
  <c r="R200" i="3"/>
  <c r="P200" i="3"/>
  <c r="BI197" i="3"/>
  <c r="BH197" i="3"/>
  <c r="BG197" i="3"/>
  <c r="BF197" i="3"/>
  <c r="T197" i="3"/>
  <c r="R197" i="3"/>
  <c r="P197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1" i="3"/>
  <c r="BH171" i="3"/>
  <c r="BG171" i="3"/>
  <c r="BF171" i="3"/>
  <c r="T171" i="3"/>
  <c r="R171" i="3"/>
  <c r="P171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48" i="3"/>
  <c r="BH148" i="3"/>
  <c r="BG148" i="3"/>
  <c r="BF148" i="3"/>
  <c r="T148" i="3"/>
  <c r="R148" i="3"/>
  <c r="P148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0" i="3"/>
  <c r="BH130" i="3"/>
  <c r="BG130" i="3"/>
  <c r="BF130" i="3"/>
  <c r="T130" i="3"/>
  <c r="R130" i="3"/>
  <c r="P130" i="3"/>
  <c r="J124" i="3"/>
  <c r="J123" i="3"/>
  <c r="F123" i="3"/>
  <c r="F121" i="3"/>
  <c r="E119" i="3"/>
  <c r="J92" i="3"/>
  <c r="J91" i="3"/>
  <c r="F91" i="3"/>
  <c r="F89" i="3"/>
  <c r="E87" i="3"/>
  <c r="J18" i="3"/>
  <c r="E18" i="3"/>
  <c r="F124" i="3" s="1"/>
  <c r="J17" i="3"/>
  <c r="J12" i="3"/>
  <c r="J121" i="3" s="1"/>
  <c r="E7" i="3"/>
  <c r="E117" i="3" s="1"/>
  <c r="L90" i="1"/>
  <c r="AM90" i="1"/>
  <c r="AM89" i="1"/>
  <c r="L89" i="1"/>
  <c r="AM87" i="1"/>
  <c r="L87" i="1"/>
  <c r="L85" i="1"/>
  <c r="L84" i="1"/>
  <c r="BK253" i="3"/>
  <c r="BK237" i="3"/>
  <c r="J243" i="3"/>
  <c r="J151" i="5"/>
  <c r="J214" i="5"/>
  <c r="BK242" i="5"/>
  <c r="J233" i="5"/>
  <c r="BK186" i="5"/>
  <c r="J200" i="5"/>
  <c r="BK180" i="5"/>
  <c r="BK182" i="5"/>
  <c r="BK151" i="5"/>
  <c r="BK224" i="3"/>
  <c r="BK422" i="3"/>
  <c r="J410" i="3"/>
  <c r="J357" i="3"/>
  <c r="J286" i="3"/>
  <c r="BK381" i="3"/>
  <c r="BK238" i="5"/>
  <c r="J334" i="3"/>
  <c r="BK416" i="3"/>
  <c r="J134" i="3"/>
  <c r="BK396" i="3"/>
  <c r="BK251" i="3"/>
  <c r="J140" i="3"/>
  <c r="J189" i="3"/>
  <c r="BK369" i="3"/>
  <c r="J141" i="4"/>
  <c r="BK248" i="5"/>
  <c r="J226" i="5"/>
  <c r="BK143" i="3"/>
  <c r="BK153" i="3"/>
  <c r="J143" i="3"/>
  <c r="BK138" i="4"/>
  <c r="BK166" i="5"/>
  <c r="BK237" i="5"/>
  <c r="J258" i="5"/>
  <c r="J223" i="5"/>
  <c r="J237" i="5"/>
  <c r="BK132" i="5"/>
  <c r="AS94" i="1"/>
  <c r="J377" i="3"/>
  <c r="BK209" i="3"/>
  <c r="BK274" i="3"/>
  <c r="J316" i="3"/>
  <c r="BK292" i="3"/>
  <c r="J276" i="3"/>
  <c r="J203" i="3"/>
  <c r="BK148" i="3"/>
  <c r="BK141" i="4"/>
  <c r="J203" i="5"/>
  <c r="BK246" i="5"/>
  <c r="BK160" i="5"/>
  <c r="J129" i="5"/>
  <c r="BK192" i="5"/>
  <c r="BK203" i="5"/>
  <c r="J182" i="5"/>
  <c r="J154" i="5"/>
  <c r="J159" i="3"/>
  <c r="J221" i="3"/>
  <c r="BK134" i="4"/>
  <c r="BK132" i="4"/>
  <c r="BK122" i="4"/>
  <c r="J148" i="5"/>
  <c r="J231" i="5"/>
  <c r="J268" i="5"/>
  <c r="J190" i="5"/>
  <c r="BK217" i="5"/>
  <c r="BK188" i="5"/>
  <c r="BK214" i="5"/>
  <c r="J206" i="5"/>
  <c r="BK174" i="5"/>
  <c r="BK144" i="5"/>
  <c r="J135" i="5"/>
  <c r="BK145" i="5"/>
  <c r="BK313" i="3"/>
  <c r="BK351" i="3"/>
  <c r="J385" i="3"/>
  <c r="BK332" i="3"/>
  <c r="BK156" i="3"/>
  <c r="J124" i="4"/>
  <c r="BK128" i="4"/>
  <c r="J188" i="5"/>
  <c r="BK272" i="5"/>
  <c r="BK258" i="5"/>
  <c r="J448" i="3"/>
  <c r="J417" i="3"/>
  <c r="BK341" i="3"/>
  <c r="BK325" i="3"/>
  <c r="J310" i="3"/>
  <c r="BK276" i="3"/>
  <c r="J253" i="3"/>
  <c r="J182" i="3"/>
  <c r="BK470" i="3"/>
  <c r="BK458" i="3"/>
  <c r="BK431" i="3"/>
  <c r="J481" i="3"/>
  <c r="J455" i="3"/>
  <c r="J381" i="3"/>
  <c r="J292" i="3"/>
  <c r="J272" i="3"/>
  <c r="BK266" i="3"/>
  <c r="J255" i="3"/>
  <c r="J437" i="3"/>
  <c r="BK424" i="3"/>
  <c r="BK414" i="3"/>
  <c r="BK357" i="3"/>
  <c r="BK334" i="3"/>
  <c r="J431" i="3"/>
  <c r="BK218" i="3"/>
  <c r="J473" i="3"/>
  <c r="J462" i="3"/>
  <c r="J430" i="3"/>
  <c r="BK419" i="3"/>
  <c r="BK389" i="3"/>
  <c r="BK451" i="3"/>
  <c r="BK401" i="3"/>
  <c r="BK192" i="3"/>
  <c r="J179" i="3"/>
  <c r="J251" i="3"/>
  <c r="J416" i="3"/>
  <c r="BK358" i="3"/>
  <c r="J266" i="3"/>
  <c r="J306" i="3"/>
  <c r="J348" i="3"/>
  <c r="BK281" i="3"/>
  <c r="J290" i="3"/>
  <c r="J411" i="3"/>
  <c r="BK284" i="3"/>
  <c r="BK228" i="3"/>
  <c r="J354" i="3"/>
  <c r="BK200" i="3"/>
  <c r="J295" i="3"/>
  <c r="J197" i="3"/>
  <c r="BK126" i="4"/>
  <c r="J130" i="4"/>
  <c r="BK241" i="5"/>
  <c r="BK268" i="5"/>
  <c r="BK206" i="5"/>
  <c r="BK200" i="5"/>
  <c r="J220" i="5"/>
  <c r="BK170" i="5"/>
  <c r="J141" i="5"/>
  <c r="J233" i="3"/>
  <c r="BK404" i="3"/>
  <c r="J192" i="3"/>
  <c r="BK327" i="3"/>
  <c r="J281" i="3"/>
  <c r="BK261" i="5"/>
  <c r="BK399" i="3"/>
  <c r="J237" i="3"/>
  <c r="J358" i="3"/>
  <c r="J138" i="4"/>
  <c r="J261" i="5"/>
  <c r="J248" i="5"/>
  <c r="BK245" i="5"/>
  <c r="J139" i="5"/>
  <c r="BK194" i="5"/>
  <c r="BK165" i="5"/>
  <c r="J465" i="3"/>
  <c r="J442" i="3"/>
  <c r="J435" i="3"/>
  <c r="BK329" i="3"/>
  <c r="J313" i="3"/>
  <c r="J298" i="3"/>
  <c r="J260" i="3"/>
  <c r="BK245" i="3"/>
  <c r="J185" i="3"/>
  <c r="BK473" i="3"/>
  <c r="BK448" i="3"/>
  <c r="J419" i="3"/>
  <c r="J476" i="3"/>
  <c r="J458" i="3"/>
  <c r="J338" i="3"/>
  <c r="BK278" i="3"/>
  <c r="BK270" i="3"/>
  <c r="J262" i="3"/>
  <c r="BK130" i="3"/>
  <c r="BK435" i="3"/>
  <c r="BK430" i="3"/>
  <c r="BK411" i="3"/>
  <c r="J356" i="3"/>
  <c r="J325" i="3"/>
  <c r="BK320" i="3"/>
  <c r="BK162" i="3"/>
  <c r="BK455" i="3"/>
  <c r="J424" i="3"/>
  <c r="BK412" i="3"/>
  <c r="BK377" i="3"/>
  <c r="BK373" i="3"/>
  <c r="BK336" i="3"/>
  <c r="J404" i="3"/>
  <c r="J235" i="3"/>
  <c r="J153" i="3"/>
  <c r="BK182" i="3"/>
  <c r="J258" i="3"/>
  <c r="J162" i="3"/>
  <c r="J264" i="3"/>
  <c r="J156" i="3"/>
  <c r="BK137" i="3"/>
  <c r="BK365" i="3"/>
  <c r="BK215" i="3"/>
  <c r="J268" i="3"/>
  <c r="J406" i="3"/>
  <c r="BK398" i="3"/>
  <c r="BK179" i="3"/>
  <c r="BK189" i="3"/>
  <c r="J270" i="3"/>
  <c r="J301" i="3"/>
  <c r="J394" i="3"/>
  <c r="J228" i="3"/>
  <c r="J128" i="4"/>
  <c r="BK124" i="4"/>
  <c r="BK230" i="5"/>
  <c r="BK255" i="5"/>
  <c r="J180" i="5"/>
  <c r="BK178" i="5"/>
  <c r="J278" i="3"/>
  <c r="BK295" i="3"/>
  <c r="BK310" i="3"/>
  <c r="J398" i="3"/>
  <c r="BK140" i="3"/>
  <c r="J247" i="3"/>
  <c r="BK272" i="3"/>
  <c r="J389" i="3"/>
  <c r="BK346" i="3"/>
  <c r="BK306" i="3"/>
  <c r="J200" i="3"/>
  <c r="J255" i="5"/>
  <c r="BK236" i="5"/>
  <c r="BK220" i="5"/>
  <c r="J211" i="5"/>
  <c r="BK227" i="5"/>
  <c r="J144" i="5"/>
  <c r="J157" i="5"/>
  <c r="BK138" i="5"/>
  <c r="J174" i="5"/>
  <c r="BK316" i="3"/>
  <c r="BK241" i="3"/>
  <c r="J396" i="3"/>
  <c r="J209" i="3"/>
  <c r="BK402" i="3"/>
  <c r="J361" i="3"/>
  <c r="J407" i="3"/>
  <c r="J332" i="3"/>
  <c r="J401" i="3"/>
  <c r="J177" i="3"/>
  <c r="BK268" i="3"/>
  <c r="J346" i="3"/>
  <c r="J329" i="3"/>
  <c r="BK233" i="3"/>
  <c r="J236" i="5"/>
  <c r="BK226" i="5"/>
  <c r="BK157" i="5"/>
  <c r="BK173" i="5"/>
  <c r="J208" i="5"/>
  <c r="BK129" i="5"/>
  <c r="BK155" i="5"/>
  <c r="J186" i="5"/>
  <c r="BK184" i="5"/>
  <c r="BK288" i="3"/>
  <c r="J343" i="3"/>
  <c r="J173" i="5"/>
  <c r="J412" i="3"/>
  <c r="BK212" i="3"/>
  <c r="BK286" i="3"/>
  <c r="BK262" i="3"/>
  <c r="J132" i="4"/>
  <c r="J134" i="4"/>
  <c r="BK265" i="5"/>
  <c r="BK211" i="5"/>
  <c r="BK139" i="5"/>
  <c r="J242" i="5"/>
  <c r="J272" i="5"/>
  <c r="J230" i="5"/>
  <c r="J155" i="5"/>
  <c r="BK208" i="5"/>
  <c r="BK223" i="5"/>
  <c r="J245" i="3"/>
  <c r="BK360" i="3"/>
  <c r="BK406" i="3"/>
  <c r="BK221" i="3"/>
  <c r="BK298" i="3"/>
  <c r="BK394" i="3"/>
  <c r="J224" i="3"/>
  <c r="J130" i="3"/>
  <c r="J252" i="5"/>
  <c r="J238" i="5"/>
  <c r="BK233" i="5"/>
  <c r="BK197" i="5"/>
  <c r="BK190" i="5"/>
  <c r="J145" i="5"/>
  <c r="J284" i="3"/>
  <c r="J399" i="3"/>
  <c r="J137" i="3"/>
  <c r="J414" i="3"/>
  <c r="J360" i="3"/>
  <c r="BK417" i="3"/>
  <c r="J122" i="4"/>
  <c r="J170" i="5"/>
  <c r="J241" i="5"/>
  <c r="BK134" i="3"/>
  <c r="BK249" i="3"/>
  <c r="BK338" i="3"/>
  <c r="BK274" i="5"/>
  <c r="J206" i="3"/>
  <c r="J126" i="4"/>
  <c r="J274" i="5"/>
  <c r="BK445" i="3"/>
  <c r="J365" i="3"/>
  <c r="BK361" i="3"/>
  <c r="J327" i="3"/>
  <c r="J320" i="3"/>
  <c r="BK290" i="3"/>
  <c r="BK247" i="3"/>
  <c r="BK239" i="3"/>
  <c r="BK159" i="3"/>
  <c r="BK462" i="3"/>
  <c r="J433" i="3"/>
  <c r="J341" i="3"/>
  <c r="BK465" i="3"/>
  <c r="J451" i="3"/>
  <c r="J336" i="3"/>
  <c r="J288" i="3"/>
  <c r="J274" i="3"/>
  <c r="BK258" i="3"/>
  <c r="J445" i="3"/>
  <c r="BK433" i="3"/>
  <c r="BK427" i="3"/>
  <c r="J422" i="3"/>
  <c r="BK407" i="3"/>
  <c r="BK348" i="3"/>
  <c r="BK437" i="3"/>
  <c r="BK171" i="3"/>
  <c r="BK481" i="3"/>
  <c r="J470" i="3"/>
  <c r="BK442" i="3"/>
  <c r="J427" i="3"/>
  <c r="BK385" i="3"/>
  <c r="BK343" i="3"/>
  <c r="BK476" i="3"/>
  <c r="J373" i="3"/>
  <c r="BK235" i="3"/>
  <c r="J171" i="3"/>
  <c r="BK243" i="3"/>
  <c r="J239" i="3"/>
  <c r="J148" i="3"/>
  <c r="J218" i="3"/>
  <c r="BK143" i="4"/>
  <c r="BK130" i="4"/>
  <c r="J246" i="5"/>
  <c r="J160" i="5"/>
  <c r="J245" i="5"/>
  <c r="J227" i="5"/>
  <c r="BK231" i="5"/>
  <c r="J217" i="5"/>
  <c r="BK154" i="5"/>
  <c r="J165" i="5"/>
  <c r="J192" i="5"/>
  <c r="J197" i="5"/>
  <c r="J184" i="5"/>
  <c r="J194" i="5"/>
  <c r="BK141" i="5"/>
  <c r="J169" i="5"/>
  <c r="BK148" i="5"/>
  <c r="BK410" i="3"/>
  <c r="BK197" i="3"/>
  <c r="J369" i="3"/>
  <c r="J136" i="4"/>
  <c r="J162" i="5"/>
  <c r="BK169" i="5"/>
  <c r="BK206" i="3"/>
  <c r="BK260" i="3"/>
  <c r="J351" i="3"/>
  <c r="J212" i="3"/>
  <c r="J241" i="3"/>
  <c r="BK177" i="3"/>
  <c r="BK203" i="3"/>
  <c r="J143" i="4"/>
  <c r="BK136" i="4"/>
  <c r="BK252" i="5"/>
  <c r="BK162" i="5"/>
  <c r="BK133" i="5"/>
  <c r="J178" i="5"/>
  <c r="J132" i="5"/>
  <c r="J138" i="5"/>
  <c r="J166" i="5"/>
  <c r="BK135" i="5"/>
  <c r="BK354" i="3"/>
  <c r="BK301" i="3"/>
  <c r="BK264" i="3"/>
  <c r="J402" i="3"/>
  <c r="BK185" i="3"/>
  <c r="BK356" i="3"/>
  <c r="BK165" i="3"/>
  <c r="J165" i="3"/>
  <c r="J215" i="3"/>
  <c r="J265" i="5"/>
  <c r="J133" i="5"/>
  <c r="BK255" i="3"/>
  <c r="J249" i="3"/>
  <c r="R393" i="3" l="1"/>
  <c r="T129" i="3"/>
  <c r="R350" i="3"/>
  <c r="R294" i="3"/>
  <c r="P350" i="3"/>
  <c r="P294" i="3"/>
  <c r="P232" i="3"/>
  <c r="R129" i="3"/>
  <c r="T202" i="3"/>
  <c r="P421" i="3"/>
  <c r="T121" i="4"/>
  <c r="P129" i="3"/>
  <c r="T393" i="3"/>
  <c r="BK232" i="3"/>
  <c r="J232" i="3"/>
  <c r="J100" i="3" s="1"/>
  <c r="BK454" i="3"/>
  <c r="J454" i="3" s="1"/>
  <c r="J105" i="3" s="1"/>
  <c r="P121" i="4"/>
  <c r="BK129" i="3"/>
  <c r="J129" i="3" s="1"/>
  <c r="J98" i="3" s="1"/>
  <c r="R421" i="3"/>
  <c r="BK121" i="4"/>
  <c r="P393" i="3"/>
  <c r="BK421" i="3"/>
  <c r="J421" i="3"/>
  <c r="J104" i="3" s="1"/>
  <c r="T140" i="4"/>
  <c r="R202" i="3"/>
  <c r="T232" i="3"/>
  <c r="T454" i="3"/>
  <c r="BK140" i="4"/>
  <c r="J140" i="4" s="1"/>
  <c r="J99" i="4" s="1"/>
  <c r="P202" i="3"/>
  <c r="P454" i="3"/>
  <c r="BK202" i="3"/>
  <c r="J202" i="3"/>
  <c r="J99" i="3" s="1"/>
  <c r="T421" i="3"/>
  <c r="R140" i="4"/>
  <c r="T350" i="3"/>
  <c r="T294" i="3" s="1"/>
  <c r="BK393" i="3"/>
  <c r="J393" i="3" s="1"/>
  <c r="J103" i="3" s="1"/>
  <c r="P140" i="4"/>
  <c r="R121" i="4"/>
  <c r="R120" i="4"/>
  <c r="R119" i="4" s="1"/>
  <c r="R232" i="3"/>
  <c r="R454" i="3"/>
  <c r="BK128" i="5"/>
  <c r="BK127" i="5"/>
  <c r="J127" i="5" s="1"/>
  <c r="J98" i="5" s="1"/>
  <c r="P128" i="5"/>
  <c r="P127" i="5"/>
  <c r="P196" i="5"/>
  <c r="BK350" i="3"/>
  <c r="J350" i="3" s="1"/>
  <c r="J102" i="3" s="1"/>
  <c r="R128" i="5"/>
  <c r="R127" i="5"/>
  <c r="BK177" i="5"/>
  <c r="J177" i="5"/>
  <c r="J101" i="5" s="1"/>
  <c r="P177" i="5"/>
  <c r="T177" i="5"/>
  <c r="R196" i="5"/>
  <c r="T128" i="5"/>
  <c r="T127" i="5"/>
  <c r="R177" i="5"/>
  <c r="BK196" i="5"/>
  <c r="J196" i="5" s="1"/>
  <c r="J102" i="5" s="1"/>
  <c r="T196" i="5"/>
  <c r="BK251" i="5"/>
  <c r="J251" i="5" s="1"/>
  <c r="J103" i="5" s="1"/>
  <c r="P251" i="5"/>
  <c r="R251" i="5"/>
  <c r="T251" i="5"/>
  <c r="BK264" i="5"/>
  <c r="J264" i="5" s="1"/>
  <c r="J104" i="5" s="1"/>
  <c r="P264" i="5"/>
  <c r="R264" i="5"/>
  <c r="T264" i="5"/>
  <c r="BK271" i="5"/>
  <c r="J271" i="5" s="1"/>
  <c r="J105" i="5" s="1"/>
  <c r="P271" i="5"/>
  <c r="R271" i="5"/>
  <c r="T271" i="5"/>
  <c r="BK480" i="3"/>
  <c r="BK469" i="3" s="1"/>
  <c r="J469" i="3" s="1"/>
  <c r="J106" i="3" s="1"/>
  <c r="BK294" i="3"/>
  <c r="J294" i="3" s="1"/>
  <c r="J101" i="3" s="1"/>
  <c r="F92" i="5"/>
  <c r="J121" i="4"/>
  <c r="J98" i="4" s="1"/>
  <c r="BE129" i="5"/>
  <c r="BE139" i="5"/>
  <c r="J119" i="5"/>
  <c r="BE173" i="5"/>
  <c r="BE162" i="5"/>
  <c r="BE170" i="5"/>
  <c r="BE148" i="5"/>
  <c r="BE165" i="5"/>
  <c r="BE166" i="5"/>
  <c r="BE186" i="5"/>
  <c r="BE145" i="5"/>
  <c r="BE180" i="5"/>
  <c r="BE203" i="5"/>
  <c r="BE132" i="5"/>
  <c r="BE154" i="5"/>
  <c r="BE192" i="5"/>
  <c r="BE206" i="5"/>
  <c r="BE217" i="5"/>
  <c r="BE223" i="5"/>
  <c r="BE135" i="5"/>
  <c r="BE190" i="5"/>
  <c r="BE194" i="5"/>
  <c r="BE160" i="5"/>
  <c r="BE226" i="5"/>
  <c r="BE178" i="5"/>
  <c r="BE211" i="5"/>
  <c r="BE188" i="5"/>
  <c r="BE169" i="5"/>
  <c r="BE174" i="5"/>
  <c r="BE138" i="5"/>
  <c r="BE144" i="5"/>
  <c r="BE238" i="5"/>
  <c r="E115" i="5"/>
  <c r="BE133" i="5"/>
  <c r="BE155" i="5"/>
  <c r="BE200" i="5"/>
  <c r="BE227" i="5"/>
  <c r="BE241" i="5"/>
  <c r="BE245" i="5"/>
  <c r="BE255" i="5"/>
  <c r="BE208" i="5"/>
  <c r="BE214" i="5"/>
  <c r="BE231" i="5"/>
  <c r="BE261" i="5"/>
  <c r="BE233" i="5"/>
  <c r="BE237" i="5"/>
  <c r="BE246" i="5"/>
  <c r="BE272" i="5"/>
  <c r="BE151" i="5"/>
  <c r="BE182" i="5"/>
  <c r="BE230" i="5"/>
  <c r="BE236" i="5"/>
  <c r="BE242" i="5"/>
  <c r="BE248" i="5"/>
  <c r="BE252" i="5"/>
  <c r="BE265" i="5"/>
  <c r="BE268" i="5"/>
  <c r="BE274" i="5"/>
  <c r="BE141" i="5"/>
  <c r="BE157" i="5"/>
  <c r="BE184" i="5"/>
  <c r="BE197" i="5"/>
  <c r="BE220" i="5"/>
  <c r="BE258" i="5"/>
  <c r="BE130" i="4"/>
  <c r="F92" i="4"/>
  <c r="BE124" i="4"/>
  <c r="BE126" i="4"/>
  <c r="BE122" i="4"/>
  <c r="BE136" i="4"/>
  <c r="BE138" i="4"/>
  <c r="J89" i="4"/>
  <c r="BE128" i="4"/>
  <c r="BE134" i="4"/>
  <c r="E85" i="4"/>
  <c r="BE132" i="4"/>
  <c r="BE141" i="4"/>
  <c r="BE143" i="4"/>
  <c r="BE253" i="3"/>
  <c r="BE284" i="3"/>
  <c r="BE292" i="3"/>
  <c r="BE306" i="3"/>
  <c r="BE360" i="3"/>
  <c r="BE221" i="3"/>
  <c r="BE233" i="3"/>
  <c r="BE288" i="3"/>
  <c r="E85" i="3"/>
  <c r="BE130" i="3"/>
  <c r="BE189" i="3"/>
  <c r="BE197" i="3"/>
  <c r="BE239" i="3"/>
  <c r="BE385" i="3"/>
  <c r="BE212" i="3"/>
  <c r="BE398" i="3"/>
  <c r="J89" i="3"/>
  <c r="BE134" i="3"/>
  <c r="BE148" i="3"/>
  <c r="BE159" i="3"/>
  <c r="BE310" i="3"/>
  <c r="BE215" i="3"/>
  <c r="BE356" i="3"/>
  <c r="BE165" i="3"/>
  <c r="BE171" i="3"/>
  <c r="BE206" i="3"/>
  <c r="BE241" i="3"/>
  <c r="BE325" i="3"/>
  <c r="BE343" i="3"/>
  <c r="BE394" i="3"/>
  <c r="BE404" i="3"/>
  <c r="BE410" i="3"/>
  <c r="BE179" i="3"/>
  <c r="BE245" i="3"/>
  <c r="BE255" i="3"/>
  <c r="BE270" i="3"/>
  <c r="BE276" i="3"/>
  <c r="BE286" i="3"/>
  <c r="BE298" i="3"/>
  <c r="BE218" i="3"/>
  <c r="BE329" i="3"/>
  <c r="BE334" i="3"/>
  <c r="BE348" i="3"/>
  <c r="BE389" i="3"/>
  <c r="BE412" i="3"/>
  <c r="BE399" i="3"/>
  <c r="BE156" i="3"/>
  <c r="BE357" i="3"/>
  <c r="BE251" i="3"/>
  <c r="BE258" i="3"/>
  <c r="BE278" i="3"/>
  <c r="BE396" i="3"/>
  <c r="BE416" i="3"/>
  <c r="BE224" i="3"/>
  <c r="BE235" i="3"/>
  <c r="BE401" i="3"/>
  <c r="F92" i="3"/>
  <c r="BE200" i="3"/>
  <c r="BE203" i="3"/>
  <c r="BE260" i="3"/>
  <c r="BE262" i="3"/>
  <c r="BE274" i="3"/>
  <c r="BE290" i="3"/>
  <c r="BE301" i="3"/>
  <c r="BE316" i="3"/>
  <c r="BE182" i="3"/>
  <c r="BE228" i="3"/>
  <c r="BE237" i="3"/>
  <c r="BE247" i="3"/>
  <c r="BE264" i="3"/>
  <c r="BE320" i="3"/>
  <c r="BE327" i="3"/>
  <c r="BE243" i="3"/>
  <c r="BE365" i="3"/>
  <c r="BE411" i="3"/>
  <c r="BE427" i="3"/>
  <c r="BE437" i="3"/>
  <c r="BE140" i="3"/>
  <c r="BE153" i="3"/>
  <c r="BE162" i="3"/>
  <c r="BE346" i="3"/>
  <c r="BE358" i="3"/>
  <c r="BE402" i="3"/>
  <c r="BE406" i="3"/>
  <c r="BE430" i="3"/>
  <c r="BE435" i="3"/>
  <c r="BE465" i="3"/>
  <c r="BE185" i="3"/>
  <c r="BE373" i="3"/>
  <c r="BE377" i="3"/>
  <c r="BE455" i="3"/>
  <c r="BE313" i="3"/>
  <c r="BE381" i="3"/>
  <c r="BE422" i="3"/>
  <c r="BE431" i="3"/>
  <c r="BE451" i="3"/>
  <c r="BE458" i="3"/>
  <c r="BE470" i="3"/>
  <c r="BE481" i="3"/>
  <c r="BE433" i="3"/>
  <c r="BE445" i="3"/>
  <c r="BE338" i="3"/>
  <c r="BE341" i="3"/>
  <c r="BE354" i="3"/>
  <c r="BE137" i="3"/>
  <c r="BE143" i="3"/>
  <c r="BE281" i="3"/>
  <c r="BE361" i="3"/>
  <c r="BE369" i="3"/>
  <c r="BE448" i="3"/>
  <c r="BE473" i="3"/>
  <c r="BE332" i="3"/>
  <c r="BE351" i="3"/>
  <c r="BE414" i="3"/>
  <c r="BE417" i="3"/>
  <c r="BE424" i="3"/>
  <c r="BE476" i="3"/>
  <c r="BE177" i="3"/>
  <c r="BE192" i="3"/>
  <c r="BE209" i="3"/>
  <c r="BE249" i="3"/>
  <c r="BE266" i="3"/>
  <c r="BE268" i="3"/>
  <c r="BE272" i="3"/>
  <c r="BE295" i="3"/>
  <c r="BE336" i="3"/>
  <c r="BE407" i="3"/>
  <c r="BE419" i="3"/>
  <c r="BE442" i="3"/>
  <c r="BE462" i="3"/>
  <c r="J34" i="4"/>
  <c r="AW96" i="1"/>
  <c r="F34" i="4"/>
  <c r="BA96" i="1"/>
  <c r="F35" i="5"/>
  <c r="BB97" i="1"/>
  <c r="F37" i="3"/>
  <c r="BD95" i="1"/>
  <c r="J34" i="5"/>
  <c r="AW97" i="1"/>
  <c r="F35" i="4"/>
  <c r="BB96" i="1"/>
  <c r="F34" i="3"/>
  <c r="BA95" i="1"/>
  <c r="F35" i="3"/>
  <c r="BB95" i="1"/>
  <c r="J34" i="3"/>
  <c r="AW95" i="1"/>
  <c r="F37" i="5"/>
  <c r="BD97" i="1"/>
  <c r="F37" i="4"/>
  <c r="BD96" i="1"/>
  <c r="F34" i="5"/>
  <c r="BA97" i="1" s="1"/>
  <c r="F36" i="5"/>
  <c r="BC97" i="1" s="1"/>
  <c r="F36" i="4"/>
  <c r="BC96" i="1" s="1"/>
  <c r="F36" i="3"/>
  <c r="BC95" i="1" s="1"/>
  <c r="J480" i="3" l="1"/>
  <c r="J107" i="3" s="1"/>
  <c r="R176" i="5"/>
  <c r="R125" i="5" s="1"/>
  <c r="P120" i="4"/>
  <c r="P119" i="4"/>
  <c r="AU96" i="1"/>
  <c r="T176" i="5"/>
  <c r="T125" i="5"/>
  <c r="P128" i="3"/>
  <c r="P127" i="3"/>
  <c r="AU95" i="1" s="1"/>
  <c r="P176" i="5"/>
  <c r="P125" i="5" s="1"/>
  <c r="AU97" i="1" s="1"/>
  <c r="R128" i="3"/>
  <c r="R127" i="3"/>
  <c r="T128" i="3"/>
  <c r="T127" i="3"/>
  <c r="BK120" i="4"/>
  <c r="BK119" i="4"/>
  <c r="J119" i="4" s="1"/>
  <c r="J30" i="4" s="1"/>
  <c r="AG96" i="1" s="1"/>
  <c r="T120" i="4"/>
  <c r="T119" i="4"/>
  <c r="BK128" i="3"/>
  <c r="J128" i="3" s="1"/>
  <c r="J97" i="3" s="1"/>
  <c r="J128" i="5"/>
  <c r="J99" i="5"/>
  <c r="BK176" i="5"/>
  <c r="J176" i="5"/>
  <c r="J100" i="5"/>
  <c r="J33" i="4"/>
  <c r="AV96" i="1" s="1"/>
  <c r="AT96" i="1" s="1"/>
  <c r="BB94" i="1"/>
  <c r="W31" i="1" s="1"/>
  <c r="BA94" i="1"/>
  <c r="AW94" i="1" s="1"/>
  <c r="AK30" i="1" s="1"/>
  <c r="J33" i="3"/>
  <c r="AV95" i="1" s="1"/>
  <c r="AT95" i="1" s="1"/>
  <c r="F33" i="3"/>
  <c r="AZ95" i="1"/>
  <c r="F33" i="4"/>
  <c r="AZ96" i="1"/>
  <c r="BD94" i="1"/>
  <c r="W33" i="1" s="1"/>
  <c r="F33" i="5"/>
  <c r="AZ97" i="1"/>
  <c r="J33" i="5"/>
  <c r="AV97" i="1"/>
  <c r="AT97" i="1" s="1"/>
  <c r="BC94" i="1"/>
  <c r="W32" i="1" s="1"/>
  <c r="BK127" i="3" l="1"/>
  <c r="J127" i="3"/>
  <c r="J96" i="3"/>
  <c r="BK125" i="5"/>
  <c r="J125" i="5"/>
  <c r="J96" i="5"/>
  <c r="J120" i="4"/>
  <c r="J97" i="4" s="1"/>
  <c r="J96" i="4"/>
  <c r="J39" i="4"/>
  <c r="AN96" i="1"/>
  <c r="AU94" i="1"/>
  <c r="AZ94" i="1"/>
  <c r="AV94" i="1" s="1"/>
  <c r="AK29" i="1" s="1"/>
  <c r="AX94" i="1"/>
  <c r="J30" i="3"/>
  <c r="AG95" i="1"/>
  <c r="W30" i="1"/>
  <c r="AY94" i="1"/>
  <c r="J39" i="3" l="1"/>
  <c r="AN95" i="1"/>
  <c r="J30" i="5"/>
  <c r="AG97" i="1"/>
  <c r="AG94" i="1" s="1"/>
  <c r="AT94" i="1"/>
  <c r="W29" i="1"/>
  <c r="AK26" i="1" l="1"/>
  <c r="AN94" i="1"/>
  <c r="J39" i="5"/>
  <c r="AN97" i="1"/>
  <c r="AK35" i="1"/>
</calcChain>
</file>

<file path=xl/sharedStrings.xml><?xml version="1.0" encoding="utf-8"?>
<sst xmlns="http://schemas.openxmlformats.org/spreadsheetml/2006/main" count="5692" uniqueCount="1147">
  <si>
    <t>Export Komplet</t>
  </si>
  <si>
    <t/>
  </si>
  <si>
    <t>2.0</t>
  </si>
  <si>
    <t>False</t>
  </si>
  <si>
    <t>{92d2aa97-b332-4203-8833-9d05acc50397}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</si>
  <si>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</si>
  <si>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</si>
  <si>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</si>
  <si>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</si>
  <si>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</si>
  <si>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</si>
  <si>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</si>
  <si>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</si>
  <si>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</si>
  <si>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29-2023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</si>
  <si>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</si>
  <si>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</si>
  <si>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Náměstí Vítězslava Hálka, Odolena Voda</t>
  </si>
  <si>
    <t>KSO:</t>
  </si>
  <si>
    <t>CC-CZ:</t>
  </si>
  <si>
    <t>Místo:</t>
  </si>
  <si>
    <t>Odolena Voda</t>
  </si>
  <si>
    <t>Datum:</t>
  </si>
  <si>
    <t>27. 8. 2024</t>
  </si>
  <si>
    <t>Zadavatel:</t>
  </si>
  <si>
    <t>IČ:</t>
  </si>
  <si>
    <t>00240559</t>
  </si>
  <si>
    <t>Město Odolena Voda</t>
  </si>
  <si>
    <t>DIČ:</t>
  </si>
  <si>
    <t>CZ00240559</t>
  </si>
  <si>
    <t>Uchazeč:</t>
  </si>
  <si>
    <t>Vyplň údaj</t>
  </si>
  <si>
    <t>Projektant:</t>
  </si>
  <si>
    <t>62584332</t>
  </si>
  <si>
    <t>Sinpps s.r.o</t>
  </si>
  <si>
    <t>CZ62584332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</si>
  <si>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</si>
  <si>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</si>
  <si>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</si>
  <si>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</si>
  <si>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</si>
  <si>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</si>
  <si>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</si>
  <si>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</si>
  <si>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</si>
  <si>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</si>
  <si>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</si>
  <si>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</si>
  <si>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</si>
  <si>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</si>
  <si>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</si>
  <si>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</si>
  <si>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</si>
  <si>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</si>
  <si>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</si>
  <si>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</si>
  <si>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</si>
  <si>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</si>
  <si>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</si>
  <si>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</si>
  <si>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</si>
  <si>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</si>
  <si>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</si>
  <si>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</si>
  <si>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</si>
  <si>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</si>
  <si>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</si>
  <si>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</si>
  <si>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</si>
  <si>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</si>
  <si>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</si>
  <si>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</si>
  <si>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</si>
  <si>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</si>
  <si>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</si>
  <si>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</si>
  <si>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</si>
  <si>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</si>
  <si>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</si>
  <si>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</si>
  <si>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</si>
  <si>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</si>
  <si>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</si>
  <si>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</si>
  <si>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</si>
  <si>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</si>
  <si>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2</t>
  </si>
  <si>
    <t>SO 101.2</t>
  </si>
  <si>
    <t>Komunikace Odolena Voda</t>
  </si>
  <si>
    <t>{4a5ab7d3-5c1f-46ca-bff2-4bd818a68e53}</t>
  </si>
  <si>
    <t>SO 901.2</t>
  </si>
  <si>
    <t>VRN - Odolena Voda</t>
  </si>
  <si>
    <t>{6cc4609b-25f1-4496-868c-718f959d8753}</t>
  </si>
  <si>
    <t>SO 401</t>
  </si>
  <si>
    <t>Přeložka VO</t>
  </si>
  <si>
    <t>{f362cc68-97c8-4d4d-9f8a-cadde6648bed}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</si>
  <si>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</si>
  <si>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</si>
  <si>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</si>
  <si>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</si>
  <si>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</si>
  <si>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</si>
  <si>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</si>
  <si>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</si>
  <si>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</si>
  <si>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</si>
  <si>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  DZ - Dopravní značení (odečteno ručně ze situace stavby)</t>
  </si>
  <si>
    <t xml:space="preserve">    8 - Trubní vedení a odvodnění komunikace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</si>
  <si>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</si>
  <si>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</si>
  <si>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</si>
  <si>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</si>
  <si>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</si>
  <si>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</si>
  <si>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</si>
  <si>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</si>
  <si>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</si>
  <si>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</si>
  <si>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</si>
  <si>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</si>
  <si>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</si>
  <si>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</si>
  <si>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</si>
  <si>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</si>
  <si>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</si>
  <si>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</si>
  <si>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</si>
  <si>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</si>
  <si>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</si>
  <si>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113107222</t>
  </si>
  <si>
    <t>Odstranění podkladu z kameniva drceného tl přes 100 do 200 mm strojně pl přes 200 m2</t>
  </si>
  <si>
    <t>m2</t>
  </si>
  <si>
    <t>CS ÚRS 2025 02</t>
  </si>
  <si>
    <t>4</t>
  </si>
  <si>
    <t>Online PSC</t>
  </si>
  <si>
    <t>https://podminky.urs.cz/item/CS_URS_2025_02/113107222</t>
  </si>
  <si>
    <t>VV</t>
  </si>
  <si>
    <t>113107231</t>
  </si>
  <si>
    <t>Odstranění podkladu z betonu prostého tl přes 100 do 150 mm strojně pl přes 200 m2</t>
  </si>
  <si>
    <t>https://podminky.urs.cz/item/CS_URS_2025_02/113107231</t>
  </si>
  <si>
    <t>3</t>
  </si>
  <si>
    <t>113154542</t>
  </si>
  <si>
    <t>Frézování živičného krytu tl 40 mm pruh š přes 1 m pl přes 500 do 2000 m2</t>
  </si>
  <si>
    <t>https://podminky.urs.cz/item/CS_URS_2025_02/113154542</t>
  </si>
  <si>
    <t>5</t>
  </si>
  <si>
    <t>m</t>
  </si>
  <si>
    <t>PSC</t>
  </si>
  <si>
    <t>6</t>
  </si>
  <si>
    <t>kus</t>
  </si>
  <si>
    <t>7</t>
  </si>
  <si>
    <t>122251103</t>
  </si>
  <si>
    <t>Odkopávky a prokopávky nezapažené v hornině třídy těžitelnosti I skupiny 3 objem do 100 m3 strojně</t>
  </si>
  <si>
    <t>m3</t>
  </si>
  <si>
    <t>https://podminky.urs.cz/item/CS_URS_2025_02/122251103</t>
  </si>
  <si>
    <t>8</t>
  </si>
  <si>
    <t>132153103</t>
  </si>
  <si>
    <t>Hloubení rýh nezapažených š do 800 mm v hornině třídy těžitelnosti I skupiny 1 a 2 objem do 100 m3 strojně v omezeném prostoru</t>
  </si>
  <si>
    <t>https://podminky.urs.cz/item/CS_URS_2025_02/132153103</t>
  </si>
  <si>
    <t>Součet</t>
  </si>
  <si>
    <t>9</t>
  </si>
  <si>
    <t>162751117</t>
  </si>
  <si>
    <t>Vodorovné přemístění přes 9 000 do 10000 m výkopku/sypaniny z horniny třídy těžitelnosti I skupiny 1 až 3</t>
  </si>
  <si>
    <t>https://podminky.urs.cz/item/CS_URS_2025_02/162751117</t>
  </si>
  <si>
    <t>10</t>
  </si>
  <si>
    <t>162751119</t>
  </si>
  <si>
    <t>Příplatek k vodorovnému přemístění výkopku/sypaniny z horniny třídy těžitelnosti I skupiny 1 až 3 ZKD 1000 m přes 10000 m</t>
  </si>
  <si>
    <t>https://podminky.urs.cz/item/CS_URS_2025_02/162751119</t>
  </si>
  <si>
    <t>11</t>
  </si>
  <si>
    <t>181152302</t>
  </si>
  <si>
    <t>Úprava pláně pro silnice a dálnice v zářezech se zhutněním</t>
  </si>
  <si>
    <t>https://podminky.urs.cz/item/CS_URS_2025_02/181152302</t>
  </si>
  <si>
    <t>1.1</t>
  </si>
  <si>
    <t>13</t>
  </si>
  <si>
    <t>107</t>
  </si>
  <si>
    <t>14</t>
  </si>
  <si>
    <t>15</t>
  </si>
  <si>
    <t>16</t>
  </si>
  <si>
    <t>564971315</t>
  </si>
  <si>
    <t>Podklad z betonového recyklátu plochy přes 100 m2 tl 250 mm</t>
  </si>
  <si>
    <t>https://podminky.urs.cz/item/CS_URS_2025_02/564971315</t>
  </si>
  <si>
    <t>17</t>
  </si>
  <si>
    <t>919726122</t>
  </si>
  <si>
    <t>Geotextilie pro ochranu, separaci a filtraci netkaná měrná hm přes 200 do 300 g/m2</t>
  </si>
  <si>
    <t>https://podminky.urs.cz/item/CS_URS_2025_02/919726122</t>
  </si>
  <si>
    <t>18</t>
  </si>
  <si>
    <t>997211511-1</t>
  </si>
  <si>
    <t>Vodorovná doprava suti po suchu na vzdálenost do 1 km</t>
  </si>
  <si>
    <t>t</t>
  </si>
  <si>
    <t>https://podminky.urs.cz/item/CS_URS_2025_02/997211511-1</t>
  </si>
  <si>
    <t xml:space="preserve">Poznámka k souboru cen:_x000D_
1. Ceny nelze použít pro vodorovnou dopravu po železnici, po vodě nebo neobvyklými dopravními prostředky. 2. Je-li na dopravní dráze pro vodorovnou dopravu překážka, pro kterou je nutné překládat suť nebo vybourané hmoty z jednoho obvyklého dopravního prostředku na jiný, oceňuje se tato lomená doprava v každém úseku samostatně. </t>
  </si>
  <si>
    <t>19</t>
  </si>
  <si>
    <t>997211519-1</t>
  </si>
  <si>
    <t>Příplatek ZKD 1 km u vodorovné dopravy suti</t>
  </si>
  <si>
    <t>https://podminky.urs.cz/item/CS_URS_2025_02/997211519-1</t>
  </si>
  <si>
    <t>20</t>
  </si>
  <si>
    <t>997221873</t>
  </si>
  <si>
    <t>Poplatek za uložení na recyklační skládce (skládkovné) stavebního odpadu zeminy a kamení zatříděného do Katalogu odpadů pod kódem 17 05 04</t>
  </si>
  <si>
    <t>https://podminky.urs.cz/item/CS_URS_2025_02/997221873</t>
  </si>
  <si>
    <t>22</t>
  </si>
  <si>
    <t>M</t>
  </si>
  <si>
    <t>23</t>
  </si>
  <si>
    <t>24</t>
  </si>
  <si>
    <t>25</t>
  </si>
  <si>
    <t>Komunikace pozemní</t>
  </si>
  <si>
    <t>26</t>
  </si>
  <si>
    <t>27</t>
  </si>
  <si>
    <t>567122114</t>
  </si>
  <si>
    <t>Podklad ze směsi stmelené cementem SC C 8/10 (KSC I) tl 150 mm</t>
  </si>
  <si>
    <t>https://podminky.urs.cz/item/CS_URS_2025_02/567122114</t>
  </si>
  <si>
    <t xml:space="preserve">Poznámka k souboru cen:_x000D_
1. V cenách jsou započteny i náklady na ošetření povrchu podkladu vodou. 2. V cenách 567 1.-4 jsou započteny i náklady postřik proti odpařování vody. 3. V cenách nejsou započteny náklady na: a) příp. postřik, který se oceňuje cenou 919 74-8111 Postřik popř. zdrsnění povrchu cementobetonového krytu nebo podkladu ochrannou emulzí, b) zřízení dilatačních spár a jejich vyplnění; tyto práce se oceňují cenami souborů cen 919 11-1 Řezání dilatačních spár, 919 12-. Těsnění dilatačních spár a 919 13 Vyztužení dilatačních spár. </t>
  </si>
  <si>
    <t>28</t>
  </si>
  <si>
    <t>573231108-2</t>
  </si>
  <si>
    <t xml:space="preserve">Postřik živičný spojovací ze silniční emulze v množství 0,50 kg/m2 </t>
  </si>
  <si>
    <t>https://podminky.urs.cz/item/CS_URS_2025_02/573231108-2</t>
  </si>
  <si>
    <t>29</t>
  </si>
  <si>
    <t>30</t>
  </si>
  <si>
    <t>31</t>
  </si>
  <si>
    <t>577134131</t>
  </si>
  <si>
    <t>https://podminky.urs.cz/item/CS_URS_2025_02/577134131</t>
  </si>
  <si>
    <t xml:space="preserve">Poznámka k souboru cen:_x000D_
1. ČSN EN 13108-1 připouští pro ACO 11 pouze tl. 35 až 50 mm. </t>
  </si>
  <si>
    <t>32</t>
  </si>
  <si>
    <t>33</t>
  </si>
  <si>
    <t>34</t>
  </si>
  <si>
    <t>565166121</t>
  </si>
  <si>
    <t>Asfaltový beton vrstva podkladní ACP 22S 50/70 (obalované kamenivo OKH), tl 80 mm š přes 3 m</t>
  </si>
  <si>
    <t>https://podminky.urs.cz/item/CS_URS_2025_02/565166121</t>
  </si>
  <si>
    <t>35</t>
  </si>
  <si>
    <t>36</t>
  </si>
  <si>
    <t>37</t>
  </si>
  <si>
    <t>38</t>
  </si>
  <si>
    <t>39</t>
  </si>
  <si>
    <t>DZ</t>
  </si>
  <si>
    <t>Dopravní značení (odečteno ručně ze situace stavby)</t>
  </si>
  <si>
    <t>40</t>
  </si>
  <si>
    <t>41</t>
  </si>
  <si>
    <t>42</t>
  </si>
  <si>
    <t>43</t>
  </si>
  <si>
    <t>70</t>
  </si>
  <si>
    <t>44</t>
  </si>
  <si>
    <t>915111112</t>
  </si>
  <si>
    <t>Vodorovné dopravní značení dělící čáry souvislé š 125 mm retroreflexní bílá barva</t>
  </si>
  <si>
    <t>https://podminky.urs.cz/item/CS_URS_2025_02/915111112</t>
  </si>
  <si>
    <t xml:space="preserve">Poznámka k souboru cen:_x000D_
1. Ceny jsou určeny pro dělící čáry bílé souvislé č. V1a, bílé přerušované č. V2a, žluté souvislé č. V12b, žluté přerušované č. V12c a vodící čáry bílé č. V4. 2. V cenách nejsou započteny náklady na: a) předznačení, tyto se oceňují cenami souboru cen 915 6.-11 Předznačení pro vodorovné značení, b) očištění vozovky, tyto se oceňují cenami souboru cen 938 90-9 . Odstranění bláta, prachu nebo hlinitého nánosu s povrchu podkladu nebo krytu části C 01 tohoto katalogu. 3. Množství měrných jednotek se určuje: a) u cen 915 11 a 915 12 v m délky dělící nebo vodící čáry (včetně mezer), b) u ceny 915 13 v m2 stříkané plochy bez mezer. </t>
  </si>
  <si>
    <t>45</t>
  </si>
  <si>
    <t>915121122</t>
  </si>
  <si>
    <t>Vodorovné dopravní značení vodící čáry přerušované š 250 mm retroreflexní bílá barva</t>
  </si>
  <si>
    <t>https://podminky.urs.cz/item/CS_URS_2025_02/915121122</t>
  </si>
  <si>
    <t>46</t>
  </si>
  <si>
    <t>915121112</t>
  </si>
  <si>
    <t>Vodorovné dopravní značení vodící čáry souvislé š 250 mm retroreflexní bílá barva</t>
  </si>
  <si>
    <t>https://podminky.urs.cz/item/CS_URS_2025_02/915121112</t>
  </si>
  <si>
    <t>47</t>
  </si>
  <si>
    <t>915131112</t>
  </si>
  <si>
    <t>Vodorovné dopravní značení přechody pro chodce, šipky, symboly retroreflexní bílá barva</t>
  </si>
  <si>
    <t>https://podminky.urs.cz/item/CS_URS_2025_02/915131112</t>
  </si>
  <si>
    <t>48</t>
  </si>
  <si>
    <t>915211112</t>
  </si>
  <si>
    <t>Vodorovné dopravní značení dělící čáry souvislé š 125 mm retroreflexní bílý plast</t>
  </si>
  <si>
    <t>https://podminky.urs.cz/item/CS_URS_2025_02/915211112</t>
  </si>
  <si>
    <t xml:space="preserve">Poznámka k souboru cen:_x000D_
1. Ceny jsou určeny pro dělicí čáry souvislé č. V 1a bílé, přerušované č. V 2a bílé, vodící č. V 4 bílé, souvislá č. V12b žlutá, přerušovaná č. V12c žlutá. 2. V cenách nejsou započteny náklady na: a) předznačení, tyto se oceňují cenami souboru cen 915 6.-11 Předznačení pro vodorovné značení, b) očištění vozovky, tyto se oceňují cenami souboru cen 938 90-9 . Odstranění bláta, prachu, nebo hlinitého nánosu s povrchu podkladu, nebo krytu části C 01 tohoto katalogu. 3. Množství měrných jednotek se určuje: a) u cen 912 21 a 915 22 v m délky dělící nebo vodící čáry (včetně mezer), b) u ceny 915 23 v m2 stříkané plochy bez mezer. </t>
  </si>
  <si>
    <t>55</t>
  </si>
  <si>
    <t>49</t>
  </si>
  <si>
    <t>915221122</t>
  </si>
  <si>
    <t>Vodorovné dopravní značení vodící čáry přerušované š 250 mm retroreflexní bílý plast</t>
  </si>
  <si>
    <t>https://podminky.urs.cz/item/CS_URS_2025_02/915221122</t>
  </si>
  <si>
    <t>50</t>
  </si>
  <si>
    <t>915221112</t>
  </si>
  <si>
    <t>Vodorovné dopravní značení vodící čáry souvislé š 250 mm retroreflexní bílý plast</t>
  </si>
  <si>
    <t>https://podminky.urs.cz/item/CS_URS_2025_02/915221112</t>
  </si>
  <si>
    <t>51</t>
  </si>
  <si>
    <t>52</t>
  </si>
  <si>
    <t>915611111</t>
  </si>
  <si>
    <t>Předznačení vodorovného liniového značení</t>
  </si>
  <si>
    <t>https://podminky.urs.cz/item/CS_URS_2025_02/915611111</t>
  </si>
  <si>
    <t xml:space="preserve">Poznámka k souboru cen:_x000D_
1. Množství měrných jednotek se určuje: a) pro cenu -1111 v m délky dělicí čáry nebo vodícího proužku (včetně mezer), b) pro cenu -1112 v m2 natírané nebo stříkané plochy. </t>
  </si>
  <si>
    <t>53</t>
  </si>
  <si>
    <t>54</t>
  </si>
  <si>
    <t>56</t>
  </si>
  <si>
    <t>57</t>
  </si>
  <si>
    <t>914111111</t>
  </si>
  <si>
    <t>Montáž svislé dopravní značky do velikosti 1 m2 objímkami na sloupek nebo konzolu</t>
  </si>
  <si>
    <t>https://podminky.urs.cz/item/CS_URS_2025_02/914111111</t>
  </si>
  <si>
    <t>58</t>
  </si>
  <si>
    <t>59</t>
  </si>
  <si>
    <t>60</t>
  </si>
  <si>
    <t>61</t>
  </si>
  <si>
    <t>62</t>
  </si>
  <si>
    <t>914511111</t>
  </si>
  <si>
    <t>Montáž sloupku dopravních značek délky do 3,5 m s betonovým základem</t>
  </si>
  <si>
    <t>https://podminky.urs.cz/item/CS_URS_2025_02/914511111</t>
  </si>
  <si>
    <t>63</t>
  </si>
  <si>
    <t>40445225</t>
  </si>
  <si>
    <t>sloupek pro dopravní značku Zn D 60mm v 3,5m</t>
  </si>
  <si>
    <t>Trubní vedení a odvodnění komunikace</t>
  </si>
  <si>
    <t>64</t>
  </si>
  <si>
    <t>R1-UV</t>
  </si>
  <si>
    <t>512</t>
  </si>
  <si>
    <t>65</t>
  </si>
  <si>
    <t>66</t>
  </si>
  <si>
    <t>Ostatní konstrukce a práce, bourání</t>
  </si>
  <si>
    <t>67</t>
  </si>
  <si>
    <t>599141111</t>
  </si>
  <si>
    <t>Vyplnění spár mezi silničními dílci živičnou zálivkou</t>
  </si>
  <si>
    <t>https://podminky.urs.cz/item/CS_URS_2025_02/599141111</t>
  </si>
  <si>
    <t>68</t>
  </si>
  <si>
    <t>919732211</t>
  </si>
  <si>
    <t>Styčná spára napojení nového živičného povrchu na stávající za tepla š 15 mm hl 25 mm s prořezáním</t>
  </si>
  <si>
    <t>https://podminky.urs.cz/item/CS_URS_2025_02/919732211</t>
  </si>
  <si>
    <t>69</t>
  </si>
  <si>
    <t>919735111</t>
  </si>
  <si>
    <t>Řezání stávajícího živičného krytu hl do 50 mm</t>
  </si>
  <si>
    <t>https://podminky.urs.cz/item/CS_URS_2025_02/919735111</t>
  </si>
  <si>
    <t>919735112</t>
  </si>
  <si>
    <t>Řezání stávajícího živičného krytu hl přes 50 do 100 mm</t>
  </si>
  <si>
    <t>https://podminky.urs.cz/item/CS_URS_2025_02/919735112</t>
  </si>
  <si>
    <t>71</t>
  </si>
  <si>
    <t>997</t>
  </si>
  <si>
    <t>Přesun sutě</t>
  </si>
  <si>
    <t>72</t>
  </si>
  <si>
    <t>73</t>
  </si>
  <si>
    <t>74</t>
  </si>
  <si>
    <t>997221861</t>
  </si>
  <si>
    <t>Poplatek za uložení na recyklační skládce (skládkovné) stavebního odpadu z prostého betonu pod kódem 17 01 01</t>
  </si>
  <si>
    <t>https://podminky.urs.cz/item/CS_URS_2025_02/997221861</t>
  </si>
  <si>
    <t>75</t>
  </si>
  <si>
    <t>998</t>
  </si>
  <si>
    <t>Přesun hmot</t>
  </si>
  <si>
    <t>76</t>
  </si>
  <si>
    <t>998225111</t>
  </si>
  <si>
    <t>Přesun hmot pro pozemní komunikace s krytem z kamene, monolitickým betonovým nebo živičným</t>
  </si>
  <si>
    <t>https://podminky.urs.cz/item/CS_URS_2025_02/998225111</t>
  </si>
  <si>
    <t xml:space="preserve">Poznámka k souboru cen:_x000D_
1. Ceny lze použít i pro plochy letišť s krytem monolitickým betonovým nebo živičným. </t>
  </si>
  <si>
    <t>77</t>
  </si>
  <si>
    <t>998225194</t>
  </si>
  <si>
    <t>Příplatek k přesunu hmot pro pozemní komunikace s krytem z kamene, živičným, betonovým do 5000 m</t>
  </si>
  <si>
    <t>https://podminky.urs.cz/item/CS_URS_2025_02/998225194</t>
  </si>
  <si>
    <t>78</t>
  </si>
  <si>
    <t>998225195</t>
  </si>
  <si>
    <t>Příplatek k přesunu hmot pro pozemní komunikace s krytem z kamene, živičným, betonovým ZKD 5000 m</t>
  </si>
  <si>
    <t>https://podminky.urs.cz/item/CS_URS_2025_02/998225195</t>
  </si>
  <si>
    <t>SO 101.2 - Komunikace Odolena Voda</t>
  </si>
  <si>
    <t xml:space="preserve">    1.1 - Sanace podloží (pojížděné plochy)</t>
  </si>
  <si>
    <t xml:space="preserve">    1.2 - Sadové úpravy</t>
  </si>
  <si>
    <t xml:space="preserve">      N01 - Nepojmenovaný díl</t>
  </si>
  <si>
    <t>113106121</t>
  </si>
  <si>
    <t>Rozebrání dlažeb z betonových nebo kamenných dlaždic komunikací pro pěší ručně</t>
  </si>
  <si>
    <t>2134368803</t>
  </si>
  <si>
    <t>https://podminky.urs.cz/item/CS_URS_2025_02/113106121</t>
  </si>
  <si>
    <t>22+55+58+107+20 "rozebrání betonových dlažeb ručně</t>
  </si>
  <si>
    <t>113106122</t>
  </si>
  <si>
    <t>Rozebrání dlažeb z kamenných dlaždic komunikací pro pěší ručně</t>
  </si>
  <si>
    <t>-266651028</t>
  </si>
  <si>
    <t>https://podminky.urs.cz/item/CS_URS_2025_02/113106122</t>
  </si>
  <si>
    <t>15 "rozebrání žulové dlažby ručně; zhotovitel bude nakládat s odpadem, který vznikl v této položce v souladu s podmínkami uvedenými ve Směrnicích KSÚS</t>
  </si>
  <si>
    <t>113106144</t>
  </si>
  <si>
    <t>Rozebrání dlažeb ze zámkových dlaždic komunikací pro pěší strojně pl přes 50 m2</t>
  </si>
  <si>
    <t>1661226917</t>
  </si>
  <si>
    <t>https://podminky.urs.cz/item/CS_URS_2025_02/113106144</t>
  </si>
  <si>
    <t>176 "rozebrání stávající betonové dlažby - chodníky + vjezdy</t>
  </si>
  <si>
    <t>113107130</t>
  </si>
  <si>
    <t>Odstranění krytu z betonu prostého tl do 100 mm ručně</t>
  </si>
  <si>
    <t>-1231407004</t>
  </si>
  <si>
    <t>https://podminky.urs.cz/item/CS_URS_2025_02/113107130</t>
  </si>
  <si>
    <t xml:space="preserve">22+14 "odstranění betonových ploch u samoobsluhy a u vjezdu </t>
  </si>
  <si>
    <t>1309455331</t>
  </si>
  <si>
    <t>540+11 "Odstranění podkladních vrstev asfaltových ploch mimo komunikaci - ŠD 200 mm</t>
  </si>
  <si>
    <t>455 "Odstranění podkladních vrstev stávajících chodníků - ŠD 200 mm</t>
  </si>
  <si>
    <t>779083392</t>
  </si>
  <si>
    <t>499+41+11 "odstranění podkladních vrstev asfaltových ploch mimo komunikaci - SC 150 mm</t>
  </si>
  <si>
    <t>106+155 "odstranění stabilizační vrstvy z konstrukcí pojížděných dlažeb - SC 120 mm</t>
  </si>
  <si>
    <t>113107242</t>
  </si>
  <si>
    <t>Odstranění podkladu živičného tl přes 50 do 100 mm strojně pl přes 200 m2</t>
  </si>
  <si>
    <t>1059863542</t>
  </si>
  <si>
    <t>https://podminky.urs.cz/item/CS_URS_2025_02/113107242</t>
  </si>
  <si>
    <t xml:space="preserve">499 "podkladní asfaltové vrstvy v plochách mimo komunikaci; podléhá odkupu dle směrnice KSÚS č. R-Sm-16. </t>
  </si>
  <si>
    <t>113154528</t>
  </si>
  <si>
    <t>Frézování živičného krytu tl 100 mm pruh š přes 0,5 m pl do 500 m2</t>
  </si>
  <si>
    <t>-440756666</t>
  </si>
  <si>
    <t>https://podminky.urs.cz/item/CS_URS_2025_02/113154528</t>
  </si>
  <si>
    <t xml:space="preserve">133+41+11 "frézování asfaltové plochy - severní strana; podléhá odkupu dle směrnice KSÚS č. R-Sm-16. </t>
  </si>
  <si>
    <t>-1459089216</t>
  </si>
  <si>
    <t xml:space="preserve">499 "odečteno ze situace stavby - stávající asfaltové plochy za hranicí komunikace - jižní strana; podléhá odkupu dle směrnice KSÚS č. R-Sm-16. </t>
  </si>
  <si>
    <t>938909331-2</t>
  </si>
  <si>
    <t>Čištění vozovek metením ručně podkladu nebo krytu betonového nebo živičného</t>
  </si>
  <si>
    <t>-830364886</t>
  </si>
  <si>
    <t>https://podminky.urs.cz/item/CS_URS_2025_02/938909331-2</t>
  </si>
  <si>
    <t>133</t>
  </si>
  <si>
    <t>898203228</t>
  </si>
  <si>
    <t>36*0,4 "Odkopání zeleně pro přístup k novému přechodu v ul. Břežanská</t>
  </si>
  <si>
    <t>995*0,15 "Dotěžení na pláň v místě nových konstrukčních vrstev</t>
  </si>
  <si>
    <t>70*0,5 "Odkopání zeleně - parkovací pruh Břežanská</t>
  </si>
  <si>
    <t>1021386990</t>
  </si>
  <si>
    <t>(85+85+56+40+28+15+87)*0,5*0,25 "Obrubníky silniční</t>
  </si>
  <si>
    <t>(18+7+92)*0,4*0,25 "Obrubníky sadové</t>
  </si>
  <si>
    <t>(3,14*1,5*1,5*1)+(3*3*1)  "Výkopová jáma pro stromy</t>
  </si>
  <si>
    <t>2026308732</t>
  </si>
  <si>
    <t>1796610248</t>
  </si>
  <si>
    <t>275,915*20 "30 km</t>
  </si>
  <si>
    <t>190309486</t>
  </si>
  <si>
    <t>275,915*1,5 "zemina z odkopání zeleně, dotěžení na pláň, rýh pro obrubníky a výsadbových jam</t>
  </si>
  <si>
    <t>10364100</t>
  </si>
  <si>
    <t>zemina pro terénní úpravy - tříděná</t>
  </si>
  <si>
    <t>213823861</t>
  </si>
  <si>
    <t>170*0,5 "zřízení nových a úprava stávajících zelených ploch</t>
  </si>
  <si>
    <t>306*0,3 "zřízení nových a úprava stávajících zelených ploch</t>
  </si>
  <si>
    <t>181311103</t>
  </si>
  <si>
    <t>Rozprostření ornice tl vrstvy do 200 mm v rovině nebo ve svahu do 1:5 ručně</t>
  </si>
  <si>
    <t>-2138300942</t>
  </si>
  <si>
    <t>https://podminky.urs.cz/item/CS_URS_2025_02/181311103</t>
  </si>
  <si>
    <t>476</t>
  </si>
  <si>
    <t>-117738024</t>
  </si>
  <si>
    <t>1006 "Úprava pláně v místě odstranění stávajících konstrukčních vrstev - chodníky, asfaltové a betonové plochy, zeleň - Náměstí</t>
  </si>
  <si>
    <t>143 "Úprava pláně v místě odstranění stávajících konstrukčních vrstev - chodníky, asfaltové a betonové plochy, zeleň - park. pruh Břežanská</t>
  </si>
  <si>
    <t>181411141</t>
  </si>
  <si>
    <t>Založení parterového trávníku výsevem pl do 1000 m2 v rovině a ve svahu do 1:5</t>
  </si>
  <si>
    <t>1538774550</t>
  </si>
  <si>
    <t>https://podminky.urs.cz/item/CS_URS_2025_02/181411141</t>
  </si>
  <si>
    <t>00572470</t>
  </si>
  <si>
    <t>osivo směs travní univerzál</t>
  </si>
  <si>
    <t>kg</t>
  </si>
  <si>
    <t>-190840517</t>
  </si>
  <si>
    <t>476*0,02 'Přepočtené koeficientem množství</t>
  </si>
  <si>
    <t>Sanace podloží (pojížděné plochy)</t>
  </si>
  <si>
    <t>-113953017</t>
  </si>
  <si>
    <t>(11+492+142+82)*0,5 "Sanace pojížděných ploch</t>
  </si>
  <si>
    <t>-1872840446</t>
  </si>
  <si>
    <t>363,5</t>
  </si>
  <si>
    <t>-1446774333</t>
  </si>
  <si>
    <t>363,5*20 "30 km</t>
  </si>
  <si>
    <t>95545150</t>
  </si>
  <si>
    <t>363.5*1,5 "zemina ze sanace podloží</t>
  </si>
  <si>
    <t>-1344293458</t>
  </si>
  <si>
    <t>11+492+142+82 "Úprava pláně v místě nových pojížděných ploch při sanaci</t>
  </si>
  <si>
    <t>1554215001</t>
  </si>
  <si>
    <t>727*2 "tl. 500 mm</t>
  </si>
  <si>
    <t>-605138062</t>
  </si>
  <si>
    <t>727*2,25</t>
  </si>
  <si>
    <t>554252363</t>
  </si>
  <si>
    <t>654,3</t>
  </si>
  <si>
    <t>-1994689732</t>
  </si>
  <si>
    <t>654,3*29</t>
  </si>
  <si>
    <t>1.2</t>
  </si>
  <si>
    <t>Sadové úpravy</t>
  </si>
  <si>
    <t>Pol16</t>
  </si>
  <si>
    <t>Návoz a rozprostření strukturálního substrátu A vč. hutnění  (30 MPa) po vrstvách 0,3 m</t>
  </si>
  <si>
    <t>33952689</t>
  </si>
  <si>
    <t>0,9*16,065</t>
  </si>
  <si>
    <t>Pol17</t>
  </si>
  <si>
    <t>Uložení dočasného bednění v místě výsadbových jam</t>
  </si>
  <si>
    <t>728082627</t>
  </si>
  <si>
    <t>Pol18</t>
  </si>
  <si>
    <t>Hutnění finální vrstvy 45 MPa</t>
  </si>
  <si>
    <t>-984197848</t>
  </si>
  <si>
    <t>16,065</t>
  </si>
  <si>
    <t>Pol18.1</t>
  </si>
  <si>
    <t>Překrytí geotextilií</t>
  </si>
  <si>
    <t>-571626707</t>
  </si>
  <si>
    <t>1,25*((9,42+7,065)+(9+12))</t>
  </si>
  <si>
    <t>Pol19</t>
  </si>
  <si>
    <t>Strukturální substrát  (typ A)</t>
  </si>
  <si>
    <t>-1040833393</t>
  </si>
  <si>
    <t>Pol21</t>
  </si>
  <si>
    <t>Dočasné bednění dřevěné 1x1x0,5 m</t>
  </si>
  <si>
    <t>-1635760733</t>
  </si>
  <si>
    <t>Pol21.1</t>
  </si>
  <si>
    <t>Geotextilie 300 g/m2</t>
  </si>
  <si>
    <t>825201445</t>
  </si>
  <si>
    <t>46,856</t>
  </si>
  <si>
    <t>Pol24</t>
  </si>
  <si>
    <t>Odstranění dočasného bednění v místě výsadbových jam</t>
  </si>
  <si>
    <t>-1654730254</t>
  </si>
  <si>
    <t>Pol24.1</t>
  </si>
  <si>
    <t>Rozprostření kokosové rohože (separační vrstvy) a uložení zátěžové kotvy (armovací síť)</t>
  </si>
  <si>
    <t>1143468197</t>
  </si>
  <si>
    <t>2*2</t>
  </si>
  <si>
    <t>Pol26</t>
  </si>
  <si>
    <t>Kokosová rohož 800 g/m2</t>
  </si>
  <si>
    <t>-1636130438</t>
  </si>
  <si>
    <t>Pol26.1</t>
  </si>
  <si>
    <t>Armovací síť 1,5 x 1,5 m  (průměr drátu 8 mm, oka 100x100 mm)</t>
  </si>
  <si>
    <t>-1447664390</t>
  </si>
  <si>
    <t>184102116</t>
  </si>
  <si>
    <t>Výsadba dřeviny s balem D přes 0,6 do 0,8 m do jamky se zalitím v rovině a svahu do 1:5</t>
  </si>
  <si>
    <t>1086795176</t>
  </si>
  <si>
    <t>https://podminky.urs.cz/item/CS_URS_2025_02/184102116</t>
  </si>
  <si>
    <t>Pol28-1</t>
  </si>
  <si>
    <t>Instalace podzemního kotvení k připravené armovací síti</t>
  </si>
  <si>
    <t>568547850</t>
  </si>
  <si>
    <t>Pol30-1</t>
  </si>
  <si>
    <t>Podzemní kotvení popruhy - kotvící instalační sada pro kotvení dřevin za bal (dřevina 20-25)</t>
  </si>
  <si>
    <t>779122648</t>
  </si>
  <si>
    <t>Pol31-1</t>
  </si>
  <si>
    <t>Návoz a rozprostření štěrkového substrátu B</t>
  </si>
  <si>
    <t>1725170500</t>
  </si>
  <si>
    <t>0,1*16,065</t>
  </si>
  <si>
    <t>Pol32-1</t>
  </si>
  <si>
    <t>Mulčování vrstvou štěrku o mocnosti 50 mm</t>
  </si>
  <si>
    <t>153193798</t>
  </si>
  <si>
    <t>1,5*1,5*2</t>
  </si>
  <si>
    <t>Pol34</t>
  </si>
  <si>
    <t>Štěrkový substrát pro výsadbu (typ B)</t>
  </si>
  <si>
    <t>-542478482</t>
  </si>
  <si>
    <t>Pol34-1</t>
  </si>
  <si>
    <t>HDK 8/16 pro mulčování</t>
  </si>
  <si>
    <t>-348513724</t>
  </si>
  <si>
    <t>2*0,135</t>
  </si>
  <si>
    <t>Pol36</t>
  </si>
  <si>
    <t>Očištění kmene a provedení základního nátěru přípravkem Arbo-Flex LX 60</t>
  </si>
  <si>
    <t>-686119926</t>
  </si>
  <si>
    <t>Pol37</t>
  </si>
  <si>
    <t>Provedení nátěru kmene přípravkem Arbo-Flex, od země po rozvětvení kmene</t>
  </si>
  <si>
    <t>-1149931063</t>
  </si>
  <si>
    <t>Pol38</t>
  </si>
  <si>
    <t>Arbo-Flex LX 60 - základní nátěr kmene (kalkulováno množství 0,1 kg + 10% rezerva na strom)</t>
  </si>
  <si>
    <t>-267873084</t>
  </si>
  <si>
    <t>2*0,1*1,1</t>
  </si>
  <si>
    <t>Pol39</t>
  </si>
  <si>
    <t>Arbo-Flex - ochranný nátěr kmene - barva bílá (kalkulováno množství 0,3 kg + 10% rezerva na strom)</t>
  </si>
  <si>
    <t>-955224783</t>
  </si>
  <si>
    <t>2*0,3*1,1</t>
  </si>
  <si>
    <t>184852322</t>
  </si>
  <si>
    <t>Řez stromu výchovný alejových stromů v přes 4 do 6 m</t>
  </si>
  <si>
    <t>-2077101440</t>
  </si>
  <si>
    <t>https://podminky.urs.cz/item/CS_URS_2025_02/184852322</t>
  </si>
  <si>
    <t>2 "Odečteno ručně z výkresů PD"</t>
  </si>
  <si>
    <t>185851121</t>
  </si>
  <si>
    <t>Dovoz vody pro zálivku rostlin za vzdálenost do 1000 m</t>
  </si>
  <si>
    <t>-983194612</t>
  </si>
  <si>
    <t>https://podminky.urs.cz/item/CS_URS_2025_02/185851121</t>
  </si>
  <si>
    <t>2*0,17</t>
  </si>
  <si>
    <t>Pol285</t>
  </si>
  <si>
    <t>Voda pro zálivku</t>
  </si>
  <si>
    <t>-102378001</t>
  </si>
  <si>
    <t>Pol41</t>
  </si>
  <si>
    <t>Vytvoření nosných ploch pro uložení rámů stromových mříží (šalováním či uložením ztraceného bednění</t>
  </si>
  <si>
    <t>ks</t>
  </si>
  <si>
    <t>1908111845</t>
  </si>
  <si>
    <t>Pol42</t>
  </si>
  <si>
    <t>Osazení nosného rámu mříže a mříže dle požadavků výrobce</t>
  </si>
  <si>
    <t>-817581143</t>
  </si>
  <si>
    <t>Pol43</t>
  </si>
  <si>
    <t>Dodávka nosného rámu a stromové mříže rozměru 1,6 x 1,6 m čtyřdílné s paprsčitým uspořádáním segmentů, vč. dopravy.</t>
  </si>
  <si>
    <t>sada</t>
  </si>
  <si>
    <t>-422198173</t>
  </si>
  <si>
    <t>184818245</t>
  </si>
  <si>
    <t>Ochrana kmene průměru přes 900 do 1100 mm bedněním výšky přes 2 do 3 m</t>
  </si>
  <si>
    <t>-1081411570</t>
  </si>
  <si>
    <t>https://podminky.urs.cz/item/CS_URS_2025_02/184818245</t>
  </si>
  <si>
    <t>564841011</t>
  </si>
  <si>
    <t>Podklad ze štěrkodrtě ŠD plochy do 100 m2 tl 120 mm</t>
  </si>
  <si>
    <t>-1313560774</t>
  </si>
  <si>
    <t>https://podminky.urs.cz/item/CS_URS_2025_02/564841011</t>
  </si>
  <si>
    <t>54+20+11+56 "podkladní ŠD pro parkovací stání</t>
  </si>
  <si>
    <t>564851111</t>
  </si>
  <si>
    <t>Podklad ze štěrkodrtě ŠD plochy přes 100 m2 tl 150 mm</t>
  </si>
  <si>
    <t>-1205563719</t>
  </si>
  <si>
    <t>https://podminky.urs.cz/item/CS_URS_2025_02/564851111</t>
  </si>
  <si>
    <t>1150+56 "podkladní vrstva ŠD pro nové pochozí a pojížděné plochy</t>
  </si>
  <si>
    <t>-1678184432</t>
  </si>
  <si>
    <t>585 "stabilizační podkladní vrstva - pojížděné plochy "</t>
  </si>
  <si>
    <t>Asfaltový beton vrstva obrusná ACO 11+ PmB 45/80-65 tř. I tl 40 mm š do 3 m z modifikovaného asfaltu</t>
  </si>
  <si>
    <t>1469101516</t>
  </si>
  <si>
    <t>133 "oprava asfaltové vozovky u kapličky</t>
  </si>
  <si>
    <t>-533514893</t>
  </si>
  <si>
    <t>130 "Oprava krytu u kapličky</t>
  </si>
  <si>
    <t>-1349454556</t>
  </si>
  <si>
    <t>133 "odečteno ručně ze situace stavby"</t>
  </si>
  <si>
    <t>573191111</t>
  </si>
  <si>
    <t xml:space="preserve">Postřik infiltrační kationaktivní emulzí v množství 1 kg/m2 </t>
  </si>
  <si>
    <t>470015110</t>
  </si>
  <si>
    <t>https://podminky.urs.cz/item/CS_URS_2025_02/573191111</t>
  </si>
  <si>
    <t xml:space="preserve">Poznámka k souboru cen:_x000D_
1. V ceně nejsou započteny náklady na popř. projektem předepsané očištění vozovky, které se oceňuje cenou 938 90-8411 Očištění povrchu saponátovým roztokem části C 01 tohoto katalogu. </t>
  </si>
  <si>
    <t>130 "odečteno ručně ze situace stavby"</t>
  </si>
  <si>
    <t>596211112</t>
  </si>
  <si>
    <t>Kladení zámkové dlažby komunikací pro pěší ručně tl 60 mm skupiny A pl přes 100 do 300 m2</t>
  </si>
  <si>
    <t>-1313417554</t>
  </si>
  <si>
    <t>https://podminky.urs.cz/item/CS_URS_2025_02/596211112</t>
  </si>
  <si>
    <t>268 "chodníky</t>
  </si>
  <si>
    <t>31,5 "dlažba pro nevidomé</t>
  </si>
  <si>
    <t>59245015</t>
  </si>
  <si>
    <t>dlažba zámková betonová tvaru I 200x165mm tl 60mm přírodní</t>
  </si>
  <si>
    <t>-1174765343</t>
  </si>
  <si>
    <t>268*1,03 'Přepočtené koeficientem množství</t>
  </si>
  <si>
    <t>59245222</t>
  </si>
  <si>
    <t>dlažba zámková betonová tvaru I základní pro nevidomé 196x161mm tl 60mm barevná</t>
  </si>
  <si>
    <t>1953167962</t>
  </si>
  <si>
    <t>31,5*1,03 'Přepočtené koeficientem množství</t>
  </si>
  <si>
    <t>596211210</t>
  </si>
  <si>
    <t>Kladení zámkové dlažby komunikací pro pěší ručně tl 80 mm skupiny A pl do 50 m2</t>
  </si>
  <si>
    <t>-566569058</t>
  </si>
  <si>
    <t>https://podminky.urs.cz/item/CS_URS_2025_02/596211210</t>
  </si>
  <si>
    <t>11 "vjezd na pozemek č. 203/1</t>
  </si>
  <si>
    <t>59245005</t>
  </si>
  <si>
    <t>dlažba skladebná betonová 200x100mm tl 80mm barevná</t>
  </si>
  <si>
    <t>-1150532263</t>
  </si>
  <si>
    <t>11*1,03 'Přepočtené koeficientem množství</t>
  </si>
  <si>
    <t>596211265</t>
  </si>
  <si>
    <t>Kladení zámkové dlažby komunikací pro pěší strojně tl 80 mm pl přes 300 m2</t>
  </si>
  <si>
    <t>15639570</t>
  </si>
  <si>
    <t>https://podminky.urs.cz/item/CS_URS_2025_02/596211265</t>
  </si>
  <si>
    <t>59245004</t>
  </si>
  <si>
    <t>dlažba skladebná betonová 200x200mm tl 80mm barevná</t>
  </si>
  <si>
    <t>-1346884413</t>
  </si>
  <si>
    <t>492*1,01 'Přepočtené koeficientem množství</t>
  </si>
  <si>
    <t>596412211</t>
  </si>
  <si>
    <t>Kladení dlažby z vegetačních tvárnic pozemních komunikací tl 80 mm pl přes 50 do 100 m2</t>
  </si>
  <si>
    <t>-1633806075</t>
  </si>
  <si>
    <t>https://podminky.urs.cz/item/CS_URS_2025_02/596412211</t>
  </si>
  <si>
    <t>54+56+32 "parkovací stání z vegetační dlažby</t>
  </si>
  <si>
    <t>59245035</t>
  </si>
  <si>
    <t>dlažba plošná vegetační betonová 200x200mm tl 80mm přírodní</t>
  </si>
  <si>
    <t>1340189309</t>
  </si>
  <si>
    <t>142*1,03 'Přepočtené koeficientem množství</t>
  </si>
  <si>
    <t>596811311</t>
  </si>
  <si>
    <t>Kladení velkoformátové betonové dlažby tl do 100 mm velikosti do 0,5 m2 pl do 300 m2</t>
  </si>
  <si>
    <t>1177403382</t>
  </si>
  <si>
    <t>https://podminky.urs.cz/item/CS_URS_2025_02/596811311</t>
  </si>
  <si>
    <t>250</t>
  </si>
  <si>
    <t>59246018</t>
  </si>
  <si>
    <t>dlažba velkoformátová betonová plochy do 0,5m2 tl 80mm tryskaný povrch</t>
  </si>
  <si>
    <t>-2120833212</t>
  </si>
  <si>
    <t>82*1,03 'Přepočtené koeficientem množství</t>
  </si>
  <si>
    <t>59246101</t>
  </si>
  <si>
    <t>dlažba velkoformátová betonová 600x300mm tl 60mm přírodní</t>
  </si>
  <si>
    <t>592187361</t>
  </si>
  <si>
    <t>168*1,03 'Přepočtené koeficientem množství</t>
  </si>
  <si>
    <t>1045252724</t>
  </si>
  <si>
    <t>79</t>
  </si>
  <si>
    <t>1082869877</t>
  </si>
  <si>
    <t>80</t>
  </si>
  <si>
    <t>905075566</t>
  </si>
  <si>
    <t>81</t>
  </si>
  <si>
    <t>40445650</t>
  </si>
  <si>
    <t>dodatkové tabulky E7, E12, E13 500x300mm</t>
  </si>
  <si>
    <t>506967397</t>
  </si>
  <si>
    <t>82</t>
  </si>
  <si>
    <t>40445625</t>
  </si>
  <si>
    <t>informativní značky provozní IP8, IP9, IP11-IP13 500x700mm</t>
  </si>
  <si>
    <t>1138945954</t>
  </si>
  <si>
    <t>83</t>
  </si>
  <si>
    <t>40445619</t>
  </si>
  <si>
    <t>zákazové, příkazové dopravní značky B1-B34, C1-15 500mm</t>
  </si>
  <si>
    <t>-422929585</t>
  </si>
  <si>
    <t>84</t>
  </si>
  <si>
    <t>1515791472</t>
  </si>
  <si>
    <t>5+5+5+2,7 "V2b + V1a</t>
  </si>
  <si>
    <t>85</t>
  </si>
  <si>
    <t>-17215863</t>
  </si>
  <si>
    <t>2*3,8 "Stopčára tl. 0,50</t>
  </si>
  <si>
    <t>86</t>
  </si>
  <si>
    <t>1281349331</t>
  </si>
  <si>
    <t xml:space="preserve">3,8 "V2b </t>
  </si>
  <si>
    <t>87</t>
  </si>
  <si>
    <t>-1348338834</t>
  </si>
  <si>
    <t>1,5 "Nové VDZ symbol bezbariérové stání</t>
  </si>
  <si>
    <t>88</t>
  </si>
  <si>
    <t>-815095202</t>
  </si>
  <si>
    <t>17,7</t>
  </si>
  <si>
    <t>89</t>
  </si>
  <si>
    <t>1952963084</t>
  </si>
  <si>
    <t>3,8</t>
  </si>
  <si>
    <t>90</t>
  </si>
  <si>
    <t>-877959655</t>
  </si>
  <si>
    <t>91</t>
  </si>
  <si>
    <t>-1847545763</t>
  </si>
  <si>
    <t>5+5+5+3,8+3,8+2,7</t>
  </si>
  <si>
    <t>92</t>
  </si>
  <si>
    <t>899102211</t>
  </si>
  <si>
    <t>Demontáž poklopů litinových nebo ocelových včetně rámů hmotnosti přes 50 do 100 kg</t>
  </si>
  <si>
    <t>-1758661873</t>
  </si>
  <si>
    <t>https://podminky.urs.cz/item/CS_URS_2025_02/899102211</t>
  </si>
  <si>
    <t>93</t>
  </si>
  <si>
    <t>899401112</t>
  </si>
  <si>
    <t>Osazení poklopů uličních litinových šoupátkových</t>
  </si>
  <si>
    <t>1408291330</t>
  </si>
  <si>
    <t>https://podminky.urs.cz/item/CS_URS_2025_02/899401112</t>
  </si>
  <si>
    <t>94</t>
  </si>
  <si>
    <t>42291352</t>
  </si>
  <si>
    <t>poklop litinový šoupátkový pro zemní soupravy osazení do terénu a do vozovky</t>
  </si>
  <si>
    <t>-834789290</t>
  </si>
  <si>
    <t>95</t>
  </si>
  <si>
    <t>899401113</t>
  </si>
  <si>
    <t>Osazení poklopů uličních litinových hydrantových</t>
  </si>
  <si>
    <t>1439753069</t>
  </si>
  <si>
    <t>https://podminky.urs.cz/item/CS_URS_2025_02/899401113</t>
  </si>
  <si>
    <t>96</t>
  </si>
  <si>
    <t>42291452</t>
  </si>
  <si>
    <t>poklop litinový hydrantový DN 80</t>
  </si>
  <si>
    <t>-1225159070</t>
  </si>
  <si>
    <t>97</t>
  </si>
  <si>
    <t>899104211</t>
  </si>
  <si>
    <t>Demontáž poklopů litinových nebo ocelových včetně rámů hmotnosti přes 150 kg</t>
  </si>
  <si>
    <t>925600406</t>
  </si>
  <si>
    <t>https://podminky.urs.cz/item/CS_URS_2025_02/899104211</t>
  </si>
  <si>
    <t>98</t>
  </si>
  <si>
    <t>899104113</t>
  </si>
  <si>
    <t>Osazení poklopů litinových, ocelových nebo železobetonových bez rámů přes 150 kg</t>
  </si>
  <si>
    <t>1716584590</t>
  </si>
  <si>
    <t>https://podminky.urs.cz/item/CS_URS_2025_02/899104113</t>
  </si>
  <si>
    <t>99</t>
  </si>
  <si>
    <t>59224660</t>
  </si>
  <si>
    <t>poklop šachtový betonový, litinový rám 785(610)x160mm D400 bez odvětrání</t>
  </si>
  <si>
    <t>2044840597</t>
  </si>
  <si>
    <t>100</t>
  </si>
  <si>
    <t>899231111-1</t>
  </si>
  <si>
    <t>Výšková úprava uličního vstupu nebo vpusti do 200 mm zvýšením mříže</t>
  </si>
  <si>
    <t>230201956</t>
  </si>
  <si>
    <t xml:space="preserve">Poznámka k souboru cen:_x000D_
1. V cenách jsou započteny i náklady na: a) odbourání dosavadního krytu, podkladu, nadezdívky nebo prstence s odklizením vybouraných hmot do 3 m, b) zarovnání plochy nadezdívky cementovou maltou, c) podbetonování nebo podezdění rámu, d) odstranění a znovuosazení rámu, poklopu, mříže, krycího hrnce nebo hydrantu, e) úpravu a doplnění krytu popř. podkladu vozovky v místě provedené výškové úpravy. 2. V cenách nejsou započteny náklady na příp. nutné dodání nové mříže, rámu, poklopu nebo krycího hrnce. Jejich dodání se oceňuje ve specifikaci, ztratné se nestanoví. </t>
  </si>
  <si>
    <t>101</t>
  </si>
  <si>
    <t>899331111-1</t>
  </si>
  <si>
    <t>Výšková úprava uličního vstupu nebo vpusti do 200 mm zvýšením poklopu</t>
  </si>
  <si>
    <t>284480228</t>
  </si>
  <si>
    <t>102</t>
  </si>
  <si>
    <t>Demontáž uliční vpusti - rozebrání mříže a rámu, odvozu a likvidace na skládce - parkovací pás Břežanská</t>
  </si>
  <si>
    <t>-1427157505</t>
  </si>
  <si>
    <t>103</t>
  </si>
  <si>
    <t>R26b</t>
  </si>
  <si>
    <t>Vyčištění tělesa, proplach přípojky stávající UV/HV tlakovou vodou a výměna koše na splaveniny</t>
  </si>
  <si>
    <t>229982648</t>
  </si>
  <si>
    <t>104</t>
  </si>
  <si>
    <t>R42320</t>
  </si>
  <si>
    <t>mříž vtoková litinová plochá 500x500mm včetně rámu</t>
  </si>
  <si>
    <t>-1742149470</t>
  </si>
  <si>
    <t>105</t>
  </si>
  <si>
    <t>55241000</t>
  </si>
  <si>
    <t>koš kalový pod kruhovou mříž - lehký</t>
  </si>
  <si>
    <t>247849015</t>
  </si>
  <si>
    <t>106</t>
  </si>
  <si>
    <t>899204112</t>
  </si>
  <si>
    <t>Osazení mříží litinových včetně rámů a košů na bahno pro třídu zatížení D400, E600</t>
  </si>
  <si>
    <t>-485578945</t>
  </si>
  <si>
    <t>https://podminky.urs.cz/item/CS_URS_2025_02/899204112</t>
  </si>
  <si>
    <t>220731051</t>
  </si>
  <si>
    <t>Provedení kamerové zkoušky s montáží</t>
  </si>
  <si>
    <t>911418389</t>
  </si>
  <si>
    <t>https://podminky.urs.cz/item/CS_URS_2025_02/220731051</t>
  </si>
  <si>
    <t>108</t>
  </si>
  <si>
    <t>113201112</t>
  </si>
  <si>
    <t>Vytrhání obrub silničních ležatých</t>
  </si>
  <si>
    <t>1606376794</t>
  </si>
  <si>
    <t>https://podminky.urs.cz/item/CS_URS_2025_02/113201112</t>
  </si>
  <si>
    <t>109</t>
  </si>
  <si>
    <t>113202111</t>
  </si>
  <si>
    <t>Vytrhání obrub krajníků obrubníků stojatých</t>
  </si>
  <si>
    <t>1590549939</t>
  </si>
  <si>
    <t>https://podminky.urs.cz/item/CS_URS_2025_02/113202111</t>
  </si>
  <si>
    <t xml:space="preserve">28+35+33+27+25+7+13 "betonové obrubníky </t>
  </si>
  <si>
    <t>110</t>
  </si>
  <si>
    <t>916231213</t>
  </si>
  <si>
    <t>Osazení chodníkového obrubníku betonového stojatého s boční opěrou do lože z betonu prostého</t>
  </si>
  <si>
    <t>1248083588</t>
  </si>
  <si>
    <t>https://podminky.urs.cz/item/CS_URS_2025_02/916231213</t>
  </si>
  <si>
    <t>117</t>
  </si>
  <si>
    <t>111</t>
  </si>
  <si>
    <t>59217016</t>
  </si>
  <si>
    <t>obrubník betonový chodníkový 1000x80x250mm</t>
  </si>
  <si>
    <t>-707996709</t>
  </si>
  <si>
    <t>112</t>
  </si>
  <si>
    <t>916131213</t>
  </si>
  <si>
    <t>Osazení silničního obrubníku betonového stojatého s boční opěrou do lože z betonu prostého</t>
  </si>
  <si>
    <t>-352049803</t>
  </si>
  <si>
    <t>https://podminky.urs.cz/item/CS_URS_2025_02/916131213</t>
  </si>
  <si>
    <t>113</t>
  </si>
  <si>
    <t>59217032</t>
  </si>
  <si>
    <t>obrubník silniční betonový 1000x150x150mm</t>
  </si>
  <si>
    <t>-1507532519</t>
  </si>
  <si>
    <t>142*1,02 'Přepočtené koeficientem množství</t>
  </si>
  <si>
    <t>114</t>
  </si>
  <si>
    <t>59217031</t>
  </si>
  <si>
    <t>obrubník silniční betonový 1000x150x250mm</t>
  </si>
  <si>
    <t>1708724146</t>
  </si>
  <si>
    <t>203*1,02 'Přepočtené koeficientem množství</t>
  </si>
  <si>
    <t>115</t>
  </si>
  <si>
    <t>916991121</t>
  </si>
  <si>
    <t>Lože pod obrubníky, krajníky nebo obruby z dlažebních kostek z betonu prostého</t>
  </si>
  <si>
    <t>1297951559</t>
  </si>
  <si>
    <t>https://podminky.urs.cz/item/CS_URS_2025_02/916991121</t>
  </si>
  <si>
    <t>345*0,06 "silniční obrubníky 150/250</t>
  </si>
  <si>
    <t>117*0,05 "chodníkové obrubníky 80/250</t>
  </si>
  <si>
    <t>116</t>
  </si>
  <si>
    <t>157251531</t>
  </si>
  <si>
    <t xml:space="preserve"> 10+5+10+6+12+9 "nový asf. kryt komunikace u kapličky</t>
  </si>
  <si>
    <t>-499141168</t>
  </si>
  <si>
    <t>118</t>
  </si>
  <si>
    <t>-1420601789</t>
  </si>
  <si>
    <t>10+5 "řezání obrusné vrstvy</t>
  </si>
  <si>
    <t>119</t>
  </si>
  <si>
    <t>448734107</t>
  </si>
  <si>
    <t>5+10 "řezání podkladních vrstev</t>
  </si>
  <si>
    <t>120</t>
  </si>
  <si>
    <t>1289115325</t>
  </si>
  <si>
    <t>121</t>
  </si>
  <si>
    <t>1929476668</t>
  </si>
  <si>
    <t>729,29*29</t>
  </si>
  <si>
    <t>122</t>
  </si>
  <si>
    <t>1959466997</t>
  </si>
  <si>
    <t>66,81+45,76+8,64+263,9+17,4+34,44+0,6</t>
  </si>
  <si>
    <t>123</t>
  </si>
  <si>
    <t>1343205877</t>
  </si>
  <si>
    <t>291,740 "odstranění podkladních vrstev z kameniva</t>
  </si>
  <si>
    <t>124</t>
  </si>
  <si>
    <t>1615390839</t>
  </si>
  <si>
    <t>125</t>
  </si>
  <si>
    <t>1986295298</t>
  </si>
  <si>
    <t>126</t>
  </si>
  <si>
    <t>879556614</t>
  </si>
  <si>
    <t>639,021*5 'Přepočtené koeficientem množství</t>
  </si>
  <si>
    <t>N01</t>
  </si>
  <si>
    <t>Nepojmenovaný díl</t>
  </si>
  <si>
    <t>127</t>
  </si>
  <si>
    <t>R29</t>
  </si>
  <si>
    <t>Osazení plastové zaklapávací chráničky vč dodání, zemních prací, obetonování tl 150 mm, skládkovného a se zhutněným zásypem</t>
  </si>
  <si>
    <t>982209514</t>
  </si>
  <si>
    <t>200 "odečteno ručně ze situace stavby"</t>
  </si>
  <si>
    <t>SO 901.2 - VRN - Odolena Voda</t>
  </si>
  <si>
    <t>VRN - Vedlejší rozpočtové náklady</t>
  </si>
  <si>
    <t xml:space="preserve">    VRN1 - Průzkumné, geodetické a projektové práce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</si>
  <si>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</si>
  <si>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</si>
  <si>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</si>
  <si>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</si>
  <si>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</si>
  <si>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012002000.1</t>
  </si>
  <si>
    <t>Geodetické práce - zaměření skutečného provedení stavby</t>
  </si>
  <si>
    <t>km</t>
  </si>
  <si>
    <t>1024</t>
  </si>
  <si>
    <t>798417410</t>
  </si>
  <si>
    <t>https://podminky.urs.cz/item/CS_URS_2025_02/012002000.1</t>
  </si>
  <si>
    <t>012103000.1</t>
  </si>
  <si>
    <t>Geodetické práce před výstavbou - vytyčení stávajících inženýrských sítí</t>
  </si>
  <si>
    <t>kpl</t>
  </si>
  <si>
    <t>65137105</t>
  </si>
  <si>
    <t>https://podminky.urs.cz/item/CS_URS_2025_02/012103000.1</t>
  </si>
  <si>
    <t>012203000.1</t>
  </si>
  <si>
    <t>Geodetické práce při provádění stavby - účast geodeta při stavbě</t>
  </si>
  <si>
    <t>335909295</t>
  </si>
  <si>
    <t>https://podminky.urs.cz/item/CS_URS_2025_02/012203000.1</t>
  </si>
  <si>
    <t>013244000-1</t>
  </si>
  <si>
    <t>Dokumentace pro provádění stavby - RDS</t>
  </si>
  <si>
    <t>855866213</t>
  </si>
  <si>
    <t>https://podminky.urs.cz/item/CS_URS_2025_02/013244000-1</t>
  </si>
  <si>
    <t>013254000-1</t>
  </si>
  <si>
    <t>Dokumentace skutečného provedení stavby - DSPS</t>
  </si>
  <si>
    <t>-1307497150</t>
  </si>
  <si>
    <t>https://podminky.urs.cz/item/CS_URS_2025_02/013254000-1</t>
  </si>
  <si>
    <t>013274000</t>
  </si>
  <si>
    <t>Pasportizace objektu před započetím prací - nad rámec akce KSÚS</t>
  </si>
  <si>
    <t>-133185296</t>
  </si>
  <si>
    <t>https://podminky.urs.cz/item/CS_URS_2025_02/013274000</t>
  </si>
  <si>
    <t>013284000</t>
  </si>
  <si>
    <t>Pasportizace objektu po provedení prací - nad rámec akce KSÚS</t>
  </si>
  <si>
    <t>-13109773</t>
  </si>
  <si>
    <t>https://podminky.urs.cz/item/CS_URS_2025_02/013284000</t>
  </si>
  <si>
    <t>013294000</t>
  </si>
  <si>
    <t>Ostatní dokumentace - projekt organizace výstavby POV (zajistí zhotovitel)</t>
  </si>
  <si>
    <t>-177508634</t>
  </si>
  <si>
    <t>https://podminky.urs.cz/item/CS_URS_2025_02/013294000</t>
  </si>
  <si>
    <t>R10.3</t>
  </si>
  <si>
    <t>Statická zatěžovací zkouška včetně protokolu (kontrola únosnosti pláně Edef,2; oprava trhlin)</t>
  </si>
  <si>
    <t>1597791713</t>
  </si>
  <si>
    <t>https://podminky.urs.cz/item/CS_URS_2025_02/R10.3</t>
  </si>
  <si>
    <t>VRN7</t>
  </si>
  <si>
    <t>Provozní vlivy</t>
  </si>
  <si>
    <t>072103001</t>
  </si>
  <si>
    <t>Projednání DIO a zajištění DIR komunikace II.a III. třídy (zajistí a projedná zhotovitel) - nad rámec akce KSÚS</t>
  </si>
  <si>
    <t>1549694160</t>
  </si>
  <si>
    <t xml:space="preserve">Poznámka k souboru cen:_x000D_
1. Více informací o volbě, obsahu a způsobu ocenění jednotlivých titulů viz Příloha 07 Provozní vlivy. </t>
  </si>
  <si>
    <t>072103011</t>
  </si>
  <si>
    <t>Zajištění DIO komunikace II. a III. třídy - jednoduché el. vedení (náklady DIO včetně drobných stavebních úprav; realizace, montáž + demontáž) - nad rámec akce KSÚS</t>
  </si>
  <si>
    <t>-700426335</t>
  </si>
  <si>
    <t>SO 401 - Přeložka VO</t>
  </si>
  <si>
    <t xml:space="preserve"> 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</si>
  <si>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</si>
  <si>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</si>
  <si>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</si>
  <si>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</si>
  <si>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</si>
  <si>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</si>
  <si>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PSV</t>
  </si>
  <si>
    <t>Práce a dodávky PSV</t>
  </si>
  <si>
    <t>741</t>
  </si>
  <si>
    <t>Elektroinstalace - silnoproud</t>
  </si>
  <si>
    <t>741122134</t>
  </si>
  <si>
    <t>Montáž kabelů měděných bez ukončení uložených v trubkách zatažených plných kulatých nebo bezhalogenových (např. CYKY) počtu a průřezu žil 4x16 až 25 mm2</t>
  </si>
  <si>
    <t>613511932</t>
  </si>
  <si>
    <t>https://podminky.urs.cz/item/CS_URS_2025_02/741122134</t>
  </si>
  <si>
    <t>(15+150+6*4)*1,2 "odečeteno ze situace stavby, 1,2 rezerva 20%, prořez"</t>
  </si>
  <si>
    <t>34111080</t>
  </si>
  <si>
    <t>kabel instalační jádro Cu plné izolace PVC plášť PVC 450/750V (CYKY) 4x16mm2</t>
  </si>
  <si>
    <t>821218122</t>
  </si>
  <si>
    <t>741122223.D</t>
  </si>
  <si>
    <t>Demontáž kabelů měděných bez ukončení uložených volně nebo v liště plných kulatých (např. CYKY) počtu a průřezu žil 4x16 až 25 mm2</t>
  </si>
  <si>
    <t>1880360107</t>
  </si>
  <si>
    <t>110 "odečteno ze situace stavby"</t>
  </si>
  <si>
    <t>741122611</t>
  </si>
  <si>
    <t>Montáž kabelů měděných bez ukončení uložených pevně plných kulatých nebo bezhalogenových (např. CYKY) počtu a průřezu žil 3x1,5 až 6 mm2</t>
  </si>
  <si>
    <t>626876409</t>
  </si>
  <si>
    <t>https://podminky.urs.cz/item/CS_URS_2025_02/741122611</t>
  </si>
  <si>
    <t>(4*(10+2)+2*(6+1))*1,2"odečeteno ze situace stavby, 1,2 rezerva 20%, prořez"</t>
  </si>
  <si>
    <t>34111030</t>
  </si>
  <si>
    <t>kabel instalační jádro Cu plné izolace PVC plášť PVC 450/750V (CYKY) 3x1,5mm2</t>
  </si>
  <si>
    <t>-1939357506</t>
  </si>
  <si>
    <t>741122611.D</t>
  </si>
  <si>
    <t>Demontáž kabelů měděných bez ukončení uložených pevně plných kulatých nebo bezhalogenových (např. CYKY) počtu a průřezu žil 3x1,5 až 6 mm2</t>
  </si>
  <si>
    <t>885837904</t>
  </si>
  <si>
    <t>10+10+5+5 "odečteno ze situace stavby"</t>
  </si>
  <si>
    <t>741128002</t>
  </si>
  <si>
    <t>Ostatní práce při montáži vodičů a kabelů úpravy vodičů a kabelů označování dalším štítkem</t>
  </si>
  <si>
    <t>471843570</t>
  </si>
  <si>
    <t>https://podminky.urs.cz/item/CS_URS_2025_02/741128002</t>
  </si>
  <si>
    <t>4*4+4*2+1+1+1+1+1+1"odečteno ze situace stavby"</t>
  </si>
  <si>
    <t>10.438.306</t>
  </si>
  <si>
    <t>Štítek Weidmuller WKM 8/20</t>
  </si>
  <si>
    <t>194027952</t>
  </si>
  <si>
    <t>741130001</t>
  </si>
  <si>
    <t>Ukončení vodičů izolovaných s označením a zapojením v rozváděči nebo na přístroji, průřezu žíly do 2,5 mm2</t>
  </si>
  <si>
    <t>-625869977</t>
  </si>
  <si>
    <t>https://podminky.urs.cz/item/CS_URS_2025_02/741130001</t>
  </si>
  <si>
    <t>(4+2)*2"odečteno ze situace stavby"</t>
  </si>
  <si>
    <t>741130006</t>
  </si>
  <si>
    <t>Ukončení vodičů izolovaných s označením a zapojením v rozváděči nebo na přístroji, průřezu žíly do 16 mm2</t>
  </si>
  <si>
    <t>-518562096</t>
  </si>
  <si>
    <t>https://podminky.urs.cz/item/CS_URS_2025_02/741130006</t>
  </si>
  <si>
    <t>1+4*2+1"odečteno ze situace stavby"</t>
  </si>
  <si>
    <t>741320003</t>
  </si>
  <si>
    <t>Montáž pojistek se zapojením vodičů závitových kompletních skleněných</t>
  </si>
  <si>
    <t>-1904539110</t>
  </si>
  <si>
    <t>https://podminky.urs.cz/item/CS_URS_2025_02/741320003</t>
  </si>
  <si>
    <t>4+2 "odečteno ze situace stavby"</t>
  </si>
  <si>
    <t>1000309707</t>
  </si>
  <si>
    <t>E.S.T. 520.625 Skleněná trubičková pojistka 5x20 mm F 6,3 A/250 V</t>
  </si>
  <si>
    <t>128</t>
  </si>
  <si>
    <t>1334913701</t>
  </si>
  <si>
    <t>741372833</t>
  </si>
  <si>
    <t>Demontáž svítidel bez zachování funkčnosti (do suti) průmyslových výbojkových venkovních na stožáru přes 3 m</t>
  </si>
  <si>
    <t>-1740902433</t>
  </si>
  <si>
    <t>https://podminky.urs.cz/item/CS_URS_2025_02/741372833</t>
  </si>
  <si>
    <t>741375833</t>
  </si>
  <si>
    <t>Demontáž svítidel se zachováním funkčnosti průmyslových výbojkových venkovních na stožáru přes 3 m</t>
  </si>
  <si>
    <t>2048449642</t>
  </si>
  <si>
    <t>https://podminky.urs.cz/item/CS_URS_2025_02/741375833</t>
  </si>
  <si>
    <t>3 "odečteno ze situace stavby, svítidla typu VOLTANA"</t>
  </si>
  <si>
    <t>814346800</t>
  </si>
  <si>
    <t>741410041</t>
  </si>
  <si>
    <t>Montáž uzemňovacího vedení s upevněním, propojením a připojením pomocí svorek v zemi s izolací spojů drátu nebo lana Ø do 10 mm v městské zástavbě</t>
  </si>
  <si>
    <t>-1757688759</t>
  </si>
  <si>
    <t>https://podminky.urs.cz/item/CS_URS_2025_02/741410041</t>
  </si>
  <si>
    <t>(15+150+6*2)*1,2 "odečeteno ze situace stavby, 1,2 rezerva 20%, prořez"</t>
  </si>
  <si>
    <t>35441073</t>
  </si>
  <si>
    <t>drát D 10mm FeZn</t>
  </si>
  <si>
    <t>-1609042443</t>
  </si>
  <si>
    <t>741420020</t>
  </si>
  <si>
    <t>Montáž hromosvodného vedení svorek s jedním šroubem</t>
  </si>
  <si>
    <t>1355121957</t>
  </si>
  <si>
    <t>https://podminky.urs.cz/item/CS_URS_2025_02/741420020</t>
  </si>
  <si>
    <t>35431000</t>
  </si>
  <si>
    <t>svorka uzemnění FeZn univerzální</t>
  </si>
  <si>
    <t>438568605</t>
  </si>
  <si>
    <t>741420021</t>
  </si>
  <si>
    <t>Montáž hromosvodného vedení svorek se 2 šrouby</t>
  </si>
  <si>
    <t>-2143789445</t>
  </si>
  <si>
    <t>https://podminky.urs.cz/item/CS_URS_2025_02/741420021</t>
  </si>
  <si>
    <t>(4+2)*2 "odečteno ze situace stavby"</t>
  </si>
  <si>
    <t>35441996</t>
  </si>
  <si>
    <t>svorka odbočovací a spojovací pro spojování kruhových a páskových vodičů, FeZn</t>
  </si>
  <si>
    <t>-65528570</t>
  </si>
  <si>
    <t>741810002</t>
  </si>
  <si>
    <t>Zkoušky a prohlídky elektrických rozvodů a zařízení celková prohlídka a vyhotovení revizní zprávy pro objem montážních prací přes 100 do 500 tis. Kč</t>
  </si>
  <si>
    <t>-36427582</t>
  </si>
  <si>
    <t>https://podminky.urs.cz/item/CS_URS_2025_02/741810002</t>
  </si>
  <si>
    <t>Práce a dodávky M</t>
  </si>
  <si>
    <t>21-M</t>
  </si>
  <si>
    <t>Elektromontáže</t>
  </si>
  <si>
    <t>210204011.R</t>
  </si>
  <si>
    <t>Příprava základu stožárů osvětlení ocelových samostatně stojících délky do 12 m</t>
  </si>
  <si>
    <t>-634666997</t>
  </si>
  <si>
    <t>28617442.N</t>
  </si>
  <si>
    <t>pouzdro pro stožár výšky 6 m do betonového základu DN 200</t>
  </si>
  <si>
    <t>256</t>
  </si>
  <si>
    <t>-233061309</t>
  </si>
  <si>
    <t>1"odečteno ze situace stavby"</t>
  </si>
  <si>
    <t>28617444.N</t>
  </si>
  <si>
    <t>pouzdro pro stožár výšky 10 m do betonového základu DN 250</t>
  </si>
  <si>
    <t>-1783118704</t>
  </si>
  <si>
    <t>1 "odečteno ze situace stavby"</t>
  </si>
  <si>
    <t>59247001.N</t>
  </si>
  <si>
    <t>dlaždice pod stožár 300x300x30mm</t>
  </si>
  <si>
    <t>-1605176990</t>
  </si>
  <si>
    <t>6 "odečteno ze situace stavby"</t>
  </si>
  <si>
    <t>210204011.D</t>
  </si>
  <si>
    <t>Demontáž stožárů osvětlení, bez zemních prací  ocelových samostatně stojících, délky do 12 m</t>
  </si>
  <si>
    <t>1796456219</t>
  </si>
  <si>
    <t>3 "odečteno ze situace stavby"</t>
  </si>
  <si>
    <t>210204103.D</t>
  </si>
  <si>
    <t>Demontáž výložníků osvětlení jednoramenných sloupových, hmotnosti do 35 kg</t>
  </si>
  <si>
    <t>778483912</t>
  </si>
  <si>
    <t>210204105.D</t>
  </si>
  <si>
    <t>Demontáž výložníků osvětlení dvouramenných sloupových, hmotnosti do 70 kg</t>
  </si>
  <si>
    <t>-349467716</t>
  </si>
  <si>
    <t>210204201.D</t>
  </si>
  <si>
    <t>Demontáž elektrovýzbroje stožárů osvětlení</t>
  </si>
  <si>
    <t>-1179659713</t>
  </si>
  <si>
    <t>210280711</t>
  </si>
  <si>
    <t>Zkoušky a prohlídky osvětlovacího zařízení měření izolačního stavu svítidel na pracovišti do 200 svítidel</t>
  </si>
  <si>
    <t>soubor</t>
  </si>
  <si>
    <t>1857592382</t>
  </si>
  <si>
    <t>https://podminky.urs.cz/item/CS_URS_2025_02/210280711</t>
  </si>
  <si>
    <t>46-M</t>
  </si>
  <si>
    <t>Zemní práce při extr.mont.pracích</t>
  </si>
  <si>
    <t>460141112</t>
  </si>
  <si>
    <t>Hloubení jam strojně včetně urovnáním dna s přemístěním výkopku do vzdálenosti 3 m od okraje jámy nebo s naložením na dopravní prostředek v hornině třídy těžitelnosti I skupiny 3</t>
  </si>
  <si>
    <t>635176039</t>
  </si>
  <si>
    <t>https://podminky.urs.cz/item/CS_URS_2025_02/460141112</t>
  </si>
  <si>
    <t>4*1*2*1,5+2*0,8*0,8*1,3+2*0,9*0,6*0,6"odešteno ze situace stavby"</t>
  </si>
  <si>
    <t>460171152</t>
  </si>
  <si>
    <t>Hloubení kabelových rýh strojně včetně urovnání dna s přemístěním výkopku do vzdálenosti 3 m od okraje jámy nebo s naložením na dopravní prostředek šířky 35 cm hloubky 60 cm v hornině třídy těžitelnosti I skupiny 3</t>
  </si>
  <si>
    <t>247944626</t>
  </si>
  <si>
    <t>https://podminky.urs.cz/item/CS_URS_2025_02/460171152</t>
  </si>
  <si>
    <t>2,5+21+7+13,5+8+12,5+6,5"odečteno ze situace stavby"</t>
  </si>
  <si>
    <t>460171312</t>
  </si>
  <si>
    <t>Hloubení kabelových rýh strojně včetně urovnání dna s přemístěním výkopku do vzdálenosti 3 m od okraje jámy nebo s naložením na dopravní prostředek šířky 50 cm hloubky 110 cm v hornině třídy těžitelnosti I skupiny 3</t>
  </si>
  <si>
    <t>82909321</t>
  </si>
  <si>
    <t>https://podminky.urs.cz/item/CS_URS_2025_02/460171312</t>
  </si>
  <si>
    <t>5+21+32,5+25"odečteno ze situace stavby"</t>
  </si>
  <si>
    <t>460341113</t>
  </si>
  <si>
    <t>Vodorovné přemístění (odvoz) horniny dopravními prostředky včetně složení, bez naložení a rozprostření jakékoliv třídy, na vzdálenost přes 500 do 1000 m</t>
  </si>
  <si>
    <t>258830554</t>
  </si>
  <si>
    <t>https://podminky.urs.cz/item/CS_URS_2025_02/460341113</t>
  </si>
  <si>
    <t>460341121</t>
  </si>
  <si>
    <t>Vodorovné přemístění (odvoz) horniny dopravními prostředky včetně složení, bez naložení a rozprostření jakékoliv třídy, na vzdálenost Příplatek k ceně -1113 za každých dalších i započatých 1000 m</t>
  </si>
  <si>
    <t>-159759761</t>
  </si>
  <si>
    <t>https://podminky.urs.cz/item/CS_URS_2025_02/460341121</t>
  </si>
  <si>
    <t>33,785*29 "odečteno ze situace stavby"</t>
  </si>
  <si>
    <t>460381251</t>
  </si>
  <si>
    <t>Násyp horniny včetně složení, rozprostření a urovnání Příplatek k cenám za ruční prohození sypaniny</t>
  </si>
  <si>
    <t>-1833594263</t>
  </si>
  <si>
    <t>https://podminky.urs.cz/item/CS_URS_2025_02/460381251</t>
  </si>
  <si>
    <t>(2,5+21+13,5+8+12,5+6,5+7)*0,2*0,35+(5+21+32,5+24)*0,2*0,5 "odečteno ze situace stavby"</t>
  </si>
  <si>
    <t>460391124</t>
  </si>
  <si>
    <t>Zásyp jam ručně s uložením výkopku ve vrstvách a úpravou povrchu s přemístění sypaniny ze vzdálenosti do 10 m se zhutněním z horniny třídy těžitelnosti II skupiny 4</t>
  </si>
  <si>
    <t>-2057651922</t>
  </si>
  <si>
    <t>https://podminky.urs.cz/item/CS_URS_2025_02/460391124</t>
  </si>
  <si>
    <t>3*1*2*1,5+0,9*0,6*0,6+(1*2*1,5-0,9*0,6*0,6) "odečteno ze situace stavby"</t>
  </si>
  <si>
    <t>460431153</t>
  </si>
  <si>
    <t>Zásyp kabelových rýh ručně s přemístění sypaniny ze vzdálenosti do 10 m, s uložením výkopku ve vrstvách včetně zhutnění a úpravy povrchu šířky 35 cm hloubky 50 cm z horniny třídy těžitelnosti II skupiny 4</t>
  </si>
  <si>
    <t>70729933</t>
  </si>
  <si>
    <t>https://podminky.urs.cz/item/CS_URS_2025_02/460431153</t>
  </si>
  <si>
    <t>2,5+21+13,5+8+12,5+6,5+7 "odečteno ze situace stavby"</t>
  </si>
  <si>
    <t>460431293</t>
  </si>
  <si>
    <t>Zásyp kabelových rýh ručně s přemístění sypaniny ze vzdálenosti do 10 m, s uložením výkopku ve vrstvách včetně zhutnění a úpravy povrchu šířky 50 cm hloubky 90 cm z horniny třídy těžitelnosti II skupiny 4</t>
  </si>
  <si>
    <t>-1505343131</t>
  </si>
  <si>
    <t>https://podminky.urs.cz/item/CS_URS_2025_02/460431293</t>
  </si>
  <si>
    <t>5+21+32,5+24 "odečteno ze situace stavby"</t>
  </si>
  <si>
    <t>460631212</t>
  </si>
  <si>
    <t>Zemní protlaky řízené horizontální vrtání v hornině třídy těžitelnosti I a II skupiny 1 až 4 včetně protlačení trub v hloubce do 6 m vnějšího průměru vrtu přes 90 do 110 mm</t>
  </si>
  <si>
    <t>2002223411</t>
  </si>
  <si>
    <t>https://podminky.urs.cz/item/CS_URS_2025_02/460631212</t>
  </si>
  <si>
    <t>3*8,5+3*8,5 "odečteno ze situace stavby</t>
  </si>
  <si>
    <t>55283917</t>
  </si>
  <si>
    <t>trubka ocelová bezešvá hladká jakost 11 353 108x6,3mm</t>
  </si>
  <si>
    <t>416470281</t>
  </si>
  <si>
    <t>460641113</t>
  </si>
  <si>
    <t>Základové konstrukce základ bez bednění do rostlé zeminy z monolitického betonu tř. C 16/20</t>
  </si>
  <si>
    <t>738146817</t>
  </si>
  <si>
    <t>https://podminky.urs.cz/item/CS_URS_2025_02/460641113</t>
  </si>
  <si>
    <t>4*1,3*0,8*0,8+2*0,9*0,6*0,6 "odečteno ze situace stavby"</t>
  </si>
  <si>
    <t>58932563</t>
  </si>
  <si>
    <t>beton C 16/20 X0,XC1 kamenivo frakce 0/8</t>
  </si>
  <si>
    <t>-1632488544</t>
  </si>
  <si>
    <t>460641113.D</t>
  </si>
  <si>
    <t>Vybourání základové konstrukce základ bez bednění do rostlé zeminy z monolitického betonu tř. C 16/20</t>
  </si>
  <si>
    <t>-482417667</t>
  </si>
  <si>
    <t>2*1,3*0,8*0,8+1*0,9*0,6*0,6 "odečteno ze situace stavby"</t>
  </si>
  <si>
    <t>460661512</t>
  </si>
  <si>
    <t>Kabelové lože z písku včetně podsypu, zhutnění a urovnání povrchu pro kabely nn zakryté plastovou fólií, šířky přes 25 do 50 cm</t>
  </si>
  <si>
    <t>790743564</t>
  </si>
  <si>
    <t>https://podminky.urs.cz/item/CS_URS_2025_02/460661512</t>
  </si>
  <si>
    <t>(2,5+21+13,5+8+12,5+6,5+7+5+21+32,5+24)*1,2 "odečteno ze situace stavby"</t>
  </si>
  <si>
    <t>23531469</t>
  </si>
  <si>
    <t>písek křemičitý frakce 0,1/0,5mm</t>
  </si>
  <si>
    <t>428471372</t>
  </si>
  <si>
    <t>34575104</t>
  </si>
  <si>
    <t>deska kabelová krycí PVC červená, 250x2mm</t>
  </si>
  <si>
    <t>1887389936</t>
  </si>
  <si>
    <t>460741131</t>
  </si>
  <si>
    <t>Osazení kabelových prostupů včetně utěsnění a spárování z trub betonových do rýhy, bez výkopových prací s obetonováním, vnitřního průměru do 15 cm</t>
  </si>
  <si>
    <t>-782933898</t>
  </si>
  <si>
    <t>https://podminky.urs.cz/item/CS_URS_2025_02/460741131</t>
  </si>
  <si>
    <t>(5+21+32,5+24)*1,2 "odečteno ze situace stavby"</t>
  </si>
  <si>
    <t>34571365</t>
  </si>
  <si>
    <t>trubka elektroinstalační HDPE tuhá dvouplášťová korugovaná D 94/110mm</t>
  </si>
  <si>
    <t>418298755</t>
  </si>
  <si>
    <t>460791113</t>
  </si>
  <si>
    <t>Montáž trubek ochranných uložených volně do rýhy plastových tuhých, vnitřního průměru přes 50 do 90 mm</t>
  </si>
  <si>
    <t>-1975581102</t>
  </si>
  <si>
    <t>https://podminky.urs.cz/item/CS_URS_2025_02/460791113</t>
  </si>
  <si>
    <t>(2,5+21+7+13,5+8+12,5+6,5+4*4+2*4)*1,2 "odečteno ze situace stavby"</t>
  </si>
  <si>
    <t>34571361</t>
  </si>
  <si>
    <t>trubka elektroinstalační HDPE tuhá dvouplášťová korugovaná D 41/50mm</t>
  </si>
  <si>
    <t>-2099781494</t>
  </si>
  <si>
    <t>469981111</t>
  </si>
  <si>
    <t>Přesun hmot pro pomocné stavební práce při elektromontážích dopravní vzdálenost do 1 000 m</t>
  </si>
  <si>
    <t>-1249960195</t>
  </si>
  <si>
    <t>https://podminky.urs.cz/item/CS_URS_2025_02/469981111</t>
  </si>
  <si>
    <t>469981211</t>
  </si>
  <si>
    <t>Přesun hmot pro pomocné stavební práce při elektromontážích Příplatek k ceně za zvětšený přesun přes vymezenou největší dopravní vzdálenost za každých dalších i započatých 1000 m</t>
  </si>
  <si>
    <t>1563018588</t>
  </si>
  <si>
    <t>https://podminky.urs.cz/item/CS_URS_2025_02/469981211</t>
  </si>
  <si>
    <t>32,389*29</t>
  </si>
  <si>
    <t>997013861</t>
  </si>
  <si>
    <t>Poplatek za uložení stavebního odpadu na recyklační skládce (skládkovné) z prostého betonu zatříděného do Katalogu odpadů pod kódem 17 01 01</t>
  </si>
  <si>
    <t>-1891348965</t>
  </si>
  <si>
    <t>https://podminky.urs.cz/item/CS_URS_2025_02/997013861</t>
  </si>
  <si>
    <t>0,015+1,988*2,4 "odečteno ze situace stavby, 2,4 koeficient na přepočet betonu"</t>
  </si>
  <si>
    <t>997013873</t>
  </si>
  <si>
    <t>Poplatek za uložení stavebního odpadu na recyklační skládce (skládkovné) zeminy a kamení zatříděného do Katalogu odpadů pod kódem 17 05 04</t>
  </si>
  <si>
    <t>-842216686</t>
  </si>
  <si>
    <t>https://podminky.urs.cz/item/CS_URS_2025_02/997013873</t>
  </si>
  <si>
    <t>((2,5+21+13,5+8+12,5+6,5+7)*0,2*0,35+(5+21+32,5+24)*0,2*0,5)*1,8 "odečteno ze situace stavby, 1,8 koeficient na přepočet zeminy"</t>
  </si>
  <si>
    <t>997211511</t>
  </si>
  <si>
    <t>Vodorovná doprava suti nebo vybouraných hmot suti se složením a hrubým urovnáním, na vzdálenost do 1 km</t>
  </si>
  <si>
    <t>-215260647</t>
  </si>
  <si>
    <t>https://podminky.urs.cz/item/CS_URS_2025_02/997211511</t>
  </si>
  <si>
    <t>4,786+23,796 "součet stavbeního odpadu"</t>
  </si>
  <si>
    <t>-915589587</t>
  </si>
  <si>
    <t>28,582*29</t>
  </si>
  <si>
    <t>HZS</t>
  </si>
  <si>
    <t>Hodinové zúčtovací sazby</t>
  </si>
  <si>
    <t>HZS4221</t>
  </si>
  <si>
    <t>Hodinové zúčtovací sazby ostatních profesí  revizní a kontrolní činnost geodet</t>
  </si>
  <si>
    <t>hod</t>
  </si>
  <si>
    <t>1549203572</t>
  </si>
  <si>
    <t>https://podminky.urs.cz/item/CS_URS_2025_02/HZS4221</t>
  </si>
  <si>
    <t>4+4+4+2</t>
  </si>
  <si>
    <t>HZS4232</t>
  </si>
  <si>
    <t>Hodinové zúčtovací sazby ostatních profesí  revizní a kontrolní činnost technik odborný</t>
  </si>
  <si>
    <t>-297974522</t>
  </si>
  <si>
    <t>https://podminky.urs.cz/item/CS_URS_2025_02/HZS4232</t>
  </si>
  <si>
    <t>013244000</t>
  </si>
  <si>
    <t>Dokumentace pro provádění stavby</t>
  </si>
  <si>
    <t>262144</t>
  </si>
  <si>
    <t>-80355341</t>
  </si>
  <si>
    <t>https://podminky.urs.cz/item/CS_URS_2025_02/013244000</t>
  </si>
  <si>
    <t>013254000</t>
  </si>
  <si>
    <t>Dokumentace skutečného provedení stavby</t>
  </si>
  <si>
    <t>-418577825</t>
  </si>
  <si>
    <t>https://podminky.urs.cz/item/CS_URS_2025_02/013254000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</si>
</sst>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6" fillId="0" borderId="0" xfId="0" applyFont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307340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245745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84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113</xdr:row>
      <xdr:rowOff>0</xdr:rowOff>
    </xdr:from>
    <xdr:to>
      <xdr:col>9</xdr:col>
      <xdr:colOff>1215390</xdr:colOff>
      <xdr:row>116</xdr:row>
      <xdr:rowOff>160020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84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105</xdr:row>
      <xdr:rowOff>0</xdr:rowOff>
    </xdr:from>
    <xdr:to>
      <xdr:col>9</xdr:col>
      <xdr:colOff>1215390</xdr:colOff>
      <xdr:row>108</xdr:row>
      <xdr:rowOff>160020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84</xdr:row>
      <xdr:rowOff>160020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111</xdr:row>
      <xdr:rowOff>0</xdr:rowOff>
    </xdr:from>
    <xdr:to>
      <xdr:col>9</xdr:col>
      <xdr:colOff>1215390</xdr:colOff>
      <xdr:row>114</xdr:row>
      <xdr:rowOff>160020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2/997211511-1" TargetMode="External"/><Relationship Id="rId21" Type="http://schemas.openxmlformats.org/officeDocument/2006/relationships/hyperlink" Target="https://podminky.urs.cz/item/CS_URS_2025_02/162751119" TargetMode="External"/><Relationship Id="rId42" Type="http://schemas.openxmlformats.org/officeDocument/2006/relationships/hyperlink" Target="https://podminky.urs.cz/item/CS_URS_2025_02/596412211" TargetMode="External"/><Relationship Id="rId47" Type="http://schemas.openxmlformats.org/officeDocument/2006/relationships/hyperlink" Target="https://podminky.urs.cz/item/CS_URS_2025_02/915121112" TargetMode="External"/><Relationship Id="rId63" Type="http://schemas.openxmlformats.org/officeDocument/2006/relationships/hyperlink" Target="https://podminky.urs.cz/item/CS_URS_2025_02/916231213" TargetMode="External"/><Relationship Id="rId68" Type="http://schemas.openxmlformats.org/officeDocument/2006/relationships/hyperlink" Target="https://podminky.urs.cz/item/CS_URS_2025_02/919735111" TargetMode="External"/><Relationship Id="rId16" Type="http://schemas.openxmlformats.org/officeDocument/2006/relationships/hyperlink" Target="https://podminky.urs.cz/item/CS_URS_2025_02/181311103" TargetMode="External"/><Relationship Id="rId11" Type="http://schemas.openxmlformats.org/officeDocument/2006/relationships/hyperlink" Target="https://podminky.urs.cz/item/CS_URS_2025_02/122251103" TargetMode="External"/><Relationship Id="rId24" Type="http://schemas.openxmlformats.org/officeDocument/2006/relationships/hyperlink" Target="https://podminky.urs.cz/item/CS_URS_2025_02/564971315" TargetMode="External"/><Relationship Id="rId32" Type="http://schemas.openxmlformats.org/officeDocument/2006/relationships/hyperlink" Target="https://podminky.urs.cz/item/CS_URS_2025_02/564841011" TargetMode="External"/><Relationship Id="rId37" Type="http://schemas.openxmlformats.org/officeDocument/2006/relationships/hyperlink" Target="https://podminky.urs.cz/item/CS_URS_2025_02/573231108-2" TargetMode="External"/><Relationship Id="rId40" Type="http://schemas.openxmlformats.org/officeDocument/2006/relationships/hyperlink" Target="https://podminky.urs.cz/item/CS_URS_2025_02/596211210" TargetMode="External"/><Relationship Id="rId45" Type="http://schemas.openxmlformats.org/officeDocument/2006/relationships/hyperlink" Target="https://podminky.urs.cz/item/CS_URS_2025_02/914111111" TargetMode="External"/><Relationship Id="rId53" Type="http://schemas.openxmlformats.org/officeDocument/2006/relationships/hyperlink" Target="https://podminky.urs.cz/item/CS_URS_2025_02/915611111" TargetMode="External"/><Relationship Id="rId58" Type="http://schemas.openxmlformats.org/officeDocument/2006/relationships/hyperlink" Target="https://podminky.urs.cz/item/CS_URS_2025_02/899104113" TargetMode="External"/><Relationship Id="rId66" Type="http://schemas.openxmlformats.org/officeDocument/2006/relationships/hyperlink" Target="https://podminky.urs.cz/item/CS_URS_2025_02/919732211" TargetMode="External"/><Relationship Id="rId74" Type="http://schemas.openxmlformats.org/officeDocument/2006/relationships/hyperlink" Target="https://podminky.urs.cz/item/CS_URS_2025_02/998225111" TargetMode="External"/><Relationship Id="rId5" Type="http://schemas.openxmlformats.org/officeDocument/2006/relationships/hyperlink" Target="https://podminky.urs.cz/item/CS_URS_2025_02/113107222" TargetMode="External"/><Relationship Id="rId61" Type="http://schemas.openxmlformats.org/officeDocument/2006/relationships/hyperlink" Target="https://podminky.urs.cz/item/CS_URS_2025_02/113201112" TargetMode="External"/><Relationship Id="rId19" Type="http://schemas.openxmlformats.org/officeDocument/2006/relationships/hyperlink" Target="https://podminky.urs.cz/item/CS_URS_2025_02/122251103" TargetMode="External"/><Relationship Id="rId14" Type="http://schemas.openxmlformats.org/officeDocument/2006/relationships/hyperlink" Target="https://podminky.urs.cz/item/CS_URS_2025_02/162751119" TargetMode="External"/><Relationship Id="rId22" Type="http://schemas.openxmlformats.org/officeDocument/2006/relationships/hyperlink" Target="https://podminky.urs.cz/item/CS_URS_2025_02/997221873" TargetMode="External"/><Relationship Id="rId27" Type="http://schemas.openxmlformats.org/officeDocument/2006/relationships/hyperlink" Target="https://podminky.urs.cz/item/CS_URS_2025_02/997211519-1" TargetMode="External"/><Relationship Id="rId30" Type="http://schemas.openxmlformats.org/officeDocument/2006/relationships/hyperlink" Target="https://podminky.urs.cz/item/CS_URS_2025_02/185851121" TargetMode="External"/><Relationship Id="rId35" Type="http://schemas.openxmlformats.org/officeDocument/2006/relationships/hyperlink" Target="https://podminky.urs.cz/item/CS_URS_2025_02/577134131" TargetMode="External"/><Relationship Id="rId43" Type="http://schemas.openxmlformats.org/officeDocument/2006/relationships/hyperlink" Target="https://podminky.urs.cz/item/CS_URS_2025_02/596811311" TargetMode="External"/><Relationship Id="rId48" Type="http://schemas.openxmlformats.org/officeDocument/2006/relationships/hyperlink" Target="https://podminky.urs.cz/item/CS_URS_2025_02/915121122" TargetMode="External"/><Relationship Id="rId56" Type="http://schemas.openxmlformats.org/officeDocument/2006/relationships/hyperlink" Target="https://podminky.urs.cz/item/CS_URS_2025_02/899401113" TargetMode="External"/><Relationship Id="rId64" Type="http://schemas.openxmlformats.org/officeDocument/2006/relationships/hyperlink" Target="https://podminky.urs.cz/item/CS_URS_2025_02/916131213" TargetMode="External"/><Relationship Id="rId69" Type="http://schemas.openxmlformats.org/officeDocument/2006/relationships/hyperlink" Target="https://podminky.urs.cz/item/CS_URS_2025_02/919735112" TargetMode="External"/><Relationship Id="rId77" Type="http://schemas.openxmlformats.org/officeDocument/2006/relationships/drawing" Target="../drawings/drawing2.xml"/><Relationship Id="rId8" Type="http://schemas.openxmlformats.org/officeDocument/2006/relationships/hyperlink" Target="https://podminky.urs.cz/item/CS_URS_2025_02/113154528" TargetMode="External"/><Relationship Id="rId51" Type="http://schemas.openxmlformats.org/officeDocument/2006/relationships/hyperlink" Target="https://podminky.urs.cz/item/CS_URS_2025_02/915221112" TargetMode="External"/><Relationship Id="rId72" Type="http://schemas.openxmlformats.org/officeDocument/2006/relationships/hyperlink" Target="https://podminky.urs.cz/item/CS_URS_2025_02/997221861" TargetMode="External"/><Relationship Id="rId3" Type="http://schemas.openxmlformats.org/officeDocument/2006/relationships/hyperlink" Target="https://podminky.urs.cz/item/CS_URS_2025_02/113106144" TargetMode="External"/><Relationship Id="rId12" Type="http://schemas.openxmlformats.org/officeDocument/2006/relationships/hyperlink" Target="https://podminky.urs.cz/item/CS_URS_2025_02/132153103" TargetMode="External"/><Relationship Id="rId17" Type="http://schemas.openxmlformats.org/officeDocument/2006/relationships/hyperlink" Target="https://podminky.urs.cz/item/CS_URS_2025_02/181152302" TargetMode="External"/><Relationship Id="rId25" Type="http://schemas.openxmlformats.org/officeDocument/2006/relationships/hyperlink" Target="https://podminky.urs.cz/item/CS_URS_2025_02/919726122" TargetMode="External"/><Relationship Id="rId33" Type="http://schemas.openxmlformats.org/officeDocument/2006/relationships/hyperlink" Target="https://podminky.urs.cz/item/CS_URS_2025_02/564851111" TargetMode="External"/><Relationship Id="rId38" Type="http://schemas.openxmlformats.org/officeDocument/2006/relationships/hyperlink" Target="https://podminky.urs.cz/item/CS_URS_2025_02/573191111" TargetMode="External"/><Relationship Id="rId46" Type="http://schemas.openxmlformats.org/officeDocument/2006/relationships/hyperlink" Target="https://podminky.urs.cz/item/CS_URS_2025_02/915111112" TargetMode="External"/><Relationship Id="rId59" Type="http://schemas.openxmlformats.org/officeDocument/2006/relationships/hyperlink" Target="https://podminky.urs.cz/item/CS_URS_2025_02/899204112" TargetMode="External"/><Relationship Id="rId67" Type="http://schemas.openxmlformats.org/officeDocument/2006/relationships/hyperlink" Target="https://podminky.urs.cz/item/CS_URS_2025_02/599141111" TargetMode="External"/><Relationship Id="rId20" Type="http://schemas.openxmlformats.org/officeDocument/2006/relationships/hyperlink" Target="https://podminky.urs.cz/item/CS_URS_2025_02/162751117" TargetMode="External"/><Relationship Id="rId41" Type="http://schemas.openxmlformats.org/officeDocument/2006/relationships/hyperlink" Target="https://podminky.urs.cz/item/CS_URS_2025_02/596211265" TargetMode="External"/><Relationship Id="rId54" Type="http://schemas.openxmlformats.org/officeDocument/2006/relationships/hyperlink" Target="https://podminky.urs.cz/item/CS_URS_2025_02/899102211" TargetMode="External"/><Relationship Id="rId62" Type="http://schemas.openxmlformats.org/officeDocument/2006/relationships/hyperlink" Target="https://podminky.urs.cz/item/CS_URS_2025_02/113202111" TargetMode="External"/><Relationship Id="rId70" Type="http://schemas.openxmlformats.org/officeDocument/2006/relationships/hyperlink" Target="https://podminky.urs.cz/item/CS_URS_2025_02/997211511-1" TargetMode="External"/><Relationship Id="rId75" Type="http://schemas.openxmlformats.org/officeDocument/2006/relationships/hyperlink" Target="https://podminky.urs.cz/item/CS_URS_2025_02/998225194" TargetMode="External"/><Relationship Id="rId1" Type="http://schemas.openxmlformats.org/officeDocument/2006/relationships/hyperlink" Target="https://podminky.urs.cz/item/CS_URS_2025_02/113106121" TargetMode="External"/><Relationship Id="rId6" Type="http://schemas.openxmlformats.org/officeDocument/2006/relationships/hyperlink" Target="https://podminky.urs.cz/item/CS_URS_2025_02/113107231" TargetMode="External"/><Relationship Id="rId15" Type="http://schemas.openxmlformats.org/officeDocument/2006/relationships/hyperlink" Target="https://podminky.urs.cz/item/CS_URS_2025_02/997221873" TargetMode="External"/><Relationship Id="rId23" Type="http://schemas.openxmlformats.org/officeDocument/2006/relationships/hyperlink" Target="https://podminky.urs.cz/item/CS_URS_2025_02/181152302" TargetMode="External"/><Relationship Id="rId28" Type="http://schemas.openxmlformats.org/officeDocument/2006/relationships/hyperlink" Target="https://podminky.urs.cz/item/CS_URS_2025_02/184102116" TargetMode="External"/><Relationship Id="rId36" Type="http://schemas.openxmlformats.org/officeDocument/2006/relationships/hyperlink" Target="https://podminky.urs.cz/item/CS_URS_2025_02/565166121" TargetMode="External"/><Relationship Id="rId49" Type="http://schemas.openxmlformats.org/officeDocument/2006/relationships/hyperlink" Target="https://podminky.urs.cz/item/CS_URS_2025_02/915131112" TargetMode="External"/><Relationship Id="rId57" Type="http://schemas.openxmlformats.org/officeDocument/2006/relationships/hyperlink" Target="https://podminky.urs.cz/item/CS_URS_2025_02/899104211" TargetMode="External"/><Relationship Id="rId10" Type="http://schemas.openxmlformats.org/officeDocument/2006/relationships/hyperlink" Target="https://podminky.urs.cz/item/CS_URS_2025_02/938909331-2" TargetMode="External"/><Relationship Id="rId31" Type="http://schemas.openxmlformats.org/officeDocument/2006/relationships/hyperlink" Target="https://podminky.urs.cz/item/CS_URS_2025_02/184818245" TargetMode="External"/><Relationship Id="rId44" Type="http://schemas.openxmlformats.org/officeDocument/2006/relationships/hyperlink" Target="https://podminky.urs.cz/item/CS_URS_2025_02/914511111" TargetMode="External"/><Relationship Id="rId52" Type="http://schemas.openxmlformats.org/officeDocument/2006/relationships/hyperlink" Target="https://podminky.urs.cz/item/CS_URS_2025_02/915221122" TargetMode="External"/><Relationship Id="rId60" Type="http://schemas.openxmlformats.org/officeDocument/2006/relationships/hyperlink" Target="https://podminky.urs.cz/item/CS_URS_2025_02/220731051" TargetMode="External"/><Relationship Id="rId65" Type="http://schemas.openxmlformats.org/officeDocument/2006/relationships/hyperlink" Target="https://podminky.urs.cz/item/CS_URS_2025_02/916991121" TargetMode="External"/><Relationship Id="rId73" Type="http://schemas.openxmlformats.org/officeDocument/2006/relationships/hyperlink" Target="https://podminky.urs.cz/item/CS_URS_2025_02/997221873" TargetMode="External"/><Relationship Id="rId4" Type="http://schemas.openxmlformats.org/officeDocument/2006/relationships/hyperlink" Target="https://podminky.urs.cz/item/CS_URS_2025_02/113107130" TargetMode="External"/><Relationship Id="rId9" Type="http://schemas.openxmlformats.org/officeDocument/2006/relationships/hyperlink" Target="https://podminky.urs.cz/item/CS_URS_2025_02/113154542" TargetMode="External"/><Relationship Id="rId13" Type="http://schemas.openxmlformats.org/officeDocument/2006/relationships/hyperlink" Target="https://podminky.urs.cz/item/CS_URS_2025_02/162751117" TargetMode="External"/><Relationship Id="rId18" Type="http://schemas.openxmlformats.org/officeDocument/2006/relationships/hyperlink" Target="https://podminky.urs.cz/item/CS_URS_2025_02/181411141" TargetMode="External"/><Relationship Id="rId39" Type="http://schemas.openxmlformats.org/officeDocument/2006/relationships/hyperlink" Target="https://podminky.urs.cz/item/CS_URS_2025_02/596211112" TargetMode="External"/><Relationship Id="rId34" Type="http://schemas.openxmlformats.org/officeDocument/2006/relationships/hyperlink" Target="https://podminky.urs.cz/item/CS_URS_2025_02/567122114" TargetMode="External"/><Relationship Id="rId50" Type="http://schemas.openxmlformats.org/officeDocument/2006/relationships/hyperlink" Target="https://podminky.urs.cz/item/CS_URS_2025_02/915211112" TargetMode="External"/><Relationship Id="rId55" Type="http://schemas.openxmlformats.org/officeDocument/2006/relationships/hyperlink" Target="https://podminky.urs.cz/item/CS_URS_2025_02/899401112" TargetMode="External"/><Relationship Id="rId76" Type="http://schemas.openxmlformats.org/officeDocument/2006/relationships/hyperlink" Target="https://podminky.urs.cz/item/CS_URS_2025_02/998225195" TargetMode="External"/><Relationship Id="rId7" Type="http://schemas.openxmlformats.org/officeDocument/2006/relationships/hyperlink" Target="https://podminky.urs.cz/item/CS_URS_2025_02/113107242" TargetMode="External"/><Relationship Id="rId71" Type="http://schemas.openxmlformats.org/officeDocument/2006/relationships/hyperlink" Target="https://podminky.urs.cz/item/CS_URS_2025_02/997211519-1" TargetMode="External"/><Relationship Id="rId2" Type="http://schemas.openxmlformats.org/officeDocument/2006/relationships/hyperlink" Target="https://podminky.urs.cz/item/CS_URS_2025_02/113106122" TargetMode="External"/><Relationship Id="rId29" Type="http://schemas.openxmlformats.org/officeDocument/2006/relationships/hyperlink" Target="https://podminky.urs.cz/item/CS_URS_2025_02/18485232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013294000" TargetMode="External"/><Relationship Id="rId3" Type="http://schemas.openxmlformats.org/officeDocument/2006/relationships/hyperlink" Target="https://podminky.urs.cz/item/CS_URS_2025_02/012203000.1" TargetMode="External"/><Relationship Id="rId7" Type="http://schemas.openxmlformats.org/officeDocument/2006/relationships/hyperlink" Target="https://podminky.urs.cz/item/CS_URS_2025_02/013284000" TargetMode="External"/><Relationship Id="rId2" Type="http://schemas.openxmlformats.org/officeDocument/2006/relationships/hyperlink" Target="https://podminky.urs.cz/item/CS_URS_2025_02/012103000.1" TargetMode="External"/><Relationship Id="rId1" Type="http://schemas.openxmlformats.org/officeDocument/2006/relationships/hyperlink" Target="https://podminky.urs.cz/item/CS_URS_2025_02/012002000.1" TargetMode="External"/><Relationship Id="rId6" Type="http://schemas.openxmlformats.org/officeDocument/2006/relationships/hyperlink" Target="https://podminky.urs.cz/item/CS_URS_2025_02/013274000" TargetMode="External"/><Relationship Id="rId5" Type="http://schemas.openxmlformats.org/officeDocument/2006/relationships/hyperlink" Target="https://podminky.urs.cz/item/CS_URS_2025_02/013254000-1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podminky.urs.cz/item/CS_URS_2025_02/013244000-1" TargetMode="External"/><Relationship Id="rId9" Type="http://schemas.openxmlformats.org/officeDocument/2006/relationships/hyperlink" Target="https://podminky.urs.cz/item/CS_URS_2025_02/R10.3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741810002" TargetMode="External"/><Relationship Id="rId18" Type="http://schemas.openxmlformats.org/officeDocument/2006/relationships/hyperlink" Target="https://podminky.urs.cz/item/CS_URS_2025_02/460341113" TargetMode="External"/><Relationship Id="rId26" Type="http://schemas.openxmlformats.org/officeDocument/2006/relationships/hyperlink" Target="https://podminky.urs.cz/item/CS_URS_2025_02/460661512" TargetMode="External"/><Relationship Id="rId21" Type="http://schemas.openxmlformats.org/officeDocument/2006/relationships/hyperlink" Target="https://podminky.urs.cz/item/CS_URS_2025_02/460391124" TargetMode="External"/><Relationship Id="rId34" Type="http://schemas.openxmlformats.org/officeDocument/2006/relationships/hyperlink" Target="https://podminky.urs.cz/item/CS_URS_2025_02/HZS4221" TargetMode="External"/><Relationship Id="rId7" Type="http://schemas.openxmlformats.org/officeDocument/2006/relationships/hyperlink" Target="https://podminky.urs.cz/item/CS_URS_2025_02/741372833" TargetMode="External"/><Relationship Id="rId12" Type="http://schemas.openxmlformats.org/officeDocument/2006/relationships/hyperlink" Target="https://podminky.urs.cz/item/CS_URS_2025_02/741420021" TargetMode="External"/><Relationship Id="rId17" Type="http://schemas.openxmlformats.org/officeDocument/2006/relationships/hyperlink" Target="https://podminky.urs.cz/item/CS_URS_2025_02/460171312" TargetMode="External"/><Relationship Id="rId25" Type="http://schemas.openxmlformats.org/officeDocument/2006/relationships/hyperlink" Target="https://podminky.urs.cz/item/CS_URS_2025_02/460641113" TargetMode="External"/><Relationship Id="rId33" Type="http://schemas.openxmlformats.org/officeDocument/2006/relationships/hyperlink" Target="https://podminky.urs.cz/item/CS_URS_2025_02/997211511" TargetMode="External"/><Relationship Id="rId38" Type="http://schemas.openxmlformats.org/officeDocument/2006/relationships/drawing" Target="../drawings/drawing4.xml"/><Relationship Id="rId2" Type="http://schemas.openxmlformats.org/officeDocument/2006/relationships/hyperlink" Target="https://podminky.urs.cz/item/CS_URS_2025_02/741122611" TargetMode="External"/><Relationship Id="rId16" Type="http://schemas.openxmlformats.org/officeDocument/2006/relationships/hyperlink" Target="https://podminky.urs.cz/item/CS_URS_2025_02/460171152" TargetMode="External"/><Relationship Id="rId20" Type="http://schemas.openxmlformats.org/officeDocument/2006/relationships/hyperlink" Target="https://podminky.urs.cz/item/CS_URS_2025_02/460381251" TargetMode="External"/><Relationship Id="rId29" Type="http://schemas.openxmlformats.org/officeDocument/2006/relationships/hyperlink" Target="https://podminky.urs.cz/item/CS_URS_2025_02/469981111" TargetMode="External"/><Relationship Id="rId1" Type="http://schemas.openxmlformats.org/officeDocument/2006/relationships/hyperlink" Target="https://podminky.urs.cz/item/CS_URS_2025_02/741122134" TargetMode="External"/><Relationship Id="rId6" Type="http://schemas.openxmlformats.org/officeDocument/2006/relationships/hyperlink" Target="https://podminky.urs.cz/item/CS_URS_2025_02/741320003" TargetMode="External"/><Relationship Id="rId11" Type="http://schemas.openxmlformats.org/officeDocument/2006/relationships/hyperlink" Target="https://podminky.urs.cz/item/CS_URS_2025_02/741420020" TargetMode="External"/><Relationship Id="rId24" Type="http://schemas.openxmlformats.org/officeDocument/2006/relationships/hyperlink" Target="https://podminky.urs.cz/item/CS_URS_2025_02/460631212" TargetMode="External"/><Relationship Id="rId32" Type="http://schemas.openxmlformats.org/officeDocument/2006/relationships/hyperlink" Target="https://podminky.urs.cz/item/CS_URS_2025_02/997013873" TargetMode="External"/><Relationship Id="rId37" Type="http://schemas.openxmlformats.org/officeDocument/2006/relationships/hyperlink" Target="https://podminky.urs.cz/item/CS_URS_2025_02/013254000" TargetMode="External"/><Relationship Id="rId5" Type="http://schemas.openxmlformats.org/officeDocument/2006/relationships/hyperlink" Target="https://podminky.urs.cz/item/CS_URS_2025_02/741130006" TargetMode="External"/><Relationship Id="rId15" Type="http://schemas.openxmlformats.org/officeDocument/2006/relationships/hyperlink" Target="https://podminky.urs.cz/item/CS_URS_2025_02/460141112" TargetMode="External"/><Relationship Id="rId23" Type="http://schemas.openxmlformats.org/officeDocument/2006/relationships/hyperlink" Target="https://podminky.urs.cz/item/CS_URS_2025_02/460431293" TargetMode="External"/><Relationship Id="rId28" Type="http://schemas.openxmlformats.org/officeDocument/2006/relationships/hyperlink" Target="https://podminky.urs.cz/item/CS_URS_2025_02/460791113" TargetMode="External"/><Relationship Id="rId36" Type="http://schemas.openxmlformats.org/officeDocument/2006/relationships/hyperlink" Target="https://podminky.urs.cz/item/CS_URS_2025_02/013244000" TargetMode="External"/><Relationship Id="rId10" Type="http://schemas.openxmlformats.org/officeDocument/2006/relationships/hyperlink" Target="https://podminky.urs.cz/item/CS_URS_2025_02/741410041" TargetMode="External"/><Relationship Id="rId19" Type="http://schemas.openxmlformats.org/officeDocument/2006/relationships/hyperlink" Target="https://podminky.urs.cz/item/CS_URS_2025_02/460341121" TargetMode="External"/><Relationship Id="rId31" Type="http://schemas.openxmlformats.org/officeDocument/2006/relationships/hyperlink" Target="https://podminky.urs.cz/item/CS_URS_2025_02/997013861" TargetMode="External"/><Relationship Id="rId4" Type="http://schemas.openxmlformats.org/officeDocument/2006/relationships/hyperlink" Target="https://podminky.urs.cz/item/CS_URS_2025_02/741130001" TargetMode="External"/><Relationship Id="rId9" Type="http://schemas.openxmlformats.org/officeDocument/2006/relationships/hyperlink" Target="https://podminky.urs.cz/item/CS_URS_2025_02/741375833" TargetMode="External"/><Relationship Id="rId14" Type="http://schemas.openxmlformats.org/officeDocument/2006/relationships/hyperlink" Target="https://podminky.urs.cz/item/CS_URS_2025_02/210280711" TargetMode="External"/><Relationship Id="rId22" Type="http://schemas.openxmlformats.org/officeDocument/2006/relationships/hyperlink" Target="https://podminky.urs.cz/item/CS_URS_2025_02/460431153" TargetMode="External"/><Relationship Id="rId27" Type="http://schemas.openxmlformats.org/officeDocument/2006/relationships/hyperlink" Target="https://podminky.urs.cz/item/CS_URS_2025_02/460741131" TargetMode="External"/><Relationship Id="rId30" Type="http://schemas.openxmlformats.org/officeDocument/2006/relationships/hyperlink" Target="https://podminky.urs.cz/item/CS_URS_2025_02/469981211" TargetMode="External"/><Relationship Id="rId35" Type="http://schemas.openxmlformats.org/officeDocument/2006/relationships/hyperlink" Target="https://podminky.urs.cz/item/CS_URS_2025_02/HZS4232" TargetMode="External"/><Relationship Id="rId8" Type="http://schemas.openxmlformats.org/officeDocument/2006/relationships/hyperlink" Target="https://podminky.urs.cz/item/CS_URS_2025_02/741375833" TargetMode="External"/><Relationship Id="rId3" Type="http://schemas.openxmlformats.org/officeDocument/2006/relationships/hyperlink" Target="https://podminky.urs.cz/item/CS_URS_2025_02/741128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topLeftCell="A67" workbookViewId="0">
      <selection activeCell="J97" sqref="J97:AF9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222" t="s">
        <v>5</v>
      </c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06" t="s">
        <v>14</v>
      </c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R5" s="18"/>
      <c r="BE5" s="203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08" t="s">
        <v>17</v>
      </c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R6" s="18"/>
      <c r="BE6" s="204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204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204"/>
      <c r="BS8" s="15" t="s">
        <v>6</v>
      </c>
    </row>
    <row r="9" spans="1:74" ht="14.45" customHeight="1">
      <c r="B9" s="18"/>
      <c r="AR9" s="18"/>
      <c r="BE9" s="204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26</v>
      </c>
      <c r="AR10" s="18"/>
      <c r="BE10" s="204"/>
      <c r="BS10" s="15" t="s">
        <v>6</v>
      </c>
    </row>
    <row r="11" spans="1:74" ht="18.399999999999999" customHeight="1">
      <c r="B11" s="18"/>
      <c r="E11" s="23" t="s">
        <v>27</v>
      </c>
      <c r="AK11" s="25" t="s">
        <v>28</v>
      </c>
      <c r="AN11" s="23" t="s">
        <v>29</v>
      </c>
      <c r="AR11" s="18"/>
      <c r="BE11" s="204"/>
      <c r="BS11" s="15" t="s">
        <v>6</v>
      </c>
    </row>
    <row r="12" spans="1:74" ht="6.95" customHeight="1">
      <c r="B12" s="18"/>
      <c r="AR12" s="18"/>
      <c r="BE12" s="204"/>
      <c r="BS12" s="15" t="s">
        <v>6</v>
      </c>
    </row>
    <row r="13" spans="1:74" ht="12" customHeight="1">
      <c r="B13" s="18"/>
      <c r="D13" s="25" t="s">
        <v>30</v>
      </c>
      <c r="AK13" s="25" t="s">
        <v>25</v>
      </c>
      <c r="AN13" s="27" t="s">
        <v>31</v>
      </c>
      <c r="AR13" s="18"/>
      <c r="BE13" s="204"/>
      <c r="BS13" s="15" t="s">
        <v>6</v>
      </c>
    </row>
    <row r="14" spans="1:74" ht="12.75">
      <c r="B14" s="18"/>
      <c r="E14" s="209" t="s">
        <v>31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5" t="s">
        <v>28</v>
      </c>
      <c r="AN14" s="27" t="s">
        <v>31</v>
      </c>
      <c r="AR14" s="18"/>
      <c r="BE14" s="204"/>
      <c r="BS14" s="15" t="s">
        <v>6</v>
      </c>
    </row>
    <row r="15" spans="1:74" ht="6.95" customHeight="1">
      <c r="B15" s="18"/>
      <c r="AR15" s="18"/>
      <c r="BE15" s="204"/>
      <c r="BS15" s="15" t="s">
        <v>3</v>
      </c>
    </row>
    <row r="16" spans="1:74" ht="12" customHeight="1">
      <c r="B16" s="18"/>
      <c r="D16" s="25" t="s">
        <v>32</v>
      </c>
      <c r="AK16" s="25" t="s">
        <v>25</v>
      </c>
      <c r="AN16" s="23" t="s">
        <v>33</v>
      </c>
      <c r="AR16" s="18"/>
      <c r="BE16" s="204"/>
      <c r="BS16" s="15" t="s">
        <v>3</v>
      </c>
    </row>
    <row r="17" spans="2:71" ht="18.399999999999999" customHeight="1">
      <c r="B17" s="18"/>
      <c r="E17" s="23" t="s">
        <v>34</v>
      </c>
      <c r="AK17" s="25" t="s">
        <v>28</v>
      </c>
      <c r="AN17" s="23" t="s">
        <v>35</v>
      </c>
      <c r="AR17" s="18"/>
      <c r="BE17" s="204"/>
      <c r="BS17" s="15" t="s">
        <v>3</v>
      </c>
    </row>
    <row r="18" spans="2:71" ht="6.95" customHeight="1">
      <c r="B18" s="18"/>
      <c r="AR18" s="18"/>
      <c r="BE18" s="204"/>
      <c r="BS18" s="15" t="s">
        <v>6</v>
      </c>
    </row>
    <row r="19" spans="2:71" ht="12" customHeight="1">
      <c r="B19" s="18"/>
      <c r="D19" s="25" t="s">
        <v>36</v>
      </c>
      <c r="AK19" s="25" t="s">
        <v>25</v>
      </c>
      <c r="AN19" s="23" t="s">
        <v>33</v>
      </c>
      <c r="AR19" s="18"/>
      <c r="BE19" s="204"/>
      <c r="BS19" s="15" t="s">
        <v>6</v>
      </c>
    </row>
    <row r="20" spans="2:71" ht="18.399999999999999" customHeight="1">
      <c r="B20" s="18"/>
      <c r="E20" s="23" t="s">
        <v>34</v>
      </c>
      <c r="AK20" s="25" t="s">
        <v>28</v>
      </c>
      <c r="AN20" s="23" t="s">
        <v>35</v>
      </c>
      <c r="AR20" s="18"/>
      <c r="BE20" s="204"/>
      <c r="BS20" s="15" t="s">
        <v>37</v>
      </c>
    </row>
    <row r="21" spans="2:71" ht="6.95" customHeight="1">
      <c r="B21" s="18"/>
      <c r="AR21" s="18"/>
      <c r="BE21" s="204"/>
    </row>
    <row r="22" spans="2:71" ht="12" customHeight="1">
      <c r="B22" s="18"/>
      <c r="D22" s="25" t="s">
        <v>38</v>
      </c>
      <c r="AR22" s="18"/>
      <c r="BE22" s="204"/>
    </row>
    <row r="23" spans="2:71" ht="16.5" customHeight="1">
      <c r="B23" s="18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18"/>
      <c r="BE23" s="204"/>
    </row>
    <row r="24" spans="2:71" ht="6.95" customHeight="1">
      <c r="B24" s="18"/>
      <c r="AR24" s="18"/>
      <c r="BE24" s="204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04"/>
    </row>
    <row r="26" spans="2:71" s="1" customFormat="1" ht="25.9" customHeight="1">
      <c r="B26" s="30"/>
      <c r="D26" s="31" t="s">
        <v>39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2">
        <f>ROUND(AG94,2)</f>
        <v>0</v>
      </c>
      <c r="AL26" s="213"/>
      <c r="AM26" s="213"/>
      <c r="AN26" s="213"/>
      <c r="AO26" s="213"/>
      <c r="AR26" s="30"/>
      <c r="BE26" s="204"/>
    </row>
    <row r="27" spans="2:71" s="1" customFormat="1" ht="6.95" customHeight="1">
      <c r="B27" s="30"/>
      <c r="AR27" s="30"/>
      <c r="BE27" s="204"/>
    </row>
    <row r="28" spans="2:71" s="1" customFormat="1" ht="12.75">
      <c r="B28" s="30"/>
      <c r="L28" s="214" t="s">
        <v>40</v>
      </c>
      <c r="M28" s="214"/>
      <c r="N28" s="214"/>
      <c r="O28" s="214"/>
      <c r="P28" s="214"/>
      <c r="W28" s="214" t="s">
        <v>41</v>
      </c>
      <c r="X28" s="214"/>
      <c r="Y28" s="214"/>
      <c r="Z28" s="214"/>
      <c r="AA28" s="214"/>
      <c r="AB28" s="214"/>
      <c r="AC28" s="214"/>
      <c r="AD28" s="214"/>
      <c r="AE28" s="214"/>
      <c r="AK28" s="214" t="s">
        <v>42</v>
      </c>
      <c r="AL28" s="214"/>
      <c r="AM28" s="214"/>
      <c r="AN28" s="214"/>
      <c r="AO28" s="214"/>
      <c r="AR28" s="30"/>
      <c r="BE28" s="204"/>
    </row>
    <row r="29" spans="2:71" s="2" customFormat="1" ht="14.45" customHeight="1">
      <c r="B29" s="34"/>
      <c r="D29" s="25" t="s">
        <v>43</v>
      </c>
      <c r="F29" s="25" t="s">
        <v>44</v>
      </c>
      <c r="L29" s="217">
        <v>0.21</v>
      </c>
      <c r="M29" s="216"/>
      <c r="N29" s="216"/>
      <c r="O29" s="216"/>
      <c r="P29" s="216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0</v>
      </c>
      <c r="AL29" s="216"/>
      <c r="AM29" s="216"/>
      <c r="AN29" s="216"/>
      <c r="AO29" s="216"/>
      <c r="AR29" s="34"/>
      <c r="BE29" s="205"/>
    </row>
    <row r="30" spans="2:71" s="2" customFormat="1" ht="14.45" customHeight="1">
      <c r="B30" s="34"/>
      <c r="F30" s="25" t="s">
        <v>45</v>
      </c>
      <c r="L30" s="217">
        <v>0.12</v>
      </c>
      <c r="M30" s="216"/>
      <c r="N30" s="216"/>
      <c r="O30" s="216"/>
      <c r="P30" s="216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2)</f>
        <v>0</v>
      </c>
      <c r="AL30" s="216"/>
      <c r="AM30" s="216"/>
      <c r="AN30" s="216"/>
      <c r="AO30" s="216"/>
      <c r="AR30" s="34"/>
      <c r="BE30" s="205"/>
    </row>
    <row r="31" spans="2:71" s="2" customFormat="1" ht="14.45" hidden="1" customHeight="1">
      <c r="B31" s="34"/>
      <c r="F31" s="25" t="s">
        <v>46</v>
      </c>
      <c r="L31" s="217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4"/>
      <c r="BE31" s="205"/>
    </row>
    <row r="32" spans="2:71" s="2" customFormat="1" ht="14.45" hidden="1" customHeight="1">
      <c r="B32" s="34"/>
      <c r="F32" s="25" t="s">
        <v>47</v>
      </c>
      <c r="L32" s="217">
        <v>0.12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4"/>
      <c r="BE32" s="205"/>
    </row>
    <row r="33" spans="2:57" s="2" customFormat="1" ht="14.45" hidden="1" customHeight="1">
      <c r="B33" s="34"/>
      <c r="F33" s="25" t="s">
        <v>48</v>
      </c>
      <c r="L33" s="217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4"/>
      <c r="BE33" s="205"/>
    </row>
    <row r="34" spans="2:57" s="1" customFormat="1" ht="6.95" customHeight="1">
      <c r="B34" s="30"/>
      <c r="AR34" s="30"/>
      <c r="BE34" s="204"/>
    </row>
    <row r="35" spans="2:57" s="1" customFormat="1" ht="25.9" customHeight="1">
      <c r="B35" s="30"/>
      <c r="C35" s="35"/>
      <c r="D35" s="36" t="s">
        <v>49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50</v>
      </c>
      <c r="U35" s="37"/>
      <c r="V35" s="37"/>
      <c r="W35" s="37"/>
      <c r="X35" s="221" t="s">
        <v>51</v>
      </c>
      <c r="Y35" s="219"/>
      <c r="Z35" s="219"/>
      <c r="AA35" s="219"/>
      <c r="AB35" s="219"/>
      <c r="AC35" s="37"/>
      <c r="AD35" s="37"/>
      <c r="AE35" s="37"/>
      <c r="AF35" s="37"/>
      <c r="AG35" s="37"/>
      <c r="AH35" s="37"/>
      <c r="AI35" s="37"/>
      <c r="AJ35" s="37"/>
      <c r="AK35" s="218">
        <f>SUM(AK26:AK33)</f>
        <v>0</v>
      </c>
      <c r="AL35" s="219"/>
      <c r="AM35" s="219"/>
      <c r="AN35" s="219"/>
      <c r="AO35" s="220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52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53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0"/>
      <c r="D60" s="41" t="s">
        <v>54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55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54</v>
      </c>
      <c r="AI60" s="32"/>
      <c r="AJ60" s="32"/>
      <c r="AK60" s="32"/>
      <c r="AL60" s="32"/>
      <c r="AM60" s="41" t="s">
        <v>55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30"/>
      <c r="D64" s="39" t="s">
        <v>56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57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0"/>
      <c r="D75" s="41" t="s">
        <v>54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55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54</v>
      </c>
      <c r="AI75" s="32"/>
      <c r="AJ75" s="32"/>
      <c r="AK75" s="32"/>
      <c r="AL75" s="32"/>
      <c r="AM75" s="41" t="s">
        <v>55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58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29-2023</v>
      </c>
      <c r="AR84" s="46"/>
    </row>
    <row r="85" spans="1:91" s="4" customFormat="1" ht="36.950000000000003" customHeight="1">
      <c r="B85" s="47"/>
      <c r="C85" s="48" t="s">
        <v>16</v>
      </c>
      <c r="L85" s="184" t="str">
        <f>K6</f>
        <v>Náměstí Vítězslava Hálka, Odolena Voda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>Odolena Voda</v>
      </c>
      <c r="AI87" s="25" t="s">
        <v>22</v>
      </c>
      <c r="AM87" s="186" t="str">
        <f>IF(AN8= "","",AN8)</f>
        <v>27. 8. 2024</v>
      </c>
      <c r="AN87" s="186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24</v>
      </c>
      <c r="L89" s="3" t="str">
        <f>IF(E11= "","",E11)</f>
        <v>Město Odolena Voda</v>
      </c>
      <c r="AI89" s="25" t="s">
        <v>32</v>
      </c>
      <c r="AM89" s="187" t="str">
        <f>IF(E17="","",E17)</f>
        <v>Sinpps s.r.o</v>
      </c>
      <c r="AN89" s="188"/>
      <c r="AO89" s="188"/>
      <c r="AP89" s="188"/>
      <c r="AR89" s="30"/>
      <c r="AS89" s="189" t="s">
        <v>59</v>
      </c>
      <c r="AT89" s="190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30</v>
      </c>
      <c r="L90" s="3" t="str">
        <f>IF(E14= "Vyplň údaj","",E14)</f>
        <v/>
      </c>
      <c r="AI90" s="25" t="s">
        <v>36</v>
      </c>
      <c r="AM90" s="187" t="str">
        <f>IF(E20="","",E20)</f>
        <v>Sinpps s.r.o</v>
      </c>
      <c r="AN90" s="188"/>
      <c r="AO90" s="188"/>
      <c r="AP90" s="188"/>
      <c r="AR90" s="30"/>
      <c r="AS90" s="191"/>
      <c r="AT90" s="192"/>
      <c r="BD90" s="54"/>
    </row>
    <row r="91" spans="1:91" s="1" customFormat="1" ht="10.9" customHeight="1">
      <c r="B91" s="30"/>
      <c r="AR91" s="30"/>
      <c r="AS91" s="191"/>
      <c r="AT91" s="192"/>
      <c r="BD91" s="54"/>
    </row>
    <row r="92" spans="1:91" s="1" customFormat="1" ht="29.25" customHeight="1">
      <c r="B92" s="30"/>
      <c r="C92" s="193" t="s">
        <v>60</v>
      </c>
      <c r="D92" s="194"/>
      <c r="E92" s="194"/>
      <c r="F92" s="194"/>
      <c r="G92" s="194"/>
      <c r="H92" s="55"/>
      <c r="I92" s="196" t="s">
        <v>61</v>
      </c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5" t="s">
        <v>62</v>
      </c>
      <c r="AH92" s="194"/>
      <c r="AI92" s="194"/>
      <c r="AJ92" s="194"/>
      <c r="AK92" s="194"/>
      <c r="AL92" s="194"/>
      <c r="AM92" s="194"/>
      <c r="AN92" s="196" t="s">
        <v>63</v>
      </c>
      <c r="AO92" s="194"/>
      <c r="AP92" s="197"/>
      <c r="AQ92" s="56" t="s">
        <v>64</v>
      </c>
      <c r="AR92" s="30"/>
      <c r="AS92" s="57" t="s">
        <v>65</v>
      </c>
      <c r="AT92" s="58" t="s">
        <v>66</v>
      </c>
      <c r="AU92" s="58" t="s">
        <v>67</v>
      </c>
      <c r="AV92" s="58" t="s">
        <v>68</v>
      </c>
      <c r="AW92" s="58" t="s">
        <v>69</v>
      </c>
      <c r="AX92" s="58" t="s">
        <v>70</v>
      </c>
      <c r="AY92" s="58" t="s">
        <v>71</v>
      </c>
      <c r="AZ92" s="58" t="s">
        <v>72</v>
      </c>
      <c r="BA92" s="58" t="s">
        <v>73</v>
      </c>
      <c r="BB92" s="58" t="s">
        <v>74</v>
      </c>
      <c r="BC92" s="58" t="s">
        <v>75</v>
      </c>
      <c r="BD92" s="59" t="s">
        <v>76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77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1">
        <f>ROUND(SUM(AG95:AG97),2)</f>
        <v>0</v>
      </c>
      <c r="AH94" s="201"/>
      <c r="AI94" s="201"/>
      <c r="AJ94" s="201"/>
      <c r="AK94" s="201"/>
      <c r="AL94" s="201"/>
      <c r="AM94" s="201"/>
      <c r="AN94" s="202">
        <f>SUM(AG94,AT94)</f>
        <v>0</v>
      </c>
      <c r="AO94" s="202"/>
      <c r="AP94" s="202"/>
      <c r="AQ94" s="65" t="s">
        <v>1</v>
      </c>
      <c r="AR94" s="61"/>
      <c r="AS94" s="66">
        <f>ROUND(SUM(AS95:AS97),2)</f>
        <v>0</v>
      </c>
      <c r="AT94" s="67">
        <f>ROUND(SUM(AV94:AW94),2)</f>
        <v>0</v>
      </c>
      <c r="AU94" s="68">
        <f>ROUND(SUM(AU95:AU97),5)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ROUND(SUM(AZ95:AZ97),2)</f>
        <v>0</v>
      </c>
      <c r="BA94" s="67">
        <f>ROUND(SUM(BA95:BA97),2)</f>
        <v>0</v>
      </c>
      <c r="BB94" s="67">
        <f>ROUND(SUM(BB95:BB97),2)</f>
        <v>0</v>
      </c>
      <c r="BC94" s="67">
        <f>ROUND(SUM(BC95:BC97),2)</f>
        <v>0</v>
      </c>
      <c r="BD94" s="69">
        <f>ROUND(SUM(BD95:BD97),2)</f>
        <v>0</v>
      </c>
      <c r="BS94" s="70" t="s">
        <v>78</v>
      </c>
      <c r="BT94" s="70" t="s">
        <v>79</v>
      </c>
      <c r="BU94" s="71" t="s">
        <v>80</v>
      </c>
      <c r="BV94" s="70" t="s">
        <v>81</v>
      </c>
      <c r="BW94" s="70" t="s">
        <v>4</v>
      </c>
      <c r="BX94" s="70" t="s">
        <v>82</v>
      </c>
      <c r="CL94" s="70" t="s">
        <v>1</v>
      </c>
    </row>
    <row r="95" spans="1:91" s="6" customFormat="1" ht="24.75" customHeight="1">
      <c r="A95" s="72" t="s">
        <v>83</v>
      </c>
      <c r="B95" s="73"/>
      <c r="C95" s="74"/>
      <c r="D95" s="198" t="s">
        <v>87</v>
      </c>
      <c r="E95" s="198"/>
      <c r="F95" s="198"/>
      <c r="G95" s="198"/>
      <c r="H95" s="198"/>
      <c r="I95" s="75"/>
      <c r="J95" s="198" t="s">
        <v>88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9">
        <f>'SO 101.2 - Komunikace Odo...'!J30</f>
        <v>0</v>
      </c>
      <c r="AH95" s="200"/>
      <c r="AI95" s="200"/>
      <c r="AJ95" s="200"/>
      <c r="AK95" s="200"/>
      <c r="AL95" s="200"/>
      <c r="AM95" s="200"/>
      <c r="AN95" s="199">
        <f>SUM(AG95,AT95)</f>
        <v>0</v>
      </c>
      <c r="AO95" s="200"/>
      <c r="AP95" s="200"/>
      <c r="AQ95" s="76" t="s">
        <v>84</v>
      </c>
      <c r="AR95" s="73"/>
      <c r="AS95" s="77">
        <v>0</v>
      </c>
      <c r="AT95" s="78">
        <f>ROUND(SUM(AV95:AW95),2)</f>
        <v>0</v>
      </c>
      <c r="AU95" s="79">
        <f>'SO 101.2 - Komunikace Odo...'!P127</f>
        <v>0</v>
      </c>
      <c r="AV95" s="78">
        <f>'SO 101.2 - Komunikace Odo...'!J33</f>
        <v>0</v>
      </c>
      <c r="AW95" s="78">
        <f>'SO 101.2 - Komunikace Odo...'!J34</f>
        <v>0</v>
      </c>
      <c r="AX95" s="78">
        <f>'SO 101.2 - Komunikace Odo...'!J35</f>
        <v>0</v>
      </c>
      <c r="AY95" s="78">
        <f>'SO 101.2 - Komunikace Odo...'!J36</f>
        <v>0</v>
      </c>
      <c r="AZ95" s="78">
        <f>'SO 101.2 - Komunikace Odo...'!F33</f>
        <v>0</v>
      </c>
      <c r="BA95" s="78">
        <f>'SO 101.2 - Komunikace Odo...'!F34</f>
        <v>0</v>
      </c>
      <c r="BB95" s="78">
        <f>'SO 101.2 - Komunikace Odo...'!F35</f>
        <v>0</v>
      </c>
      <c r="BC95" s="78">
        <f>'SO 101.2 - Komunikace Odo...'!F36</f>
        <v>0</v>
      </c>
      <c r="BD95" s="80">
        <f>'SO 101.2 - Komunikace Odo...'!F37</f>
        <v>0</v>
      </c>
      <c r="BT95" s="81" t="s">
        <v>85</v>
      </c>
      <c r="BV95" s="81" t="s">
        <v>81</v>
      </c>
      <c r="BW95" s="81" t="s">
        <v>89</v>
      </c>
      <c r="BX95" s="81" t="s">
        <v>4</v>
      </c>
      <c r="CL95" s="81" t="s">
        <v>1</v>
      </c>
      <c r="CM95" s="81" t="s">
        <v>86</v>
      </c>
    </row>
    <row r="96" spans="1:91" s="6" customFormat="1" ht="24.75" customHeight="1">
      <c r="A96" s="72" t="s">
        <v>83</v>
      </c>
      <c r="B96" s="73"/>
      <c r="C96" s="74"/>
      <c r="D96" s="198" t="s">
        <v>90</v>
      </c>
      <c r="E96" s="198"/>
      <c r="F96" s="198"/>
      <c r="G96" s="198"/>
      <c r="H96" s="198"/>
      <c r="I96" s="75"/>
      <c r="J96" s="198" t="s">
        <v>91</v>
      </c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9">
        <f>'SO 901.2 - VRN - Odolena ...'!J30</f>
        <v>0</v>
      </c>
      <c r="AH96" s="200"/>
      <c r="AI96" s="200"/>
      <c r="AJ96" s="200"/>
      <c r="AK96" s="200"/>
      <c r="AL96" s="200"/>
      <c r="AM96" s="200"/>
      <c r="AN96" s="199">
        <f>SUM(AG96,AT96)</f>
        <v>0</v>
      </c>
      <c r="AO96" s="200"/>
      <c r="AP96" s="200"/>
      <c r="AQ96" s="76" t="s">
        <v>84</v>
      </c>
      <c r="AR96" s="73"/>
      <c r="AS96" s="77">
        <v>0</v>
      </c>
      <c r="AT96" s="78">
        <f>ROUND(SUM(AV96:AW96),2)</f>
        <v>0</v>
      </c>
      <c r="AU96" s="79">
        <f>'SO 901.2 - VRN - Odolena ...'!P119</f>
        <v>0</v>
      </c>
      <c r="AV96" s="78">
        <f>'SO 901.2 - VRN - Odolena ...'!J33</f>
        <v>0</v>
      </c>
      <c r="AW96" s="78">
        <f>'SO 901.2 - VRN - Odolena ...'!J34</f>
        <v>0</v>
      </c>
      <c r="AX96" s="78">
        <f>'SO 901.2 - VRN - Odolena ...'!J35</f>
        <v>0</v>
      </c>
      <c r="AY96" s="78">
        <f>'SO 901.2 - VRN - Odolena ...'!J36</f>
        <v>0</v>
      </c>
      <c r="AZ96" s="78">
        <f>'SO 901.2 - VRN - Odolena ...'!F33</f>
        <v>0</v>
      </c>
      <c r="BA96" s="78">
        <f>'SO 901.2 - VRN - Odolena ...'!F34</f>
        <v>0</v>
      </c>
      <c r="BB96" s="78">
        <f>'SO 901.2 - VRN - Odolena ...'!F35</f>
        <v>0</v>
      </c>
      <c r="BC96" s="78">
        <f>'SO 901.2 - VRN - Odolena ...'!F36</f>
        <v>0</v>
      </c>
      <c r="BD96" s="80">
        <f>'SO 901.2 - VRN - Odolena ...'!F37</f>
        <v>0</v>
      </c>
      <c r="BT96" s="81" t="s">
        <v>85</v>
      </c>
      <c r="BV96" s="81" t="s">
        <v>81</v>
      </c>
      <c r="BW96" s="81" t="s">
        <v>92</v>
      </c>
      <c r="BX96" s="81" t="s">
        <v>4</v>
      </c>
      <c r="CL96" s="81" t="s">
        <v>1</v>
      </c>
      <c r="CM96" s="81" t="s">
        <v>86</v>
      </c>
    </row>
    <row r="97" spans="1:91" s="6" customFormat="1" ht="16.5" customHeight="1">
      <c r="A97" s="72" t="s">
        <v>83</v>
      </c>
      <c r="B97" s="73"/>
      <c r="C97" s="74"/>
      <c r="D97" s="198" t="s">
        <v>93</v>
      </c>
      <c r="E97" s="198"/>
      <c r="F97" s="198"/>
      <c r="G97" s="198"/>
      <c r="H97" s="198"/>
      <c r="I97" s="75"/>
      <c r="J97" s="198" t="s">
        <v>94</v>
      </c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9">
        <f>'SO 401 - Přeložka VO'!J30</f>
        <v>0</v>
      </c>
      <c r="AH97" s="200"/>
      <c r="AI97" s="200"/>
      <c r="AJ97" s="200"/>
      <c r="AK97" s="200"/>
      <c r="AL97" s="200"/>
      <c r="AM97" s="200"/>
      <c r="AN97" s="199">
        <f>SUM(AG97,AT97)</f>
        <v>0</v>
      </c>
      <c r="AO97" s="200"/>
      <c r="AP97" s="200"/>
      <c r="AQ97" s="76" t="s">
        <v>84</v>
      </c>
      <c r="AR97" s="73"/>
      <c r="AS97" s="82">
        <v>0</v>
      </c>
      <c r="AT97" s="83">
        <f>ROUND(SUM(AV97:AW97),2)</f>
        <v>0</v>
      </c>
      <c r="AU97" s="84">
        <f>'SO 401 - Přeložka VO'!P125</f>
        <v>0</v>
      </c>
      <c r="AV97" s="83">
        <f>'SO 401 - Přeložka VO'!J33</f>
        <v>0</v>
      </c>
      <c r="AW97" s="83">
        <f>'SO 401 - Přeložka VO'!J34</f>
        <v>0</v>
      </c>
      <c r="AX97" s="83">
        <f>'SO 401 - Přeložka VO'!J35</f>
        <v>0</v>
      </c>
      <c r="AY97" s="83">
        <f>'SO 401 - Přeložka VO'!J36</f>
        <v>0</v>
      </c>
      <c r="AZ97" s="83">
        <f>'SO 401 - Přeložka VO'!F33</f>
        <v>0</v>
      </c>
      <c r="BA97" s="83">
        <f>'SO 401 - Přeložka VO'!F34</f>
        <v>0</v>
      </c>
      <c r="BB97" s="83">
        <f>'SO 401 - Přeložka VO'!F35</f>
        <v>0</v>
      </c>
      <c r="BC97" s="83">
        <f>'SO 401 - Přeložka VO'!F36</f>
        <v>0</v>
      </c>
      <c r="BD97" s="85">
        <f>'SO 401 - Přeložka VO'!F37</f>
        <v>0</v>
      </c>
      <c r="BT97" s="81" t="s">
        <v>85</v>
      </c>
      <c r="BV97" s="81" t="s">
        <v>81</v>
      </c>
      <c r="BW97" s="81" t="s">
        <v>95</v>
      </c>
      <c r="BX97" s="81" t="s">
        <v>4</v>
      </c>
      <c r="CL97" s="81" t="s">
        <v>1</v>
      </c>
      <c r="CM97" s="81" t="s">
        <v>86</v>
      </c>
    </row>
    <row r="98" spans="1:91" s="1" customFormat="1" ht="30" customHeight="1">
      <c r="B98" s="30"/>
      <c r="AR98" s="30"/>
    </row>
    <row r="99" spans="1:91" s="1" customFormat="1" ht="6.95" customHeight="1"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30"/>
    </row>
    <row r="100" spans="1:91" ht="15"/>
  </sheetData>
  <mergeCells count="5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7:AP97"/>
    <mergeCell ref="AG97:AM97"/>
    <mergeCell ref="D97:H97"/>
    <mergeCell ref="J97:AF97"/>
    <mergeCell ref="AG94:AM94"/>
    <mergeCell ref="AN94:AP94"/>
    <mergeCell ref="J95:AF95"/>
    <mergeCell ref="D95:H95"/>
    <mergeCell ref="AG95:AM95"/>
    <mergeCell ref="AN95:AP95"/>
    <mergeCell ref="AN96:AP96"/>
    <mergeCell ref="D96:H96"/>
    <mergeCell ref="J96:AF96"/>
    <mergeCell ref="AG96:AM96"/>
    <mergeCell ref="C92:G92"/>
    <mergeCell ref="AG92:AM92"/>
    <mergeCell ref="I92:AF92"/>
    <mergeCell ref="AN92:AP92"/>
    <mergeCell ref="L85:AJ85"/>
    <mergeCell ref="AM87:AN87"/>
    <mergeCell ref="AM89:AP89"/>
    <mergeCell ref="AS89:AT91"/>
    <mergeCell ref="AM90:AP90"/>
  </mergeCells>
  <hyperlinks>
    <hyperlink ref="A95" location="'SO 101.2 - Komunikace Odo...'!C2" display="/" xr:uid="{00000000-0004-0000-0000-000001000000}"/>
    <hyperlink ref="A96" location="'SO 901.2 - VRN - Odolena ...'!C2" display="/" xr:uid="{00000000-0004-0000-0000-000002000000}"/>
    <hyperlink ref="A97" location="'SO 401 - Přeložka VO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8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2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5" t="s">
        <v>89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86</v>
      </c>
    </row>
    <row r="4" spans="2:46" ht="24.95" customHeight="1">
      <c r="B4" s="18"/>
      <c r="D4" s="19" t="s">
        <v>96</v>
      </c>
      <c r="L4" s="18"/>
      <c r="M4" s="86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3" t="str">
        <f>'Rekapitulace stavby'!K6</f>
        <v>Náměstí Vítězslava Hálka, Odolena Voda</v>
      </c>
      <c r="F7" s="224"/>
      <c r="G7" s="224"/>
      <c r="H7" s="224"/>
      <c r="L7" s="18"/>
    </row>
    <row r="8" spans="2:46" s="1" customFormat="1" ht="12" customHeight="1">
      <c r="B8" s="30"/>
      <c r="D8" s="25" t="s">
        <v>97</v>
      </c>
      <c r="L8" s="30"/>
    </row>
    <row r="9" spans="2:46" s="1" customFormat="1" ht="16.5" customHeight="1">
      <c r="B9" s="30"/>
      <c r="E9" s="184" t="s">
        <v>340</v>
      </c>
      <c r="F9" s="225"/>
      <c r="G9" s="225"/>
      <c r="H9" s="225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27. 8. 2024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29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30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6" t="str">
        <f>'Rekapitulace stavby'!E14</f>
        <v>Vyplň údaj</v>
      </c>
      <c r="F18" s="206"/>
      <c r="G18" s="206"/>
      <c r="H18" s="206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32</v>
      </c>
      <c r="I20" s="25" t="s">
        <v>25</v>
      </c>
      <c r="J20" s="23" t="s">
        <v>33</v>
      </c>
      <c r="L20" s="30"/>
    </row>
    <row r="21" spans="2:12" s="1" customFormat="1" ht="18" customHeight="1">
      <c r="B21" s="30"/>
      <c r="E21" s="23" t="s">
        <v>34</v>
      </c>
      <c r="I21" s="25" t="s">
        <v>28</v>
      </c>
      <c r="J21" s="23" t="s">
        <v>35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36</v>
      </c>
      <c r="I23" s="25" t="s">
        <v>25</v>
      </c>
      <c r="J23" s="23" t="s">
        <v>33</v>
      </c>
      <c r="L23" s="30"/>
    </row>
    <row r="24" spans="2:12" s="1" customFormat="1" ht="18" customHeight="1">
      <c r="B24" s="30"/>
      <c r="E24" s="23" t="s">
        <v>34</v>
      </c>
      <c r="I24" s="25" t="s">
        <v>28</v>
      </c>
      <c r="J24" s="23" t="s">
        <v>35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38</v>
      </c>
      <c r="L26" s="30"/>
    </row>
    <row r="27" spans="2:12" s="7" customFormat="1" ht="16.5" customHeight="1">
      <c r="B27" s="87"/>
      <c r="E27" s="211" t="s">
        <v>1</v>
      </c>
      <c r="F27" s="211"/>
      <c r="G27" s="211"/>
      <c r="H27" s="211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39</v>
      </c>
      <c r="J30" s="64">
        <f>ROUND(J127,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3" t="s">
        <v>43</v>
      </c>
      <c r="E33" s="25" t="s">
        <v>44</v>
      </c>
      <c r="F33" s="89">
        <f>ROUND((SUM(BE127:BE482)),  2)</f>
        <v>0</v>
      </c>
      <c r="I33" s="90">
        <v>0.21</v>
      </c>
      <c r="J33" s="89">
        <f>ROUND(((SUM(BE127:BE482))*I33),  2)</f>
        <v>0</v>
      </c>
      <c r="L33" s="30"/>
    </row>
    <row r="34" spans="2:12" s="1" customFormat="1" ht="14.45" customHeight="1">
      <c r="B34" s="30"/>
      <c r="E34" s="25" t="s">
        <v>45</v>
      </c>
      <c r="F34" s="89">
        <f>ROUND((SUM(BF127:BF482)),  2)</f>
        <v>0</v>
      </c>
      <c r="I34" s="90">
        <v>0.12</v>
      </c>
      <c r="J34" s="89">
        <f>ROUND(((SUM(BF127:BF482))*I34),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9">
        <f>ROUND((SUM(BG127:BG482)),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9">
        <f>ROUND((SUM(BH127:BH482)),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9">
        <f>ROUND((SUM(BI127:BI482)),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52</v>
      </c>
      <c r="E50" s="40"/>
      <c r="F50" s="40"/>
      <c r="G50" s="39" t="s">
        <v>53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54</v>
      </c>
      <c r="E61" s="32"/>
      <c r="F61" s="97" t="s">
        <v>55</v>
      </c>
      <c r="G61" s="41" t="s">
        <v>54</v>
      </c>
      <c r="H61" s="32"/>
      <c r="I61" s="32"/>
      <c r="J61" s="98" t="s">
        <v>55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56</v>
      </c>
      <c r="E65" s="40"/>
      <c r="F65" s="40"/>
      <c r="G65" s="39" t="s">
        <v>57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54</v>
      </c>
      <c r="E76" s="32"/>
      <c r="F76" s="97" t="s">
        <v>55</v>
      </c>
      <c r="G76" s="41" t="s">
        <v>54</v>
      </c>
      <c r="H76" s="32"/>
      <c r="I76" s="32"/>
      <c r="J76" s="98" t="s">
        <v>55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98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23" t="str">
        <f>E7</f>
        <v>Náměstí Vítězslava Hálka, Odolena Voda</v>
      </c>
      <c r="F85" s="224"/>
      <c r="G85" s="224"/>
      <c r="H85" s="224"/>
      <c r="L85" s="30"/>
    </row>
    <row r="86" spans="2:47" s="1" customFormat="1" ht="12" customHeight="1">
      <c r="B86" s="30"/>
      <c r="C86" s="25" t="s">
        <v>97</v>
      </c>
      <c r="L86" s="30"/>
    </row>
    <row r="87" spans="2:47" s="1" customFormat="1" ht="16.5" customHeight="1">
      <c r="B87" s="30"/>
      <c r="E87" s="184" t="str">
        <f>E9</f>
        <v>SO 101.2 - Komunikace Odolena Voda</v>
      </c>
      <c r="F87" s="225"/>
      <c r="G87" s="225"/>
      <c r="H87" s="225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>Odolena Voda</v>
      </c>
      <c r="I89" s="25" t="s">
        <v>22</v>
      </c>
      <c r="J89" s="50" t="str">
        <f>IF(J12="","",J12)</f>
        <v>27. 8. 2024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24</v>
      </c>
      <c r="F91" s="23" t="str">
        <f>E15</f>
        <v>Město Odolena Voda</v>
      </c>
      <c r="I91" s="25" t="s">
        <v>32</v>
      </c>
      <c r="J91" s="28" t="str">
        <f>E21</f>
        <v>Sinpps s.r.o</v>
      </c>
      <c r="L91" s="30"/>
    </row>
    <row r="92" spans="2:47" s="1" customFormat="1" ht="15.2" customHeight="1">
      <c r="B92" s="30"/>
      <c r="C92" s="25" t="s">
        <v>30</v>
      </c>
      <c r="F92" s="23" t="str">
        <f>IF(E18="","",E18)</f>
        <v>Vyplň údaj</v>
      </c>
      <c r="I92" s="25" t="s">
        <v>36</v>
      </c>
      <c r="J92" s="28" t="str">
        <f>E24</f>
        <v>Sinpps s.r.o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99</v>
      </c>
      <c r="D94" s="91"/>
      <c r="E94" s="91"/>
      <c r="F94" s="91"/>
      <c r="G94" s="91"/>
      <c r="H94" s="91"/>
      <c r="I94" s="91"/>
      <c r="J94" s="100" t="s">
        <v>100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101</v>
      </c>
      <c r="J96" s="64">
        <f>J127</f>
        <v>0</v>
      </c>
      <c r="L96" s="30"/>
      <c r="AU96" s="15" t="s">
        <v>102</v>
      </c>
    </row>
    <row r="97" spans="2:12" s="8" customFormat="1" ht="24.95" customHeight="1">
      <c r="B97" s="102"/>
      <c r="D97" s="103" t="s">
        <v>103</v>
      </c>
      <c r="E97" s="104"/>
      <c r="F97" s="104"/>
      <c r="G97" s="104"/>
      <c r="H97" s="104"/>
      <c r="I97" s="104"/>
      <c r="J97" s="105">
        <f>J128</f>
        <v>0</v>
      </c>
      <c r="L97" s="102"/>
    </row>
    <row r="98" spans="2:12" s="9" customFormat="1" ht="19.899999999999999" customHeight="1">
      <c r="B98" s="106"/>
      <c r="D98" s="107" t="s">
        <v>104</v>
      </c>
      <c r="E98" s="108"/>
      <c r="F98" s="108"/>
      <c r="G98" s="108"/>
      <c r="H98" s="108"/>
      <c r="I98" s="108"/>
      <c r="J98" s="109">
        <f>J129</f>
        <v>0</v>
      </c>
      <c r="L98" s="106"/>
    </row>
    <row r="99" spans="2:12" s="9" customFormat="1" ht="19.899999999999999" customHeight="1">
      <c r="B99" s="106"/>
      <c r="D99" s="107" t="s">
        <v>341</v>
      </c>
      <c r="E99" s="108"/>
      <c r="F99" s="108"/>
      <c r="G99" s="108"/>
      <c r="H99" s="108"/>
      <c r="I99" s="108"/>
      <c r="J99" s="109">
        <f>J202</f>
        <v>0</v>
      </c>
      <c r="L99" s="106"/>
    </row>
    <row r="100" spans="2:12" s="9" customFormat="1" ht="19.899999999999999" customHeight="1">
      <c r="B100" s="106"/>
      <c r="D100" s="107" t="s">
        <v>342</v>
      </c>
      <c r="E100" s="108"/>
      <c r="F100" s="108"/>
      <c r="G100" s="108"/>
      <c r="H100" s="108"/>
      <c r="I100" s="108"/>
      <c r="J100" s="109">
        <f>J232</f>
        <v>0</v>
      </c>
      <c r="L100" s="106"/>
    </row>
    <row r="101" spans="2:12" s="9" customFormat="1" ht="19.899999999999999" customHeight="1">
      <c r="B101" s="106"/>
      <c r="D101" s="107" t="s">
        <v>105</v>
      </c>
      <c r="E101" s="108"/>
      <c r="F101" s="108"/>
      <c r="G101" s="108"/>
      <c r="H101" s="108"/>
      <c r="I101" s="108"/>
      <c r="J101" s="109">
        <f>J294</f>
        <v>0</v>
      </c>
      <c r="L101" s="106"/>
    </row>
    <row r="102" spans="2:12" s="9" customFormat="1" ht="14.85" customHeight="1">
      <c r="B102" s="106"/>
      <c r="D102" s="107" t="s">
        <v>106</v>
      </c>
      <c r="E102" s="108"/>
      <c r="F102" s="108"/>
      <c r="G102" s="108"/>
      <c r="H102" s="108"/>
      <c r="I102" s="108"/>
      <c r="J102" s="109">
        <f>J350</f>
        <v>0</v>
      </c>
      <c r="L102" s="106"/>
    </row>
    <row r="103" spans="2:12" s="9" customFormat="1" ht="19.899999999999999" customHeight="1">
      <c r="B103" s="106"/>
      <c r="D103" s="107" t="s">
        <v>107</v>
      </c>
      <c r="E103" s="108"/>
      <c r="F103" s="108"/>
      <c r="G103" s="108"/>
      <c r="H103" s="108"/>
      <c r="I103" s="108"/>
      <c r="J103" s="109">
        <f>J393</f>
        <v>0</v>
      </c>
      <c r="L103" s="106"/>
    </row>
    <row r="104" spans="2:12" s="9" customFormat="1" ht="19.899999999999999" customHeight="1">
      <c r="B104" s="106"/>
      <c r="D104" s="107" t="s">
        <v>108</v>
      </c>
      <c r="E104" s="108"/>
      <c r="F104" s="108"/>
      <c r="G104" s="108"/>
      <c r="H104" s="108"/>
      <c r="I104" s="108"/>
      <c r="J104" s="109">
        <f>J421</f>
        <v>0</v>
      </c>
      <c r="L104" s="106"/>
    </row>
    <row r="105" spans="2:12" s="9" customFormat="1" ht="19.899999999999999" customHeight="1">
      <c r="B105" s="106"/>
      <c r="D105" s="107" t="s">
        <v>109</v>
      </c>
      <c r="E105" s="108"/>
      <c r="F105" s="108"/>
      <c r="G105" s="108"/>
      <c r="H105" s="108"/>
      <c r="I105" s="108"/>
      <c r="J105" s="109">
        <f>J454</f>
        <v>0</v>
      </c>
      <c r="L105" s="106"/>
    </row>
    <row r="106" spans="2:12" s="9" customFormat="1" ht="19.899999999999999" customHeight="1">
      <c r="B106" s="106"/>
      <c r="D106" s="107" t="s">
        <v>110</v>
      </c>
      <c r="E106" s="108"/>
      <c r="F106" s="108"/>
      <c r="G106" s="108"/>
      <c r="H106" s="108"/>
      <c r="I106" s="108"/>
      <c r="J106" s="109">
        <f>J469</f>
        <v>0</v>
      </c>
      <c r="L106" s="106"/>
    </row>
    <row r="107" spans="2:12" s="9" customFormat="1" ht="14.85" customHeight="1">
      <c r="B107" s="106"/>
      <c r="D107" s="107" t="s">
        <v>343</v>
      </c>
      <c r="E107" s="108"/>
      <c r="F107" s="108"/>
      <c r="G107" s="108"/>
      <c r="H107" s="108"/>
      <c r="I107" s="108"/>
      <c r="J107" s="109">
        <f>J480</f>
        <v>0</v>
      </c>
      <c r="L107" s="106"/>
    </row>
    <row r="108" spans="2:12" s="1" customFormat="1" ht="21.75" customHeight="1">
      <c r="B108" s="30"/>
      <c r="L108" s="30"/>
    </row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30"/>
    </row>
    <row r="113" spans="2:63" s="1" customFormat="1" ht="6.95" customHeight="1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0"/>
    </row>
    <row r="114" spans="2:63" s="1" customFormat="1" ht="24.95" customHeight="1">
      <c r="B114" s="30"/>
      <c r="C114" s="19" t="s">
        <v>111</v>
      </c>
      <c r="L114" s="30"/>
    </row>
    <row r="115" spans="2:63" s="1" customFormat="1" ht="6.95" customHeight="1">
      <c r="B115" s="30"/>
      <c r="L115" s="30"/>
    </row>
    <row r="116" spans="2:63" s="1" customFormat="1" ht="12" customHeight="1">
      <c r="B116" s="30"/>
      <c r="C116" s="25" t="s">
        <v>16</v>
      </c>
      <c r="L116" s="30"/>
    </row>
    <row r="117" spans="2:63" s="1" customFormat="1" ht="16.5" customHeight="1">
      <c r="B117" s="30"/>
      <c r="E117" s="223" t="str">
        <f>E7</f>
        <v>Náměstí Vítězslava Hálka, Odolena Voda</v>
      </c>
      <c r="F117" s="224"/>
      <c r="G117" s="224"/>
      <c r="H117" s="224"/>
      <c r="L117" s="30"/>
    </row>
    <row r="118" spans="2:63" s="1" customFormat="1" ht="12" customHeight="1">
      <c r="B118" s="30"/>
      <c r="C118" s="25" t="s">
        <v>97</v>
      </c>
      <c r="L118" s="30"/>
    </row>
    <row r="119" spans="2:63" s="1" customFormat="1" ht="16.5" customHeight="1">
      <c r="B119" s="30"/>
      <c r="E119" s="184" t="str">
        <f>E9</f>
        <v>SO 101.2 - Komunikace Odolena Voda</v>
      </c>
      <c r="F119" s="225"/>
      <c r="G119" s="225"/>
      <c r="H119" s="225"/>
      <c r="L119" s="30"/>
    </row>
    <row r="120" spans="2:63" s="1" customFormat="1" ht="6.95" customHeight="1">
      <c r="B120" s="30"/>
      <c r="L120" s="30"/>
    </row>
    <row r="121" spans="2:63" s="1" customFormat="1" ht="12" customHeight="1">
      <c r="B121" s="30"/>
      <c r="C121" s="25" t="s">
        <v>20</v>
      </c>
      <c r="F121" s="23" t="str">
        <f>F12</f>
        <v>Odolena Voda</v>
      </c>
      <c r="I121" s="25" t="s">
        <v>22</v>
      </c>
      <c r="J121" s="50" t="str">
        <f>IF(J12="","",J12)</f>
        <v>27. 8. 2024</v>
      </c>
      <c r="L121" s="30"/>
    </row>
    <row r="122" spans="2:63" s="1" customFormat="1" ht="6.95" customHeight="1">
      <c r="B122" s="30"/>
      <c r="L122" s="30"/>
    </row>
    <row r="123" spans="2:63" s="1" customFormat="1" ht="15.2" customHeight="1">
      <c r="B123" s="30"/>
      <c r="C123" s="25" t="s">
        <v>24</v>
      </c>
      <c r="F123" s="23" t="str">
        <f>E15</f>
        <v>Město Odolena Voda</v>
      </c>
      <c r="I123" s="25" t="s">
        <v>32</v>
      </c>
      <c r="J123" s="28" t="str">
        <f>E21</f>
        <v>Sinpps s.r.o</v>
      </c>
      <c r="L123" s="30"/>
    </row>
    <row r="124" spans="2:63" s="1" customFormat="1" ht="15.2" customHeight="1">
      <c r="B124" s="30"/>
      <c r="C124" s="25" t="s">
        <v>30</v>
      </c>
      <c r="F124" s="23" t="str">
        <f>IF(E18="","",E18)</f>
        <v>Vyplň údaj</v>
      </c>
      <c r="I124" s="25" t="s">
        <v>36</v>
      </c>
      <c r="J124" s="28" t="str">
        <f>E24</f>
        <v>Sinpps s.r.o</v>
      </c>
      <c r="L124" s="30"/>
    </row>
    <row r="125" spans="2:63" s="1" customFormat="1" ht="10.35" customHeight="1">
      <c r="B125" s="30"/>
      <c r="L125" s="30"/>
    </row>
    <row r="126" spans="2:63" s="10" customFormat="1" ht="29.25" customHeight="1">
      <c r="B126" s="110"/>
      <c r="C126" s="111" t="s">
        <v>112</v>
      </c>
      <c r="D126" s="112" t="s">
        <v>64</v>
      </c>
      <c r="E126" s="112" t="s">
        <v>60</v>
      </c>
      <c r="F126" s="112" t="s">
        <v>61</v>
      </c>
      <c r="G126" s="112" t="s">
        <v>113</v>
      </c>
      <c r="H126" s="112" t="s">
        <v>114</v>
      </c>
      <c r="I126" s="112" t="s">
        <v>115</v>
      </c>
      <c r="J126" s="112" t="s">
        <v>100</v>
      </c>
      <c r="K126" s="113" t="s">
        <v>116</v>
      </c>
      <c r="L126" s="110"/>
      <c r="M126" s="57" t="s">
        <v>1</v>
      </c>
      <c r="N126" s="58" t="s">
        <v>43</v>
      </c>
      <c r="O126" s="58" t="s">
        <v>117</v>
      </c>
      <c r="P126" s="58" t="s">
        <v>118</v>
      </c>
      <c r="Q126" s="58" t="s">
        <v>119</v>
      </c>
      <c r="R126" s="58" t="s">
        <v>120</v>
      </c>
      <c r="S126" s="58" t="s">
        <v>121</v>
      </c>
      <c r="T126" s="59" t="s">
        <v>122</v>
      </c>
    </row>
    <row r="127" spans="2:63" s="1" customFormat="1" ht="22.9" customHeight="1">
      <c r="B127" s="30"/>
      <c r="C127" s="62" t="s">
        <v>123</v>
      </c>
      <c r="J127" s="114">
        <f>BK127</f>
        <v>0</v>
      </c>
      <c r="L127" s="30"/>
      <c r="M127" s="60"/>
      <c r="N127" s="51"/>
      <c r="O127" s="51"/>
      <c r="P127" s="115">
        <f>P128</f>
        <v>0</v>
      </c>
      <c r="Q127" s="51"/>
      <c r="R127" s="115">
        <f>R128</f>
        <v>639.0211824999999</v>
      </c>
      <c r="S127" s="51"/>
      <c r="T127" s="116">
        <f>T128</f>
        <v>933.71299999999997</v>
      </c>
      <c r="AT127" s="15" t="s">
        <v>78</v>
      </c>
      <c r="AU127" s="15" t="s">
        <v>102</v>
      </c>
      <c r="BK127" s="117">
        <f>BK128</f>
        <v>0</v>
      </c>
    </row>
    <row r="128" spans="2:63" s="11" customFormat="1" ht="25.9" customHeight="1">
      <c r="B128" s="118"/>
      <c r="D128" s="119" t="s">
        <v>78</v>
      </c>
      <c r="E128" s="120" t="s">
        <v>124</v>
      </c>
      <c r="F128" s="120" t="s">
        <v>125</v>
      </c>
      <c r="I128" s="121"/>
      <c r="J128" s="122">
        <f>BK128</f>
        <v>0</v>
      </c>
      <c r="L128" s="118"/>
      <c r="M128" s="123"/>
      <c r="P128" s="124">
        <f>P129+P202+P232+P294+P393+P421+P454+P469</f>
        <v>0</v>
      </c>
      <c r="R128" s="124">
        <f>R129+R202+R232+R294+R393+R421+R454+R469</f>
        <v>639.0211824999999</v>
      </c>
      <c r="T128" s="125">
        <f>T129+T202+T232+T294+T393+T421+T454+T469</f>
        <v>933.71299999999997</v>
      </c>
      <c r="AR128" s="119" t="s">
        <v>85</v>
      </c>
      <c r="AT128" s="126" t="s">
        <v>78</v>
      </c>
      <c r="AU128" s="126" t="s">
        <v>79</v>
      </c>
      <c r="AY128" s="119" t="s">
        <v>126</v>
      </c>
      <c r="BK128" s="127">
        <f>BK129+BK202+BK232+BK294+BK393+BK421+BK454+BK469</f>
        <v>0</v>
      </c>
    </row>
    <row r="129" spans="2:65" s="11" customFormat="1" ht="22.9" customHeight="1">
      <c r="B129" s="118"/>
      <c r="D129" s="119" t="s">
        <v>78</v>
      </c>
      <c r="E129" s="128" t="s">
        <v>85</v>
      </c>
      <c r="F129" s="128" t="s">
        <v>127</v>
      </c>
      <c r="I129" s="121"/>
      <c r="J129" s="129">
        <f>BK129</f>
        <v>0</v>
      </c>
      <c r="L129" s="118"/>
      <c r="M129" s="123"/>
      <c r="P129" s="124">
        <f>SUM(P130:P201)</f>
        <v>0</v>
      </c>
      <c r="R129" s="124">
        <f>SUM(R130:R201)</f>
        <v>176.82006000000001</v>
      </c>
      <c r="T129" s="125">
        <f>SUM(T130:T201)</f>
        <v>881.27299999999991</v>
      </c>
      <c r="AR129" s="119" t="s">
        <v>85</v>
      </c>
      <c r="AT129" s="126" t="s">
        <v>78</v>
      </c>
      <c r="AU129" s="126" t="s">
        <v>85</v>
      </c>
      <c r="AY129" s="119" t="s">
        <v>126</v>
      </c>
      <c r="BK129" s="127">
        <f>SUM(BK130:BK201)</f>
        <v>0</v>
      </c>
    </row>
    <row r="130" spans="2:65" s="1" customFormat="1" ht="24.2" customHeight="1">
      <c r="B130" s="130"/>
      <c r="C130" s="131" t="s">
        <v>85</v>
      </c>
      <c r="D130" s="131" t="s">
        <v>128</v>
      </c>
      <c r="E130" s="132" t="s">
        <v>344</v>
      </c>
      <c r="F130" s="133" t="s">
        <v>345</v>
      </c>
      <c r="G130" s="134" t="s">
        <v>131</v>
      </c>
      <c r="H130" s="135">
        <v>262</v>
      </c>
      <c r="I130" s="136"/>
      <c r="J130" s="137">
        <f>ROUND(I130*H130,2)</f>
        <v>0</v>
      </c>
      <c r="K130" s="133" t="s">
        <v>132</v>
      </c>
      <c r="L130" s="30"/>
      <c r="M130" s="138" t="s">
        <v>1</v>
      </c>
      <c r="N130" s="139" t="s">
        <v>44</v>
      </c>
      <c r="P130" s="140">
        <f>O130*H130</f>
        <v>0</v>
      </c>
      <c r="Q130" s="140">
        <v>0</v>
      </c>
      <c r="R130" s="140">
        <f>Q130*H130</f>
        <v>0</v>
      </c>
      <c r="S130" s="140">
        <v>0.255</v>
      </c>
      <c r="T130" s="141">
        <f>S130*H130</f>
        <v>66.81</v>
      </c>
      <c r="AR130" s="142" t="s">
        <v>133</v>
      </c>
      <c r="AT130" s="142" t="s">
        <v>128</v>
      </c>
      <c r="AU130" s="142" t="s">
        <v>86</v>
      </c>
      <c r="AY130" s="15" t="s">
        <v>126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5" t="s">
        <v>85</v>
      </c>
      <c r="BK130" s="143">
        <f>ROUND(I130*H130,2)</f>
        <v>0</v>
      </c>
      <c r="BL130" s="15" t="s">
        <v>133</v>
      </c>
      <c r="BM130" s="142" t="s">
        <v>346</v>
      </c>
    </row>
    <row r="131" spans="2:65" s="1" customFormat="1" ht="11.25">
      <c r="B131" s="30"/>
      <c r="D131" s="144" t="s">
        <v>134</v>
      </c>
      <c r="F131" s="145" t="s">
        <v>347</v>
      </c>
      <c r="I131" s="146"/>
      <c r="L131" s="30"/>
      <c r="M131" s="147"/>
      <c r="T131" s="54"/>
      <c r="AT131" s="15" t="s">
        <v>134</v>
      </c>
      <c r="AU131" s="15" t="s">
        <v>86</v>
      </c>
    </row>
    <row r="132" spans="2:65" s="12" customFormat="1" ht="11.25">
      <c r="B132" s="148"/>
      <c r="D132" s="149" t="s">
        <v>136</v>
      </c>
      <c r="E132" s="150" t="s">
        <v>1</v>
      </c>
      <c r="F132" s="151" t="s">
        <v>348</v>
      </c>
      <c r="H132" s="152">
        <v>262</v>
      </c>
      <c r="I132" s="153"/>
      <c r="L132" s="148"/>
      <c r="M132" s="154"/>
      <c r="T132" s="155"/>
      <c r="AT132" s="150" t="s">
        <v>136</v>
      </c>
      <c r="AU132" s="150" t="s">
        <v>86</v>
      </c>
      <c r="AV132" s="12" t="s">
        <v>86</v>
      </c>
      <c r="AW132" s="12" t="s">
        <v>37</v>
      </c>
      <c r="AX132" s="12" t="s">
        <v>79</v>
      </c>
      <c r="AY132" s="150" t="s">
        <v>126</v>
      </c>
    </row>
    <row r="133" spans="2:65" s="13" customFormat="1" ht="11.25">
      <c r="B133" s="157"/>
      <c r="D133" s="149" t="s">
        <v>136</v>
      </c>
      <c r="E133" s="158" t="s">
        <v>1</v>
      </c>
      <c r="F133" s="159" t="s">
        <v>158</v>
      </c>
      <c r="H133" s="160">
        <v>262</v>
      </c>
      <c r="I133" s="161"/>
      <c r="L133" s="157"/>
      <c r="M133" s="162"/>
      <c r="T133" s="163"/>
      <c r="AT133" s="158" t="s">
        <v>136</v>
      </c>
      <c r="AU133" s="158" t="s">
        <v>86</v>
      </c>
      <c r="AV133" s="13" t="s">
        <v>133</v>
      </c>
      <c r="AW133" s="13" t="s">
        <v>37</v>
      </c>
      <c r="AX133" s="13" t="s">
        <v>85</v>
      </c>
      <c r="AY133" s="158" t="s">
        <v>126</v>
      </c>
    </row>
    <row r="134" spans="2:65" s="1" customFormat="1" ht="24.2" customHeight="1">
      <c r="B134" s="130"/>
      <c r="C134" s="131" t="s">
        <v>86</v>
      </c>
      <c r="D134" s="131" t="s">
        <v>128</v>
      </c>
      <c r="E134" s="132" t="s">
        <v>349</v>
      </c>
      <c r="F134" s="133" t="s">
        <v>350</v>
      </c>
      <c r="G134" s="134" t="s">
        <v>131</v>
      </c>
      <c r="H134" s="135">
        <v>15</v>
      </c>
      <c r="I134" s="136"/>
      <c r="J134" s="137">
        <f>ROUND(I134*H134,2)</f>
        <v>0</v>
      </c>
      <c r="K134" s="133" t="s">
        <v>132</v>
      </c>
      <c r="L134" s="30"/>
      <c r="M134" s="138" t="s">
        <v>1</v>
      </c>
      <c r="N134" s="139" t="s">
        <v>44</v>
      </c>
      <c r="P134" s="140">
        <f>O134*H134</f>
        <v>0</v>
      </c>
      <c r="Q134" s="140">
        <v>0</v>
      </c>
      <c r="R134" s="140">
        <f>Q134*H134</f>
        <v>0</v>
      </c>
      <c r="S134" s="140">
        <v>0.23499999999999999</v>
      </c>
      <c r="T134" s="141">
        <f>S134*H134</f>
        <v>3.5249999999999999</v>
      </c>
      <c r="AR134" s="142" t="s">
        <v>133</v>
      </c>
      <c r="AT134" s="142" t="s">
        <v>128</v>
      </c>
      <c r="AU134" s="142" t="s">
        <v>86</v>
      </c>
      <c r="AY134" s="15" t="s">
        <v>126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5" t="s">
        <v>85</v>
      </c>
      <c r="BK134" s="143">
        <f>ROUND(I134*H134,2)</f>
        <v>0</v>
      </c>
      <c r="BL134" s="15" t="s">
        <v>133</v>
      </c>
      <c r="BM134" s="142" t="s">
        <v>351</v>
      </c>
    </row>
    <row r="135" spans="2:65" s="1" customFormat="1" ht="11.25">
      <c r="B135" s="30"/>
      <c r="D135" s="144" t="s">
        <v>134</v>
      </c>
      <c r="F135" s="145" t="s">
        <v>352</v>
      </c>
      <c r="I135" s="146"/>
      <c r="L135" s="30"/>
      <c r="M135" s="147"/>
      <c r="T135" s="54"/>
      <c r="AT135" s="15" t="s">
        <v>134</v>
      </c>
      <c r="AU135" s="15" t="s">
        <v>86</v>
      </c>
    </row>
    <row r="136" spans="2:65" s="12" customFormat="1" ht="33.75">
      <c r="B136" s="148"/>
      <c r="D136" s="149" t="s">
        <v>136</v>
      </c>
      <c r="E136" s="150" t="s">
        <v>1</v>
      </c>
      <c r="F136" s="151" t="s">
        <v>353</v>
      </c>
      <c r="H136" s="152">
        <v>15</v>
      </c>
      <c r="I136" s="153"/>
      <c r="L136" s="148"/>
      <c r="M136" s="154"/>
      <c r="T136" s="155"/>
      <c r="AT136" s="150" t="s">
        <v>136</v>
      </c>
      <c r="AU136" s="150" t="s">
        <v>86</v>
      </c>
      <c r="AV136" s="12" t="s">
        <v>86</v>
      </c>
      <c r="AW136" s="12" t="s">
        <v>37</v>
      </c>
      <c r="AX136" s="12" t="s">
        <v>85</v>
      </c>
      <c r="AY136" s="150" t="s">
        <v>126</v>
      </c>
    </row>
    <row r="137" spans="2:65" s="1" customFormat="1" ht="24.2" customHeight="1">
      <c r="B137" s="130"/>
      <c r="C137" s="131" t="s">
        <v>140</v>
      </c>
      <c r="D137" s="131" t="s">
        <v>128</v>
      </c>
      <c r="E137" s="132" t="s">
        <v>354</v>
      </c>
      <c r="F137" s="133" t="s">
        <v>355</v>
      </c>
      <c r="G137" s="134" t="s">
        <v>131</v>
      </c>
      <c r="H137" s="135">
        <v>176</v>
      </c>
      <c r="I137" s="136"/>
      <c r="J137" s="137">
        <f>ROUND(I137*H137,2)</f>
        <v>0</v>
      </c>
      <c r="K137" s="133" t="s">
        <v>132</v>
      </c>
      <c r="L137" s="30"/>
      <c r="M137" s="138" t="s">
        <v>1</v>
      </c>
      <c r="N137" s="139" t="s">
        <v>44</v>
      </c>
      <c r="P137" s="140">
        <f>O137*H137</f>
        <v>0</v>
      </c>
      <c r="Q137" s="140">
        <v>0</v>
      </c>
      <c r="R137" s="140">
        <f>Q137*H137</f>
        <v>0</v>
      </c>
      <c r="S137" s="140">
        <v>0.26</v>
      </c>
      <c r="T137" s="141">
        <f>S137*H137</f>
        <v>45.760000000000005</v>
      </c>
      <c r="AR137" s="142" t="s">
        <v>133</v>
      </c>
      <c r="AT137" s="142" t="s">
        <v>128</v>
      </c>
      <c r="AU137" s="142" t="s">
        <v>86</v>
      </c>
      <c r="AY137" s="15" t="s">
        <v>126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5" t="s">
        <v>85</v>
      </c>
      <c r="BK137" s="143">
        <f>ROUND(I137*H137,2)</f>
        <v>0</v>
      </c>
      <c r="BL137" s="15" t="s">
        <v>133</v>
      </c>
      <c r="BM137" s="142" t="s">
        <v>356</v>
      </c>
    </row>
    <row r="138" spans="2:65" s="1" customFormat="1" ht="11.25">
      <c r="B138" s="30"/>
      <c r="D138" s="144" t="s">
        <v>134</v>
      </c>
      <c r="F138" s="145" t="s">
        <v>357</v>
      </c>
      <c r="I138" s="146"/>
      <c r="L138" s="30"/>
      <c r="M138" s="147"/>
      <c r="T138" s="54"/>
      <c r="AT138" s="15" t="s">
        <v>134</v>
      </c>
      <c r="AU138" s="15" t="s">
        <v>86</v>
      </c>
    </row>
    <row r="139" spans="2:65" s="12" customFormat="1" ht="22.5">
      <c r="B139" s="148"/>
      <c r="D139" s="149" t="s">
        <v>136</v>
      </c>
      <c r="E139" s="150" t="s">
        <v>1</v>
      </c>
      <c r="F139" s="151" t="s">
        <v>358</v>
      </c>
      <c r="H139" s="152">
        <v>176</v>
      </c>
      <c r="I139" s="153"/>
      <c r="L139" s="148"/>
      <c r="M139" s="154"/>
      <c r="T139" s="155"/>
      <c r="AT139" s="150" t="s">
        <v>136</v>
      </c>
      <c r="AU139" s="150" t="s">
        <v>86</v>
      </c>
      <c r="AV139" s="12" t="s">
        <v>86</v>
      </c>
      <c r="AW139" s="12" t="s">
        <v>37</v>
      </c>
      <c r="AX139" s="12" t="s">
        <v>85</v>
      </c>
      <c r="AY139" s="150" t="s">
        <v>126</v>
      </c>
    </row>
    <row r="140" spans="2:65" s="1" customFormat="1" ht="21.75" customHeight="1">
      <c r="B140" s="130"/>
      <c r="C140" s="131" t="s">
        <v>133</v>
      </c>
      <c r="D140" s="131" t="s">
        <v>128</v>
      </c>
      <c r="E140" s="132" t="s">
        <v>359</v>
      </c>
      <c r="F140" s="133" t="s">
        <v>360</v>
      </c>
      <c r="G140" s="134" t="s">
        <v>131</v>
      </c>
      <c r="H140" s="135">
        <v>36</v>
      </c>
      <c r="I140" s="136"/>
      <c r="J140" s="137">
        <f>ROUND(I140*H140,2)</f>
        <v>0</v>
      </c>
      <c r="K140" s="133" t="s">
        <v>132</v>
      </c>
      <c r="L140" s="30"/>
      <c r="M140" s="138" t="s">
        <v>1</v>
      </c>
      <c r="N140" s="139" t="s">
        <v>44</v>
      </c>
      <c r="P140" s="140">
        <f>O140*H140</f>
        <v>0</v>
      </c>
      <c r="Q140" s="140">
        <v>0</v>
      </c>
      <c r="R140" s="140">
        <f>Q140*H140</f>
        <v>0</v>
      </c>
      <c r="S140" s="140">
        <v>0.24</v>
      </c>
      <c r="T140" s="141">
        <f>S140*H140</f>
        <v>8.64</v>
      </c>
      <c r="AR140" s="142" t="s">
        <v>133</v>
      </c>
      <c r="AT140" s="142" t="s">
        <v>128</v>
      </c>
      <c r="AU140" s="142" t="s">
        <v>86</v>
      </c>
      <c r="AY140" s="15" t="s">
        <v>126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5" t="s">
        <v>85</v>
      </c>
      <c r="BK140" s="143">
        <f>ROUND(I140*H140,2)</f>
        <v>0</v>
      </c>
      <c r="BL140" s="15" t="s">
        <v>133</v>
      </c>
      <c r="BM140" s="142" t="s">
        <v>361</v>
      </c>
    </row>
    <row r="141" spans="2:65" s="1" customFormat="1" ht="11.25">
      <c r="B141" s="30"/>
      <c r="D141" s="144" t="s">
        <v>134</v>
      </c>
      <c r="F141" s="145" t="s">
        <v>362</v>
      </c>
      <c r="I141" s="146"/>
      <c r="L141" s="30"/>
      <c r="M141" s="147"/>
      <c r="T141" s="54"/>
      <c r="AT141" s="15" t="s">
        <v>134</v>
      </c>
      <c r="AU141" s="15" t="s">
        <v>86</v>
      </c>
    </row>
    <row r="142" spans="2:65" s="12" customFormat="1" ht="22.5">
      <c r="B142" s="148"/>
      <c r="D142" s="149" t="s">
        <v>136</v>
      </c>
      <c r="E142" s="150" t="s">
        <v>1</v>
      </c>
      <c r="F142" s="151" t="s">
        <v>363</v>
      </c>
      <c r="H142" s="152">
        <v>36</v>
      </c>
      <c r="I142" s="153"/>
      <c r="L142" s="148"/>
      <c r="M142" s="154"/>
      <c r="T142" s="155"/>
      <c r="AT142" s="150" t="s">
        <v>136</v>
      </c>
      <c r="AU142" s="150" t="s">
        <v>86</v>
      </c>
      <c r="AV142" s="12" t="s">
        <v>86</v>
      </c>
      <c r="AW142" s="12" t="s">
        <v>37</v>
      </c>
      <c r="AX142" s="12" t="s">
        <v>85</v>
      </c>
      <c r="AY142" s="150" t="s">
        <v>126</v>
      </c>
    </row>
    <row r="143" spans="2:65" s="1" customFormat="1" ht="24.2" customHeight="1">
      <c r="B143" s="130"/>
      <c r="C143" s="131" t="s">
        <v>144</v>
      </c>
      <c r="D143" s="131" t="s">
        <v>128</v>
      </c>
      <c r="E143" s="132" t="s">
        <v>129</v>
      </c>
      <c r="F143" s="133" t="s">
        <v>130</v>
      </c>
      <c r="G143" s="134" t="s">
        <v>131</v>
      </c>
      <c r="H143" s="135">
        <v>1006</v>
      </c>
      <c r="I143" s="136"/>
      <c r="J143" s="137">
        <f>ROUND(I143*H143,2)</f>
        <v>0</v>
      </c>
      <c r="K143" s="133" t="s">
        <v>132</v>
      </c>
      <c r="L143" s="30"/>
      <c r="M143" s="138" t="s">
        <v>1</v>
      </c>
      <c r="N143" s="139" t="s">
        <v>44</v>
      </c>
      <c r="P143" s="140">
        <f>O143*H143</f>
        <v>0</v>
      </c>
      <c r="Q143" s="140">
        <v>0</v>
      </c>
      <c r="R143" s="140">
        <f>Q143*H143</f>
        <v>0</v>
      </c>
      <c r="S143" s="140">
        <v>0.28999999999999998</v>
      </c>
      <c r="T143" s="141">
        <f>S143*H143</f>
        <v>291.73999999999995</v>
      </c>
      <c r="AR143" s="142" t="s">
        <v>133</v>
      </c>
      <c r="AT143" s="142" t="s">
        <v>128</v>
      </c>
      <c r="AU143" s="142" t="s">
        <v>86</v>
      </c>
      <c r="AY143" s="15" t="s">
        <v>126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5" t="s">
        <v>85</v>
      </c>
      <c r="BK143" s="143">
        <f>ROUND(I143*H143,2)</f>
        <v>0</v>
      </c>
      <c r="BL143" s="15" t="s">
        <v>133</v>
      </c>
      <c r="BM143" s="142" t="s">
        <v>364</v>
      </c>
    </row>
    <row r="144" spans="2:65" s="1" customFormat="1" ht="11.25">
      <c r="B144" s="30"/>
      <c r="D144" s="144" t="s">
        <v>134</v>
      </c>
      <c r="F144" s="145" t="s">
        <v>135</v>
      </c>
      <c r="I144" s="146"/>
      <c r="L144" s="30"/>
      <c r="M144" s="147"/>
      <c r="T144" s="54"/>
      <c r="AT144" s="15" t="s">
        <v>134</v>
      </c>
      <c r="AU144" s="15" t="s">
        <v>86</v>
      </c>
    </row>
    <row r="145" spans="2:65" s="12" customFormat="1" ht="22.5">
      <c r="B145" s="148"/>
      <c r="D145" s="149" t="s">
        <v>136</v>
      </c>
      <c r="E145" s="150" t="s">
        <v>1</v>
      </c>
      <c r="F145" s="151" t="s">
        <v>365</v>
      </c>
      <c r="H145" s="152">
        <v>551</v>
      </c>
      <c r="I145" s="153"/>
      <c r="L145" s="148"/>
      <c r="M145" s="154"/>
      <c r="T145" s="155"/>
      <c r="AT145" s="150" t="s">
        <v>136</v>
      </c>
      <c r="AU145" s="150" t="s">
        <v>86</v>
      </c>
      <c r="AV145" s="12" t="s">
        <v>86</v>
      </c>
      <c r="AW145" s="12" t="s">
        <v>37</v>
      </c>
      <c r="AX145" s="12" t="s">
        <v>79</v>
      </c>
      <c r="AY145" s="150" t="s">
        <v>126</v>
      </c>
    </row>
    <row r="146" spans="2:65" s="12" customFormat="1" ht="22.5">
      <c r="B146" s="148"/>
      <c r="D146" s="149" t="s">
        <v>136</v>
      </c>
      <c r="E146" s="150" t="s">
        <v>1</v>
      </c>
      <c r="F146" s="151" t="s">
        <v>366</v>
      </c>
      <c r="H146" s="152">
        <v>455</v>
      </c>
      <c r="I146" s="153"/>
      <c r="L146" s="148"/>
      <c r="M146" s="154"/>
      <c r="T146" s="155"/>
      <c r="AT146" s="150" t="s">
        <v>136</v>
      </c>
      <c r="AU146" s="150" t="s">
        <v>86</v>
      </c>
      <c r="AV146" s="12" t="s">
        <v>86</v>
      </c>
      <c r="AW146" s="12" t="s">
        <v>37</v>
      </c>
      <c r="AX146" s="12" t="s">
        <v>79</v>
      </c>
      <c r="AY146" s="150" t="s">
        <v>126</v>
      </c>
    </row>
    <row r="147" spans="2:65" s="13" customFormat="1" ht="11.25">
      <c r="B147" s="157"/>
      <c r="D147" s="149" t="s">
        <v>136</v>
      </c>
      <c r="E147" s="158" t="s">
        <v>1</v>
      </c>
      <c r="F147" s="159" t="s">
        <v>158</v>
      </c>
      <c r="H147" s="160">
        <v>1006</v>
      </c>
      <c r="I147" s="161"/>
      <c r="L147" s="157"/>
      <c r="M147" s="162"/>
      <c r="T147" s="163"/>
      <c r="AT147" s="158" t="s">
        <v>136</v>
      </c>
      <c r="AU147" s="158" t="s">
        <v>86</v>
      </c>
      <c r="AV147" s="13" t="s">
        <v>133</v>
      </c>
      <c r="AW147" s="13" t="s">
        <v>37</v>
      </c>
      <c r="AX147" s="13" t="s">
        <v>85</v>
      </c>
      <c r="AY147" s="158" t="s">
        <v>126</v>
      </c>
    </row>
    <row r="148" spans="2:65" s="1" customFormat="1" ht="24.2" customHeight="1">
      <c r="B148" s="130"/>
      <c r="C148" s="131" t="s">
        <v>147</v>
      </c>
      <c r="D148" s="131" t="s">
        <v>128</v>
      </c>
      <c r="E148" s="132" t="s">
        <v>137</v>
      </c>
      <c r="F148" s="133" t="s">
        <v>138</v>
      </c>
      <c r="G148" s="134" t="s">
        <v>131</v>
      </c>
      <c r="H148" s="135">
        <v>812</v>
      </c>
      <c r="I148" s="136"/>
      <c r="J148" s="137">
        <f>ROUND(I148*H148,2)</f>
        <v>0</v>
      </c>
      <c r="K148" s="133" t="s">
        <v>132</v>
      </c>
      <c r="L148" s="30"/>
      <c r="M148" s="138" t="s">
        <v>1</v>
      </c>
      <c r="N148" s="139" t="s">
        <v>44</v>
      </c>
      <c r="P148" s="140">
        <f>O148*H148</f>
        <v>0</v>
      </c>
      <c r="Q148" s="140">
        <v>0</v>
      </c>
      <c r="R148" s="140">
        <f>Q148*H148</f>
        <v>0</v>
      </c>
      <c r="S148" s="140">
        <v>0.32500000000000001</v>
      </c>
      <c r="T148" s="141">
        <f>S148*H148</f>
        <v>263.90000000000003</v>
      </c>
      <c r="AR148" s="142" t="s">
        <v>133</v>
      </c>
      <c r="AT148" s="142" t="s">
        <v>128</v>
      </c>
      <c r="AU148" s="142" t="s">
        <v>86</v>
      </c>
      <c r="AY148" s="15" t="s">
        <v>126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5" t="s">
        <v>85</v>
      </c>
      <c r="BK148" s="143">
        <f>ROUND(I148*H148,2)</f>
        <v>0</v>
      </c>
      <c r="BL148" s="15" t="s">
        <v>133</v>
      </c>
      <c r="BM148" s="142" t="s">
        <v>367</v>
      </c>
    </row>
    <row r="149" spans="2:65" s="1" customFormat="1" ht="11.25">
      <c r="B149" s="30"/>
      <c r="D149" s="144" t="s">
        <v>134</v>
      </c>
      <c r="F149" s="145" t="s">
        <v>139</v>
      </c>
      <c r="I149" s="146"/>
      <c r="L149" s="30"/>
      <c r="M149" s="147"/>
      <c r="T149" s="54"/>
      <c r="AT149" s="15" t="s">
        <v>134</v>
      </c>
      <c r="AU149" s="15" t="s">
        <v>86</v>
      </c>
    </row>
    <row r="150" spans="2:65" s="12" customFormat="1" ht="22.5">
      <c r="B150" s="148"/>
      <c r="D150" s="149" t="s">
        <v>136</v>
      </c>
      <c r="E150" s="150" t="s">
        <v>1</v>
      </c>
      <c r="F150" s="151" t="s">
        <v>368</v>
      </c>
      <c r="H150" s="152">
        <v>551</v>
      </c>
      <c r="I150" s="153"/>
      <c r="L150" s="148"/>
      <c r="M150" s="154"/>
      <c r="T150" s="155"/>
      <c r="AT150" s="150" t="s">
        <v>136</v>
      </c>
      <c r="AU150" s="150" t="s">
        <v>86</v>
      </c>
      <c r="AV150" s="12" t="s">
        <v>86</v>
      </c>
      <c r="AW150" s="12" t="s">
        <v>37</v>
      </c>
      <c r="AX150" s="12" t="s">
        <v>79</v>
      </c>
      <c r="AY150" s="150" t="s">
        <v>126</v>
      </c>
    </row>
    <row r="151" spans="2:65" s="12" customFormat="1" ht="22.5">
      <c r="B151" s="148"/>
      <c r="D151" s="149" t="s">
        <v>136</v>
      </c>
      <c r="E151" s="150" t="s">
        <v>1</v>
      </c>
      <c r="F151" s="151" t="s">
        <v>369</v>
      </c>
      <c r="H151" s="152">
        <v>261</v>
      </c>
      <c r="I151" s="153"/>
      <c r="L151" s="148"/>
      <c r="M151" s="154"/>
      <c r="T151" s="155"/>
      <c r="AT151" s="150" t="s">
        <v>136</v>
      </c>
      <c r="AU151" s="150" t="s">
        <v>86</v>
      </c>
      <c r="AV151" s="12" t="s">
        <v>86</v>
      </c>
      <c r="AW151" s="12" t="s">
        <v>37</v>
      </c>
      <c r="AX151" s="12" t="s">
        <v>79</v>
      </c>
      <c r="AY151" s="150" t="s">
        <v>126</v>
      </c>
    </row>
    <row r="152" spans="2:65" s="13" customFormat="1" ht="11.25">
      <c r="B152" s="157"/>
      <c r="D152" s="149" t="s">
        <v>136</v>
      </c>
      <c r="E152" s="158" t="s">
        <v>1</v>
      </c>
      <c r="F152" s="159" t="s">
        <v>158</v>
      </c>
      <c r="H152" s="160">
        <v>812</v>
      </c>
      <c r="I152" s="161"/>
      <c r="L152" s="157"/>
      <c r="M152" s="162"/>
      <c r="T152" s="163"/>
      <c r="AT152" s="158" t="s">
        <v>136</v>
      </c>
      <c r="AU152" s="158" t="s">
        <v>86</v>
      </c>
      <c r="AV152" s="13" t="s">
        <v>133</v>
      </c>
      <c r="AW152" s="13" t="s">
        <v>37</v>
      </c>
      <c r="AX152" s="13" t="s">
        <v>85</v>
      </c>
      <c r="AY152" s="158" t="s">
        <v>126</v>
      </c>
    </row>
    <row r="153" spans="2:65" s="1" customFormat="1" ht="24.2" customHeight="1">
      <c r="B153" s="130"/>
      <c r="C153" s="131" t="s">
        <v>149</v>
      </c>
      <c r="D153" s="131" t="s">
        <v>128</v>
      </c>
      <c r="E153" s="132" t="s">
        <v>370</v>
      </c>
      <c r="F153" s="133" t="s">
        <v>371</v>
      </c>
      <c r="G153" s="134" t="s">
        <v>131</v>
      </c>
      <c r="H153" s="135">
        <v>499</v>
      </c>
      <c r="I153" s="136"/>
      <c r="J153" s="137">
        <f>ROUND(I153*H153,2)</f>
        <v>0</v>
      </c>
      <c r="K153" s="133" t="s">
        <v>132</v>
      </c>
      <c r="L153" s="30"/>
      <c r="M153" s="138" t="s">
        <v>1</v>
      </c>
      <c r="N153" s="139" t="s">
        <v>44</v>
      </c>
      <c r="P153" s="140">
        <f>O153*H153</f>
        <v>0</v>
      </c>
      <c r="Q153" s="140">
        <v>0</v>
      </c>
      <c r="R153" s="140">
        <f>Q153*H153</f>
        <v>0</v>
      </c>
      <c r="S153" s="140">
        <v>0.22</v>
      </c>
      <c r="T153" s="141">
        <f>S153*H153</f>
        <v>109.78</v>
      </c>
      <c r="AR153" s="142" t="s">
        <v>133</v>
      </c>
      <c r="AT153" s="142" t="s">
        <v>128</v>
      </c>
      <c r="AU153" s="142" t="s">
        <v>86</v>
      </c>
      <c r="AY153" s="15" t="s">
        <v>126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5" t="s">
        <v>85</v>
      </c>
      <c r="BK153" s="143">
        <f>ROUND(I153*H153,2)</f>
        <v>0</v>
      </c>
      <c r="BL153" s="15" t="s">
        <v>133</v>
      </c>
      <c r="BM153" s="142" t="s">
        <v>372</v>
      </c>
    </row>
    <row r="154" spans="2:65" s="1" customFormat="1" ht="11.25">
      <c r="B154" s="30"/>
      <c r="D154" s="144" t="s">
        <v>134</v>
      </c>
      <c r="F154" s="145" t="s">
        <v>373</v>
      </c>
      <c r="I154" s="146"/>
      <c r="L154" s="30"/>
      <c r="M154" s="147"/>
      <c r="T154" s="54"/>
      <c r="AT154" s="15" t="s">
        <v>134</v>
      </c>
      <c r="AU154" s="15" t="s">
        <v>86</v>
      </c>
    </row>
    <row r="155" spans="2:65" s="12" customFormat="1" ht="33.75">
      <c r="B155" s="148"/>
      <c r="D155" s="149" t="s">
        <v>136</v>
      </c>
      <c r="E155" s="150" t="s">
        <v>1</v>
      </c>
      <c r="F155" s="151" t="s">
        <v>374</v>
      </c>
      <c r="H155" s="152">
        <v>499</v>
      </c>
      <c r="I155" s="153"/>
      <c r="L155" s="148"/>
      <c r="M155" s="154"/>
      <c r="T155" s="155"/>
      <c r="AT155" s="150" t="s">
        <v>136</v>
      </c>
      <c r="AU155" s="150" t="s">
        <v>86</v>
      </c>
      <c r="AV155" s="12" t="s">
        <v>86</v>
      </c>
      <c r="AW155" s="12" t="s">
        <v>37</v>
      </c>
      <c r="AX155" s="12" t="s">
        <v>85</v>
      </c>
      <c r="AY155" s="150" t="s">
        <v>126</v>
      </c>
    </row>
    <row r="156" spans="2:65" s="1" customFormat="1" ht="24.2" customHeight="1">
      <c r="B156" s="130"/>
      <c r="C156" s="131" t="s">
        <v>154</v>
      </c>
      <c r="D156" s="131" t="s">
        <v>128</v>
      </c>
      <c r="E156" s="132" t="s">
        <v>375</v>
      </c>
      <c r="F156" s="133" t="s">
        <v>376</v>
      </c>
      <c r="G156" s="134" t="s">
        <v>131</v>
      </c>
      <c r="H156" s="135">
        <v>185</v>
      </c>
      <c r="I156" s="136"/>
      <c r="J156" s="137">
        <f>ROUND(I156*H156,2)</f>
        <v>0</v>
      </c>
      <c r="K156" s="133" t="s">
        <v>132</v>
      </c>
      <c r="L156" s="30"/>
      <c r="M156" s="138" t="s">
        <v>1</v>
      </c>
      <c r="N156" s="139" t="s">
        <v>44</v>
      </c>
      <c r="P156" s="140">
        <f>O156*H156</f>
        <v>0</v>
      </c>
      <c r="Q156" s="140">
        <v>3.0000000000000001E-5</v>
      </c>
      <c r="R156" s="140">
        <f>Q156*H156</f>
        <v>5.5500000000000002E-3</v>
      </c>
      <c r="S156" s="140">
        <v>0.23</v>
      </c>
      <c r="T156" s="141">
        <f>S156*H156</f>
        <v>42.550000000000004</v>
      </c>
      <c r="AR156" s="142" t="s">
        <v>133</v>
      </c>
      <c r="AT156" s="142" t="s">
        <v>128</v>
      </c>
      <c r="AU156" s="142" t="s">
        <v>86</v>
      </c>
      <c r="AY156" s="15" t="s">
        <v>126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5" t="s">
        <v>85</v>
      </c>
      <c r="BK156" s="143">
        <f>ROUND(I156*H156,2)</f>
        <v>0</v>
      </c>
      <c r="BL156" s="15" t="s">
        <v>133</v>
      </c>
      <c r="BM156" s="142" t="s">
        <v>377</v>
      </c>
    </row>
    <row r="157" spans="2:65" s="1" customFormat="1" ht="11.25">
      <c r="B157" s="30"/>
      <c r="D157" s="144" t="s">
        <v>134</v>
      </c>
      <c r="F157" s="145" t="s">
        <v>378</v>
      </c>
      <c r="I157" s="146"/>
      <c r="L157" s="30"/>
      <c r="M157" s="147"/>
      <c r="T157" s="54"/>
      <c r="AT157" s="15" t="s">
        <v>134</v>
      </c>
      <c r="AU157" s="15" t="s">
        <v>86</v>
      </c>
    </row>
    <row r="158" spans="2:65" s="12" customFormat="1" ht="22.5">
      <c r="B158" s="148"/>
      <c r="D158" s="149" t="s">
        <v>136</v>
      </c>
      <c r="E158" s="150" t="s">
        <v>1</v>
      </c>
      <c r="F158" s="151" t="s">
        <v>379</v>
      </c>
      <c r="H158" s="152">
        <v>185</v>
      </c>
      <c r="I158" s="153"/>
      <c r="L158" s="148"/>
      <c r="M158" s="154"/>
      <c r="T158" s="155"/>
      <c r="AT158" s="150" t="s">
        <v>136</v>
      </c>
      <c r="AU158" s="150" t="s">
        <v>86</v>
      </c>
      <c r="AV158" s="12" t="s">
        <v>86</v>
      </c>
      <c r="AW158" s="12" t="s">
        <v>37</v>
      </c>
      <c r="AX158" s="12" t="s">
        <v>85</v>
      </c>
      <c r="AY158" s="150" t="s">
        <v>126</v>
      </c>
    </row>
    <row r="159" spans="2:65" s="1" customFormat="1" ht="24.2" customHeight="1">
      <c r="B159" s="130"/>
      <c r="C159" s="131" t="s">
        <v>159</v>
      </c>
      <c r="D159" s="131" t="s">
        <v>128</v>
      </c>
      <c r="E159" s="132" t="s">
        <v>141</v>
      </c>
      <c r="F159" s="133" t="s">
        <v>142</v>
      </c>
      <c r="G159" s="134" t="s">
        <v>131</v>
      </c>
      <c r="H159" s="135">
        <v>499</v>
      </c>
      <c r="I159" s="136"/>
      <c r="J159" s="137">
        <f>ROUND(I159*H159,2)</f>
        <v>0</v>
      </c>
      <c r="K159" s="133" t="s">
        <v>132</v>
      </c>
      <c r="L159" s="30"/>
      <c r="M159" s="138" t="s">
        <v>1</v>
      </c>
      <c r="N159" s="139" t="s">
        <v>44</v>
      </c>
      <c r="P159" s="140">
        <f>O159*H159</f>
        <v>0</v>
      </c>
      <c r="Q159" s="140">
        <v>1.0000000000000001E-5</v>
      </c>
      <c r="R159" s="140">
        <f>Q159*H159</f>
        <v>4.9900000000000005E-3</v>
      </c>
      <c r="S159" s="140">
        <v>9.1999999999999998E-2</v>
      </c>
      <c r="T159" s="141">
        <f>S159*H159</f>
        <v>45.908000000000001</v>
      </c>
      <c r="AR159" s="142" t="s">
        <v>133</v>
      </c>
      <c r="AT159" s="142" t="s">
        <v>128</v>
      </c>
      <c r="AU159" s="142" t="s">
        <v>86</v>
      </c>
      <c r="AY159" s="15" t="s">
        <v>126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5" t="s">
        <v>85</v>
      </c>
      <c r="BK159" s="143">
        <f>ROUND(I159*H159,2)</f>
        <v>0</v>
      </c>
      <c r="BL159" s="15" t="s">
        <v>133</v>
      </c>
      <c r="BM159" s="142" t="s">
        <v>380</v>
      </c>
    </row>
    <row r="160" spans="2:65" s="1" customFormat="1" ht="11.25">
      <c r="B160" s="30"/>
      <c r="D160" s="144" t="s">
        <v>134</v>
      </c>
      <c r="F160" s="145" t="s">
        <v>143</v>
      </c>
      <c r="I160" s="146"/>
      <c r="L160" s="30"/>
      <c r="M160" s="147"/>
      <c r="T160" s="54"/>
      <c r="AT160" s="15" t="s">
        <v>134</v>
      </c>
      <c r="AU160" s="15" t="s">
        <v>86</v>
      </c>
    </row>
    <row r="161" spans="2:65" s="12" customFormat="1" ht="33.75">
      <c r="B161" s="148"/>
      <c r="D161" s="149" t="s">
        <v>136</v>
      </c>
      <c r="E161" s="150" t="s">
        <v>1</v>
      </c>
      <c r="F161" s="151" t="s">
        <v>381</v>
      </c>
      <c r="H161" s="152">
        <v>499</v>
      </c>
      <c r="I161" s="153"/>
      <c r="L161" s="148"/>
      <c r="M161" s="154"/>
      <c r="T161" s="155"/>
      <c r="AT161" s="150" t="s">
        <v>136</v>
      </c>
      <c r="AU161" s="150" t="s">
        <v>86</v>
      </c>
      <c r="AV161" s="12" t="s">
        <v>86</v>
      </c>
      <c r="AW161" s="12" t="s">
        <v>37</v>
      </c>
      <c r="AX161" s="12" t="s">
        <v>85</v>
      </c>
      <c r="AY161" s="150" t="s">
        <v>126</v>
      </c>
    </row>
    <row r="162" spans="2:65" s="1" customFormat="1" ht="24.2" customHeight="1">
      <c r="B162" s="130"/>
      <c r="C162" s="131" t="s">
        <v>163</v>
      </c>
      <c r="D162" s="131" t="s">
        <v>128</v>
      </c>
      <c r="E162" s="132" t="s">
        <v>382</v>
      </c>
      <c r="F162" s="133" t="s">
        <v>383</v>
      </c>
      <c r="G162" s="134" t="s">
        <v>131</v>
      </c>
      <c r="H162" s="135">
        <v>133</v>
      </c>
      <c r="I162" s="136"/>
      <c r="J162" s="137">
        <f>ROUND(I162*H162,2)</f>
        <v>0</v>
      </c>
      <c r="K162" s="133" t="s">
        <v>132</v>
      </c>
      <c r="L162" s="30"/>
      <c r="M162" s="138" t="s">
        <v>1</v>
      </c>
      <c r="N162" s="139" t="s">
        <v>44</v>
      </c>
      <c r="P162" s="140">
        <f>O162*H162</f>
        <v>0</v>
      </c>
      <c r="Q162" s="140">
        <v>0</v>
      </c>
      <c r="R162" s="140">
        <f>Q162*H162</f>
        <v>0</v>
      </c>
      <c r="S162" s="140">
        <v>0.02</v>
      </c>
      <c r="T162" s="141">
        <f>S162*H162</f>
        <v>2.66</v>
      </c>
      <c r="AR162" s="142" t="s">
        <v>133</v>
      </c>
      <c r="AT162" s="142" t="s">
        <v>128</v>
      </c>
      <c r="AU162" s="142" t="s">
        <v>86</v>
      </c>
      <c r="AY162" s="15" t="s">
        <v>126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5" t="s">
        <v>85</v>
      </c>
      <c r="BK162" s="143">
        <f>ROUND(I162*H162,2)</f>
        <v>0</v>
      </c>
      <c r="BL162" s="15" t="s">
        <v>133</v>
      </c>
      <c r="BM162" s="142" t="s">
        <v>384</v>
      </c>
    </row>
    <row r="163" spans="2:65" s="1" customFormat="1" ht="11.25">
      <c r="B163" s="30"/>
      <c r="D163" s="144" t="s">
        <v>134</v>
      </c>
      <c r="F163" s="145" t="s">
        <v>385</v>
      </c>
      <c r="I163" s="146"/>
      <c r="L163" s="30"/>
      <c r="M163" s="147"/>
      <c r="T163" s="54"/>
      <c r="AT163" s="15" t="s">
        <v>134</v>
      </c>
      <c r="AU163" s="15" t="s">
        <v>86</v>
      </c>
    </row>
    <row r="164" spans="2:65" s="12" customFormat="1" ht="11.25">
      <c r="B164" s="148"/>
      <c r="D164" s="149" t="s">
        <v>136</v>
      </c>
      <c r="E164" s="150" t="s">
        <v>1</v>
      </c>
      <c r="F164" s="151" t="s">
        <v>386</v>
      </c>
      <c r="H164" s="152">
        <v>133</v>
      </c>
      <c r="I164" s="153"/>
      <c r="L164" s="148"/>
      <c r="M164" s="154"/>
      <c r="T164" s="155"/>
      <c r="AT164" s="150" t="s">
        <v>136</v>
      </c>
      <c r="AU164" s="150" t="s">
        <v>86</v>
      </c>
      <c r="AV164" s="12" t="s">
        <v>86</v>
      </c>
      <c r="AW164" s="12" t="s">
        <v>37</v>
      </c>
      <c r="AX164" s="12" t="s">
        <v>85</v>
      </c>
      <c r="AY164" s="150" t="s">
        <v>126</v>
      </c>
    </row>
    <row r="165" spans="2:65" s="1" customFormat="1" ht="33" customHeight="1">
      <c r="B165" s="130"/>
      <c r="C165" s="131" t="s">
        <v>167</v>
      </c>
      <c r="D165" s="131" t="s">
        <v>128</v>
      </c>
      <c r="E165" s="132" t="s">
        <v>150</v>
      </c>
      <c r="F165" s="133" t="s">
        <v>151</v>
      </c>
      <c r="G165" s="134" t="s">
        <v>152</v>
      </c>
      <c r="H165" s="135">
        <v>198.65</v>
      </c>
      <c r="I165" s="136"/>
      <c r="J165" s="137">
        <f>ROUND(I165*H165,2)</f>
        <v>0</v>
      </c>
      <c r="K165" s="133" t="s">
        <v>132</v>
      </c>
      <c r="L165" s="30"/>
      <c r="M165" s="138" t="s">
        <v>1</v>
      </c>
      <c r="N165" s="139" t="s">
        <v>44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133</v>
      </c>
      <c r="AT165" s="142" t="s">
        <v>128</v>
      </c>
      <c r="AU165" s="142" t="s">
        <v>86</v>
      </c>
      <c r="AY165" s="15" t="s">
        <v>126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5" t="s">
        <v>85</v>
      </c>
      <c r="BK165" s="143">
        <f>ROUND(I165*H165,2)</f>
        <v>0</v>
      </c>
      <c r="BL165" s="15" t="s">
        <v>133</v>
      </c>
      <c r="BM165" s="142" t="s">
        <v>387</v>
      </c>
    </row>
    <row r="166" spans="2:65" s="1" customFormat="1" ht="11.25">
      <c r="B166" s="30"/>
      <c r="D166" s="144" t="s">
        <v>134</v>
      </c>
      <c r="F166" s="145" t="s">
        <v>153</v>
      </c>
      <c r="I166" s="146"/>
      <c r="L166" s="30"/>
      <c r="M166" s="147"/>
      <c r="T166" s="54"/>
      <c r="AT166" s="15" t="s">
        <v>134</v>
      </c>
      <c r="AU166" s="15" t="s">
        <v>86</v>
      </c>
    </row>
    <row r="167" spans="2:65" s="12" customFormat="1" ht="22.5">
      <c r="B167" s="148"/>
      <c r="D167" s="149" t="s">
        <v>136</v>
      </c>
      <c r="E167" s="150" t="s">
        <v>1</v>
      </c>
      <c r="F167" s="151" t="s">
        <v>388</v>
      </c>
      <c r="H167" s="152">
        <v>14.4</v>
      </c>
      <c r="I167" s="153"/>
      <c r="L167" s="148"/>
      <c r="M167" s="154"/>
      <c r="T167" s="155"/>
      <c r="AT167" s="150" t="s">
        <v>136</v>
      </c>
      <c r="AU167" s="150" t="s">
        <v>86</v>
      </c>
      <c r="AV167" s="12" t="s">
        <v>86</v>
      </c>
      <c r="AW167" s="12" t="s">
        <v>37</v>
      </c>
      <c r="AX167" s="12" t="s">
        <v>79</v>
      </c>
      <c r="AY167" s="150" t="s">
        <v>126</v>
      </c>
    </row>
    <row r="168" spans="2:65" s="12" customFormat="1" ht="22.5">
      <c r="B168" s="148"/>
      <c r="D168" s="149" t="s">
        <v>136</v>
      </c>
      <c r="E168" s="150" t="s">
        <v>1</v>
      </c>
      <c r="F168" s="151" t="s">
        <v>389</v>
      </c>
      <c r="H168" s="152">
        <v>149.25</v>
      </c>
      <c r="I168" s="153"/>
      <c r="L168" s="148"/>
      <c r="M168" s="154"/>
      <c r="T168" s="155"/>
      <c r="AT168" s="150" t="s">
        <v>136</v>
      </c>
      <c r="AU168" s="150" t="s">
        <v>86</v>
      </c>
      <c r="AV168" s="12" t="s">
        <v>86</v>
      </c>
      <c r="AW168" s="12" t="s">
        <v>37</v>
      </c>
      <c r="AX168" s="12" t="s">
        <v>79</v>
      </c>
      <c r="AY168" s="150" t="s">
        <v>126</v>
      </c>
    </row>
    <row r="169" spans="2:65" s="12" customFormat="1" ht="11.25">
      <c r="B169" s="148"/>
      <c r="D169" s="149" t="s">
        <v>136</v>
      </c>
      <c r="E169" s="150" t="s">
        <v>1</v>
      </c>
      <c r="F169" s="151" t="s">
        <v>390</v>
      </c>
      <c r="H169" s="152">
        <v>35</v>
      </c>
      <c r="I169" s="153"/>
      <c r="L169" s="148"/>
      <c r="M169" s="154"/>
      <c r="T169" s="155"/>
      <c r="AT169" s="150" t="s">
        <v>136</v>
      </c>
      <c r="AU169" s="150" t="s">
        <v>86</v>
      </c>
      <c r="AV169" s="12" t="s">
        <v>86</v>
      </c>
      <c r="AW169" s="12" t="s">
        <v>37</v>
      </c>
      <c r="AX169" s="12" t="s">
        <v>79</v>
      </c>
      <c r="AY169" s="150" t="s">
        <v>126</v>
      </c>
    </row>
    <row r="170" spans="2:65" s="13" customFormat="1" ht="11.25">
      <c r="B170" s="157"/>
      <c r="D170" s="149" t="s">
        <v>136</v>
      </c>
      <c r="E170" s="158" t="s">
        <v>1</v>
      </c>
      <c r="F170" s="159" t="s">
        <v>158</v>
      </c>
      <c r="H170" s="160">
        <v>198.65</v>
      </c>
      <c r="I170" s="161"/>
      <c r="L170" s="157"/>
      <c r="M170" s="162"/>
      <c r="T170" s="163"/>
      <c r="AT170" s="158" t="s">
        <v>136</v>
      </c>
      <c r="AU170" s="158" t="s">
        <v>86</v>
      </c>
      <c r="AV170" s="13" t="s">
        <v>133</v>
      </c>
      <c r="AW170" s="13" t="s">
        <v>37</v>
      </c>
      <c r="AX170" s="13" t="s">
        <v>85</v>
      </c>
      <c r="AY170" s="158" t="s">
        <v>126</v>
      </c>
    </row>
    <row r="171" spans="2:65" s="1" customFormat="1" ht="37.9" customHeight="1">
      <c r="B171" s="130"/>
      <c r="C171" s="131" t="s">
        <v>8</v>
      </c>
      <c r="D171" s="131" t="s">
        <v>128</v>
      </c>
      <c r="E171" s="132" t="s">
        <v>155</v>
      </c>
      <c r="F171" s="133" t="s">
        <v>156</v>
      </c>
      <c r="G171" s="134" t="s">
        <v>152</v>
      </c>
      <c r="H171" s="135">
        <v>77.265000000000001</v>
      </c>
      <c r="I171" s="136"/>
      <c r="J171" s="137">
        <f>ROUND(I171*H171,2)</f>
        <v>0</v>
      </c>
      <c r="K171" s="133" t="s">
        <v>132</v>
      </c>
      <c r="L171" s="30"/>
      <c r="M171" s="138" t="s">
        <v>1</v>
      </c>
      <c r="N171" s="139" t="s">
        <v>44</v>
      </c>
      <c r="P171" s="140">
        <f>O171*H171</f>
        <v>0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AR171" s="142" t="s">
        <v>133</v>
      </c>
      <c r="AT171" s="142" t="s">
        <v>128</v>
      </c>
      <c r="AU171" s="142" t="s">
        <v>86</v>
      </c>
      <c r="AY171" s="15" t="s">
        <v>126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5" t="s">
        <v>85</v>
      </c>
      <c r="BK171" s="143">
        <f>ROUND(I171*H171,2)</f>
        <v>0</v>
      </c>
      <c r="BL171" s="15" t="s">
        <v>133</v>
      </c>
      <c r="BM171" s="142" t="s">
        <v>391</v>
      </c>
    </row>
    <row r="172" spans="2:65" s="1" customFormat="1" ht="11.25">
      <c r="B172" s="30"/>
      <c r="D172" s="144" t="s">
        <v>134</v>
      </c>
      <c r="F172" s="145" t="s">
        <v>157</v>
      </c>
      <c r="I172" s="146"/>
      <c r="L172" s="30"/>
      <c r="M172" s="147"/>
      <c r="T172" s="54"/>
      <c r="AT172" s="15" t="s">
        <v>134</v>
      </c>
      <c r="AU172" s="15" t="s">
        <v>86</v>
      </c>
    </row>
    <row r="173" spans="2:65" s="12" customFormat="1" ht="11.25">
      <c r="B173" s="148"/>
      <c r="D173" s="149" t="s">
        <v>136</v>
      </c>
      <c r="E173" s="150" t="s">
        <v>1</v>
      </c>
      <c r="F173" s="151" t="s">
        <v>392</v>
      </c>
      <c r="H173" s="152">
        <v>49.5</v>
      </c>
      <c r="I173" s="153"/>
      <c r="L173" s="148"/>
      <c r="M173" s="154"/>
      <c r="T173" s="155"/>
      <c r="AT173" s="150" t="s">
        <v>136</v>
      </c>
      <c r="AU173" s="150" t="s">
        <v>86</v>
      </c>
      <c r="AV173" s="12" t="s">
        <v>86</v>
      </c>
      <c r="AW173" s="12" t="s">
        <v>37</v>
      </c>
      <c r="AX173" s="12" t="s">
        <v>79</v>
      </c>
      <c r="AY173" s="150" t="s">
        <v>126</v>
      </c>
    </row>
    <row r="174" spans="2:65" s="12" customFormat="1" ht="11.25">
      <c r="B174" s="148"/>
      <c r="D174" s="149" t="s">
        <v>136</v>
      </c>
      <c r="E174" s="150" t="s">
        <v>1</v>
      </c>
      <c r="F174" s="151" t="s">
        <v>393</v>
      </c>
      <c r="H174" s="152">
        <v>11.7</v>
      </c>
      <c r="I174" s="153"/>
      <c r="L174" s="148"/>
      <c r="M174" s="154"/>
      <c r="T174" s="155"/>
      <c r="AT174" s="150" t="s">
        <v>136</v>
      </c>
      <c r="AU174" s="150" t="s">
        <v>86</v>
      </c>
      <c r="AV174" s="12" t="s">
        <v>86</v>
      </c>
      <c r="AW174" s="12" t="s">
        <v>37</v>
      </c>
      <c r="AX174" s="12" t="s">
        <v>79</v>
      </c>
      <c r="AY174" s="150" t="s">
        <v>126</v>
      </c>
    </row>
    <row r="175" spans="2:65" s="12" customFormat="1" ht="11.25">
      <c r="B175" s="148"/>
      <c r="D175" s="149" t="s">
        <v>136</v>
      </c>
      <c r="E175" s="150" t="s">
        <v>1</v>
      </c>
      <c r="F175" s="151" t="s">
        <v>394</v>
      </c>
      <c r="H175" s="152">
        <v>16.065000000000001</v>
      </c>
      <c r="I175" s="153"/>
      <c r="L175" s="148"/>
      <c r="M175" s="154"/>
      <c r="T175" s="155"/>
      <c r="AT175" s="150" t="s">
        <v>136</v>
      </c>
      <c r="AU175" s="150" t="s">
        <v>86</v>
      </c>
      <c r="AV175" s="12" t="s">
        <v>86</v>
      </c>
      <c r="AW175" s="12" t="s">
        <v>37</v>
      </c>
      <c r="AX175" s="12" t="s">
        <v>79</v>
      </c>
      <c r="AY175" s="150" t="s">
        <v>126</v>
      </c>
    </row>
    <row r="176" spans="2:65" s="13" customFormat="1" ht="11.25">
      <c r="B176" s="157"/>
      <c r="D176" s="149" t="s">
        <v>136</v>
      </c>
      <c r="E176" s="158" t="s">
        <v>1</v>
      </c>
      <c r="F176" s="159" t="s">
        <v>158</v>
      </c>
      <c r="H176" s="160">
        <v>77.265000000000001</v>
      </c>
      <c r="I176" s="161"/>
      <c r="L176" s="157"/>
      <c r="M176" s="162"/>
      <c r="T176" s="163"/>
      <c r="AT176" s="158" t="s">
        <v>136</v>
      </c>
      <c r="AU176" s="158" t="s">
        <v>86</v>
      </c>
      <c r="AV176" s="13" t="s">
        <v>133</v>
      </c>
      <c r="AW176" s="13" t="s">
        <v>37</v>
      </c>
      <c r="AX176" s="13" t="s">
        <v>85</v>
      </c>
      <c r="AY176" s="158" t="s">
        <v>126</v>
      </c>
    </row>
    <row r="177" spans="2:65" s="1" customFormat="1" ht="37.9" customHeight="1">
      <c r="B177" s="130"/>
      <c r="C177" s="131" t="s">
        <v>172</v>
      </c>
      <c r="D177" s="131" t="s">
        <v>128</v>
      </c>
      <c r="E177" s="132" t="s">
        <v>160</v>
      </c>
      <c r="F177" s="133" t="s">
        <v>161</v>
      </c>
      <c r="G177" s="134" t="s">
        <v>152</v>
      </c>
      <c r="H177" s="135">
        <v>275.91500000000002</v>
      </c>
      <c r="I177" s="136"/>
      <c r="J177" s="137">
        <f>ROUND(I177*H177,2)</f>
        <v>0</v>
      </c>
      <c r="K177" s="133" t="s">
        <v>132</v>
      </c>
      <c r="L177" s="30"/>
      <c r="M177" s="138" t="s">
        <v>1</v>
      </c>
      <c r="N177" s="139" t="s">
        <v>44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133</v>
      </c>
      <c r="AT177" s="142" t="s">
        <v>128</v>
      </c>
      <c r="AU177" s="142" t="s">
        <v>86</v>
      </c>
      <c r="AY177" s="15" t="s">
        <v>126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5" t="s">
        <v>85</v>
      </c>
      <c r="BK177" s="143">
        <f>ROUND(I177*H177,2)</f>
        <v>0</v>
      </c>
      <c r="BL177" s="15" t="s">
        <v>133</v>
      </c>
      <c r="BM177" s="142" t="s">
        <v>395</v>
      </c>
    </row>
    <row r="178" spans="2:65" s="1" customFormat="1" ht="11.25">
      <c r="B178" s="30"/>
      <c r="D178" s="144" t="s">
        <v>134</v>
      </c>
      <c r="F178" s="145" t="s">
        <v>162</v>
      </c>
      <c r="I178" s="146"/>
      <c r="L178" s="30"/>
      <c r="M178" s="147"/>
      <c r="T178" s="54"/>
      <c r="AT178" s="15" t="s">
        <v>134</v>
      </c>
      <c r="AU178" s="15" t="s">
        <v>86</v>
      </c>
    </row>
    <row r="179" spans="2:65" s="1" customFormat="1" ht="37.9" customHeight="1">
      <c r="B179" s="130"/>
      <c r="C179" s="131" t="s">
        <v>174</v>
      </c>
      <c r="D179" s="131" t="s">
        <v>128</v>
      </c>
      <c r="E179" s="132" t="s">
        <v>164</v>
      </c>
      <c r="F179" s="133" t="s">
        <v>165</v>
      </c>
      <c r="G179" s="134" t="s">
        <v>152</v>
      </c>
      <c r="H179" s="135">
        <v>5518.3</v>
      </c>
      <c r="I179" s="136"/>
      <c r="J179" s="137">
        <f>ROUND(I179*H179,2)</f>
        <v>0</v>
      </c>
      <c r="K179" s="133" t="s">
        <v>132</v>
      </c>
      <c r="L179" s="30"/>
      <c r="M179" s="138" t="s">
        <v>1</v>
      </c>
      <c r="N179" s="139" t="s">
        <v>44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133</v>
      </c>
      <c r="AT179" s="142" t="s">
        <v>128</v>
      </c>
      <c r="AU179" s="142" t="s">
        <v>86</v>
      </c>
      <c r="AY179" s="15" t="s">
        <v>126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5" t="s">
        <v>85</v>
      </c>
      <c r="BK179" s="143">
        <f>ROUND(I179*H179,2)</f>
        <v>0</v>
      </c>
      <c r="BL179" s="15" t="s">
        <v>133</v>
      </c>
      <c r="BM179" s="142" t="s">
        <v>396</v>
      </c>
    </row>
    <row r="180" spans="2:65" s="1" customFormat="1" ht="11.25">
      <c r="B180" s="30"/>
      <c r="D180" s="144" t="s">
        <v>134</v>
      </c>
      <c r="F180" s="145" t="s">
        <v>166</v>
      </c>
      <c r="I180" s="146"/>
      <c r="L180" s="30"/>
      <c r="M180" s="147"/>
      <c r="T180" s="54"/>
      <c r="AT180" s="15" t="s">
        <v>134</v>
      </c>
      <c r="AU180" s="15" t="s">
        <v>86</v>
      </c>
    </row>
    <row r="181" spans="2:65" s="12" customFormat="1" ht="11.25">
      <c r="B181" s="148"/>
      <c r="D181" s="149" t="s">
        <v>136</v>
      </c>
      <c r="E181" s="150" t="s">
        <v>1</v>
      </c>
      <c r="F181" s="151" t="s">
        <v>397</v>
      </c>
      <c r="H181" s="152">
        <v>5518.3</v>
      </c>
      <c r="I181" s="153"/>
      <c r="L181" s="148"/>
      <c r="M181" s="154"/>
      <c r="T181" s="155"/>
      <c r="AT181" s="150" t="s">
        <v>136</v>
      </c>
      <c r="AU181" s="150" t="s">
        <v>86</v>
      </c>
      <c r="AV181" s="12" t="s">
        <v>86</v>
      </c>
      <c r="AW181" s="12" t="s">
        <v>37</v>
      </c>
      <c r="AX181" s="12" t="s">
        <v>85</v>
      </c>
      <c r="AY181" s="150" t="s">
        <v>126</v>
      </c>
    </row>
    <row r="182" spans="2:65" s="1" customFormat="1" ht="44.25" customHeight="1">
      <c r="B182" s="130"/>
      <c r="C182" s="131" t="s">
        <v>175</v>
      </c>
      <c r="D182" s="131" t="s">
        <v>128</v>
      </c>
      <c r="E182" s="132" t="s">
        <v>195</v>
      </c>
      <c r="F182" s="133" t="s">
        <v>196</v>
      </c>
      <c r="G182" s="134" t="s">
        <v>187</v>
      </c>
      <c r="H182" s="135">
        <v>413.87299999999999</v>
      </c>
      <c r="I182" s="136"/>
      <c r="J182" s="137">
        <f>ROUND(I182*H182,2)</f>
        <v>0</v>
      </c>
      <c r="K182" s="133" t="s">
        <v>132</v>
      </c>
      <c r="L182" s="30"/>
      <c r="M182" s="138" t="s">
        <v>1</v>
      </c>
      <c r="N182" s="139" t="s">
        <v>44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133</v>
      </c>
      <c r="AT182" s="142" t="s">
        <v>128</v>
      </c>
      <c r="AU182" s="142" t="s">
        <v>86</v>
      </c>
      <c r="AY182" s="15" t="s">
        <v>126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5" t="s">
        <v>85</v>
      </c>
      <c r="BK182" s="143">
        <f>ROUND(I182*H182,2)</f>
        <v>0</v>
      </c>
      <c r="BL182" s="15" t="s">
        <v>133</v>
      </c>
      <c r="BM182" s="142" t="s">
        <v>398</v>
      </c>
    </row>
    <row r="183" spans="2:65" s="1" customFormat="1" ht="11.25">
      <c r="B183" s="30"/>
      <c r="D183" s="144" t="s">
        <v>134</v>
      </c>
      <c r="F183" s="145" t="s">
        <v>197</v>
      </c>
      <c r="I183" s="146"/>
      <c r="L183" s="30"/>
      <c r="M183" s="147"/>
      <c r="T183" s="54"/>
      <c r="AT183" s="15" t="s">
        <v>134</v>
      </c>
      <c r="AU183" s="15" t="s">
        <v>86</v>
      </c>
    </row>
    <row r="184" spans="2:65" s="12" customFormat="1" ht="22.5">
      <c r="B184" s="148"/>
      <c r="D184" s="149" t="s">
        <v>136</v>
      </c>
      <c r="E184" s="150" t="s">
        <v>1</v>
      </c>
      <c r="F184" s="151" t="s">
        <v>399</v>
      </c>
      <c r="H184" s="152">
        <v>413.8725</v>
      </c>
      <c r="I184" s="153"/>
      <c r="L184" s="148"/>
      <c r="M184" s="154"/>
      <c r="T184" s="155"/>
      <c r="AT184" s="150" t="s">
        <v>136</v>
      </c>
      <c r="AU184" s="150" t="s">
        <v>86</v>
      </c>
      <c r="AV184" s="12" t="s">
        <v>86</v>
      </c>
      <c r="AW184" s="12" t="s">
        <v>37</v>
      </c>
      <c r="AX184" s="12" t="s">
        <v>85</v>
      </c>
      <c r="AY184" s="150" t="s">
        <v>126</v>
      </c>
    </row>
    <row r="185" spans="2:65" s="1" customFormat="1" ht="16.5" customHeight="1">
      <c r="B185" s="130"/>
      <c r="C185" s="164" t="s">
        <v>176</v>
      </c>
      <c r="D185" s="164" t="s">
        <v>199</v>
      </c>
      <c r="E185" s="165" t="s">
        <v>400</v>
      </c>
      <c r="F185" s="166" t="s">
        <v>401</v>
      </c>
      <c r="G185" s="167" t="s">
        <v>187</v>
      </c>
      <c r="H185" s="168">
        <v>176.8</v>
      </c>
      <c r="I185" s="169"/>
      <c r="J185" s="170">
        <f>ROUND(I185*H185,2)</f>
        <v>0</v>
      </c>
      <c r="K185" s="166" t="s">
        <v>132</v>
      </c>
      <c r="L185" s="171"/>
      <c r="M185" s="172" t="s">
        <v>1</v>
      </c>
      <c r="N185" s="173" t="s">
        <v>44</v>
      </c>
      <c r="P185" s="140">
        <f>O185*H185</f>
        <v>0</v>
      </c>
      <c r="Q185" s="140">
        <v>1</v>
      </c>
      <c r="R185" s="140">
        <f>Q185*H185</f>
        <v>176.8</v>
      </c>
      <c r="S185" s="140">
        <v>0</v>
      </c>
      <c r="T185" s="141">
        <f>S185*H185</f>
        <v>0</v>
      </c>
      <c r="AR185" s="142" t="s">
        <v>154</v>
      </c>
      <c r="AT185" s="142" t="s">
        <v>199</v>
      </c>
      <c r="AU185" s="142" t="s">
        <v>86</v>
      </c>
      <c r="AY185" s="15" t="s">
        <v>126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5" t="s">
        <v>85</v>
      </c>
      <c r="BK185" s="143">
        <f>ROUND(I185*H185,2)</f>
        <v>0</v>
      </c>
      <c r="BL185" s="15" t="s">
        <v>133</v>
      </c>
      <c r="BM185" s="142" t="s">
        <v>402</v>
      </c>
    </row>
    <row r="186" spans="2:65" s="12" customFormat="1" ht="22.5">
      <c r="B186" s="148"/>
      <c r="D186" s="149" t="s">
        <v>136</v>
      </c>
      <c r="E186" s="150" t="s">
        <v>1</v>
      </c>
      <c r="F186" s="151" t="s">
        <v>403</v>
      </c>
      <c r="H186" s="152">
        <v>85</v>
      </c>
      <c r="I186" s="153"/>
      <c r="L186" s="148"/>
      <c r="M186" s="154"/>
      <c r="T186" s="155"/>
      <c r="AT186" s="150" t="s">
        <v>136</v>
      </c>
      <c r="AU186" s="150" t="s">
        <v>86</v>
      </c>
      <c r="AV186" s="12" t="s">
        <v>86</v>
      </c>
      <c r="AW186" s="12" t="s">
        <v>37</v>
      </c>
      <c r="AX186" s="12" t="s">
        <v>79</v>
      </c>
      <c r="AY186" s="150" t="s">
        <v>126</v>
      </c>
    </row>
    <row r="187" spans="2:65" s="12" customFormat="1" ht="22.5">
      <c r="B187" s="148"/>
      <c r="D187" s="149" t="s">
        <v>136</v>
      </c>
      <c r="E187" s="150" t="s">
        <v>1</v>
      </c>
      <c r="F187" s="151" t="s">
        <v>404</v>
      </c>
      <c r="H187" s="152">
        <v>91.8</v>
      </c>
      <c r="I187" s="153"/>
      <c r="L187" s="148"/>
      <c r="M187" s="154"/>
      <c r="T187" s="155"/>
      <c r="AT187" s="150" t="s">
        <v>136</v>
      </c>
      <c r="AU187" s="150" t="s">
        <v>86</v>
      </c>
      <c r="AV187" s="12" t="s">
        <v>86</v>
      </c>
      <c r="AW187" s="12" t="s">
        <v>37</v>
      </c>
      <c r="AX187" s="12" t="s">
        <v>79</v>
      </c>
      <c r="AY187" s="150" t="s">
        <v>126</v>
      </c>
    </row>
    <row r="188" spans="2:65" s="13" customFormat="1" ht="11.25">
      <c r="B188" s="157"/>
      <c r="D188" s="149" t="s">
        <v>136</v>
      </c>
      <c r="E188" s="158" t="s">
        <v>1</v>
      </c>
      <c r="F188" s="159" t="s">
        <v>158</v>
      </c>
      <c r="H188" s="160">
        <v>176.8</v>
      </c>
      <c r="I188" s="161"/>
      <c r="L188" s="157"/>
      <c r="M188" s="162"/>
      <c r="T188" s="163"/>
      <c r="AT188" s="158" t="s">
        <v>136</v>
      </c>
      <c r="AU188" s="158" t="s">
        <v>86</v>
      </c>
      <c r="AV188" s="13" t="s">
        <v>133</v>
      </c>
      <c r="AW188" s="13" t="s">
        <v>37</v>
      </c>
      <c r="AX188" s="13" t="s">
        <v>85</v>
      </c>
      <c r="AY188" s="158" t="s">
        <v>126</v>
      </c>
    </row>
    <row r="189" spans="2:65" s="1" customFormat="1" ht="24.2" customHeight="1">
      <c r="B189" s="130"/>
      <c r="C189" s="131" t="s">
        <v>180</v>
      </c>
      <c r="D189" s="131" t="s">
        <v>128</v>
      </c>
      <c r="E189" s="132" t="s">
        <v>405</v>
      </c>
      <c r="F189" s="133" t="s">
        <v>406</v>
      </c>
      <c r="G189" s="134" t="s">
        <v>131</v>
      </c>
      <c r="H189" s="135">
        <v>476</v>
      </c>
      <c r="I189" s="136"/>
      <c r="J189" s="137">
        <f>ROUND(I189*H189,2)</f>
        <v>0</v>
      </c>
      <c r="K189" s="133" t="s">
        <v>132</v>
      </c>
      <c r="L189" s="30"/>
      <c r="M189" s="138" t="s">
        <v>1</v>
      </c>
      <c r="N189" s="139" t="s">
        <v>44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133</v>
      </c>
      <c r="AT189" s="142" t="s">
        <v>128</v>
      </c>
      <c r="AU189" s="142" t="s">
        <v>86</v>
      </c>
      <c r="AY189" s="15" t="s">
        <v>126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5" t="s">
        <v>85</v>
      </c>
      <c r="BK189" s="143">
        <f>ROUND(I189*H189,2)</f>
        <v>0</v>
      </c>
      <c r="BL189" s="15" t="s">
        <v>133</v>
      </c>
      <c r="BM189" s="142" t="s">
        <v>407</v>
      </c>
    </row>
    <row r="190" spans="2:65" s="1" customFormat="1" ht="11.25">
      <c r="B190" s="30"/>
      <c r="D190" s="144" t="s">
        <v>134</v>
      </c>
      <c r="F190" s="145" t="s">
        <v>408</v>
      </c>
      <c r="I190" s="146"/>
      <c r="L190" s="30"/>
      <c r="M190" s="147"/>
      <c r="T190" s="54"/>
      <c r="AT190" s="15" t="s">
        <v>134</v>
      </c>
      <c r="AU190" s="15" t="s">
        <v>86</v>
      </c>
    </row>
    <row r="191" spans="2:65" s="12" customFormat="1" ht="11.25">
      <c r="B191" s="148"/>
      <c r="D191" s="149" t="s">
        <v>136</v>
      </c>
      <c r="E191" s="150" t="s">
        <v>1</v>
      </c>
      <c r="F191" s="151" t="s">
        <v>409</v>
      </c>
      <c r="H191" s="152">
        <v>476</v>
      </c>
      <c r="I191" s="153"/>
      <c r="L191" s="148"/>
      <c r="M191" s="154"/>
      <c r="T191" s="155"/>
      <c r="AT191" s="150" t="s">
        <v>136</v>
      </c>
      <c r="AU191" s="150" t="s">
        <v>86</v>
      </c>
      <c r="AV191" s="12" t="s">
        <v>86</v>
      </c>
      <c r="AW191" s="12" t="s">
        <v>37</v>
      </c>
      <c r="AX191" s="12" t="s">
        <v>85</v>
      </c>
      <c r="AY191" s="150" t="s">
        <v>126</v>
      </c>
    </row>
    <row r="192" spans="2:65" s="1" customFormat="1" ht="24.2" customHeight="1">
      <c r="B192" s="130"/>
      <c r="C192" s="131" t="s">
        <v>184</v>
      </c>
      <c r="D192" s="131" t="s">
        <v>128</v>
      </c>
      <c r="E192" s="132" t="s">
        <v>168</v>
      </c>
      <c r="F192" s="133" t="s">
        <v>169</v>
      </c>
      <c r="G192" s="134" t="s">
        <v>131</v>
      </c>
      <c r="H192" s="135">
        <v>1149</v>
      </c>
      <c r="I192" s="136"/>
      <c r="J192" s="137">
        <f>ROUND(I192*H192,2)</f>
        <v>0</v>
      </c>
      <c r="K192" s="133" t="s">
        <v>132</v>
      </c>
      <c r="L192" s="30"/>
      <c r="M192" s="138" t="s">
        <v>1</v>
      </c>
      <c r="N192" s="139" t="s">
        <v>44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133</v>
      </c>
      <c r="AT192" s="142" t="s">
        <v>128</v>
      </c>
      <c r="AU192" s="142" t="s">
        <v>86</v>
      </c>
      <c r="AY192" s="15" t="s">
        <v>126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5" t="s">
        <v>85</v>
      </c>
      <c r="BK192" s="143">
        <f>ROUND(I192*H192,2)</f>
        <v>0</v>
      </c>
      <c r="BL192" s="15" t="s">
        <v>133</v>
      </c>
      <c r="BM192" s="142" t="s">
        <v>410</v>
      </c>
    </row>
    <row r="193" spans="2:65" s="1" customFormat="1" ht="11.25">
      <c r="B193" s="30"/>
      <c r="D193" s="144" t="s">
        <v>134</v>
      </c>
      <c r="F193" s="145" t="s">
        <v>170</v>
      </c>
      <c r="I193" s="146"/>
      <c r="L193" s="30"/>
      <c r="M193" s="147"/>
      <c r="T193" s="54"/>
      <c r="AT193" s="15" t="s">
        <v>134</v>
      </c>
      <c r="AU193" s="15" t="s">
        <v>86</v>
      </c>
    </row>
    <row r="194" spans="2:65" s="12" customFormat="1" ht="33.75">
      <c r="B194" s="148"/>
      <c r="D194" s="149" t="s">
        <v>136</v>
      </c>
      <c r="E194" s="150" t="s">
        <v>1</v>
      </c>
      <c r="F194" s="151" t="s">
        <v>411</v>
      </c>
      <c r="H194" s="152">
        <v>1006</v>
      </c>
      <c r="I194" s="153"/>
      <c r="L194" s="148"/>
      <c r="M194" s="154"/>
      <c r="T194" s="155"/>
      <c r="AT194" s="150" t="s">
        <v>136</v>
      </c>
      <c r="AU194" s="150" t="s">
        <v>86</v>
      </c>
      <c r="AV194" s="12" t="s">
        <v>86</v>
      </c>
      <c r="AW194" s="12" t="s">
        <v>37</v>
      </c>
      <c r="AX194" s="12" t="s">
        <v>79</v>
      </c>
      <c r="AY194" s="150" t="s">
        <v>126</v>
      </c>
    </row>
    <row r="195" spans="2:65" s="12" customFormat="1" ht="33.75">
      <c r="B195" s="148"/>
      <c r="D195" s="149" t="s">
        <v>136</v>
      </c>
      <c r="E195" s="150" t="s">
        <v>1</v>
      </c>
      <c r="F195" s="151" t="s">
        <v>412</v>
      </c>
      <c r="H195" s="152">
        <v>143</v>
      </c>
      <c r="I195" s="153"/>
      <c r="L195" s="148"/>
      <c r="M195" s="154"/>
      <c r="T195" s="155"/>
      <c r="AT195" s="150" t="s">
        <v>136</v>
      </c>
      <c r="AU195" s="150" t="s">
        <v>86</v>
      </c>
      <c r="AV195" s="12" t="s">
        <v>86</v>
      </c>
      <c r="AW195" s="12" t="s">
        <v>37</v>
      </c>
      <c r="AX195" s="12" t="s">
        <v>79</v>
      </c>
      <c r="AY195" s="150" t="s">
        <v>126</v>
      </c>
    </row>
    <row r="196" spans="2:65" s="13" customFormat="1" ht="11.25">
      <c r="B196" s="157"/>
      <c r="D196" s="149" t="s">
        <v>136</v>
      </c>
      <c r="E196" s="158" t="s">
        <v>1</v>
      </c>
      <c r="F196" s="159" t="s">
        <v>158</v>
      </c>
      <c r="H196" s="160">
        <v>1149</v>
      </c>
      <c r="I196" s="161"/>
      <c r="L196" s="157"/>
      <c r="M196" s="162"/>
      <c r="T196" s="163"/>
      <c r="AT196" s="158" t="s">
        <v>136</v>
      </c>
      <c r="AU196" s="158" t="s">
        <v>86</v>
      </c>
      <c r="AV196" s="13" t="s">
        <v>133</v>
      </c>
      <c r="AW196" s="13" t="s">
        <v>37</v>
      </c>
      <c r="AX196" s="13" t="s">
        <v>85</v>
      </c>
      <c r="AY196" s="158" t="s">
        <v>126</v>
      </c>
    </row>
    <row r="197" spans="2:65" s="1" customFormat="1" ht="24.2" customHeight="1">
      <c r="B197" s="130"/>
      <c r="C197" s="131" t="s">
        <v>190</v>
      </c>
      <c r="D197" s="131" t="s">
        <v>128</v>
      </c>
      <c r="E197" s="132" t="s">
        <v>413</v>
      </c>
      <c r="F197" s="133" t="s">
        <v>414</v>
      </c>
      <c r="G197" s="134" t="s">
        <v>131</v>
      </c>
      <c r="H197" s="135">
        <v>476</v>
      </c>
      <c r="I197" s="136"/>
      <c r="J197" s="137">
        <f>ROUND(I197*H197,2)</f>
        <v>0</v>
      </c>
      <c r="K197" s="133" t="s">
        <v>132</v>
      </c>
      <c r="L197" s="30"/>
      <c r="M197" s="138" t="s">
        <v>1</v>
      </c>
      <c r="N197" s="139" t="s">
        <v>44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133</v>
      </c>
      <c r="AT197" s="142" t="s">
        <v>128</v>
      </c>
      <c r="AU197" s="142" t="s">
        <v>86</v>
      </c>
      <c r="AY197" s="15" t="s">
        <v>126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5" t="s">
        <v>85</v>
      </c>
      <c r="BK197" s="143">
        <f>ROUND(I197*H197,2)</f>
        <v>0</v>
      </c>
      <c r="BL197" s="15" t="s">
        <v>133</v>
      </c>
      <c r="BM197" s="142" t="s">
        <v>415</v>
      </c>
    </row>
    <row r="198" spans="2:65" s="1" customFormat="1" ht="11.25">
      <c r="B198" s="30"/>
      <c r="D198" s="144" t="s">
        <v>134</v>
      </c>
      <c r="F198" s="145" t="s">
        <v>416</v>
      </c>
      <c r="I198" s="146"/>
      <c r="L198" s="30"/>
      <c r="M198" s="147"/>
      <c r="T198" s="54"/>
      <c r="AT198" s="15" t="s">
        <v>134</v>
      </c>
      <c r="AU198" s="15" t="s">
        <v>86</v>
      </c>
    </row>
    <row r="199" spans="2:65" s="12" customFormat="1" ht="11.25">
      <c r="B199" s="148"/>
      <c r="D199" s="149" t="s">
        <v>136</v>
      </c>
      <c r="E199" s="150" t="s">
        <v>1</v>
      </c>
      <c r="F199" s="151" t="s">
        <v>409</v>
      </c>
      <c r="H199" s="152">
        <v>476</v>
      </c>
      <c r="I199" s="153"/>
      <c r="L199" s="148"/>
      <c r="M199" s="154"/>
      <c r="T199" s="155"/>
      <c r="AT199" s="150" t="s">
        <v>136</v>
      </c>
      <c r="AU199" s="150" t="s">
        <v>86</v>
      </c>
      <c r="AV199" s="12" t="s">
        <v>86</v>
      </c>
      <c r="AW199" s="12" t="s">
        <v>37</v>
      </c>
      <c r="AX199" s="12" t="s">
        <v>85</v>
      </c>
      <c r="AY199" s="150" t="s">
        <v>126</v>
      </c>
    </row>
    <row r="200" spans="2:65" s="1" customFormat="1" ht="16.5" customHeight="1">
      <c r="B200" s="130"/>
      <c r="C200" s="164" t="s">
        <v>194</v>
      </c>
      <c r="D200" s="164" t="s">
        <v>199</v>
      </c>
      <c r="E200" s="165" t="s">
        <v>417</v>
      </c>
      <c r="F200" s="166" t="s">
        <v>418</v>
      </c>
      <c r="G200" s="167" t="s">
        <v>419</v>
      </c>
      <c r="H200" s="168">
        <v>9.52</v>
      </c>
      <c r="I200" s="169"/>
      <c r="J200" s="170">
        <f>ROUND(I200*H200,2)</f>
        <v>0</v>
      </c>
      <c r="K200" s="166" t="s">
        <v>132</v>
      </c>
      <c r="L200" s="171"/>
      <c r="M200" s="172" t="s">
        <v>1</v>
      </c>
      <c r="N200" s="173" t="s">
        <v>44</v>
      </c>
      <c r="P200" s="140">
        <f>O200*H200</f>
        <v>0</v>
      </c>
      <c r="Q200" s="140">
        <v>1E-3</v>
      </c>
      <c r="R200" s="140">
        <f>Q200*H200</f>
        <v>9.5199999999999989E-3</v>
      </c>
      <c r="S200" s="140">
        <v>0</v>
      </c>
      <c r="T200" s="141">
        <f>S200*H200</f>
        <v>0</v>
      </c>
      <c r="AR200" s="142" t="s">
        <v>154</v>
      </c>
      <c r="AT200" s="142" t="s">
        <v>199</v>
      </c>
      <c r="AU200" s="142" t="s">
        <v>86</v>
      </c>
      <c r="AY200" s="15" t="s">
        <v>126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5" t="s">
        <v>85</v>
      </c>
      <c r="BK200" s="143">
        <f>ROUND(I200*H200,2)</f>
        <v>0</v>
      </c>
      <c r="BL200" s="15" t="s">
        <v>133</v>
      </c>
      <c r="BM200" s="142" t="s">
        <v>420</v>
      </c>
    </row>
    <row r="201" spans="2:65" s="12" customFormat="1" ht="11.25">
      <c r="B201" s="148"/>
      <c r="D201" s="149" t="s">
        <v>136</v>
      </c>
      <c r="F201" s="151" t="s">
        <v>421</v>
      </c>
      <c r="H201" s="152">
        <v>9.52</v>
      </c>
      <c r="I201" s="153"/>
      <c r="L201" s="148"/>
      <c r="M201" s="154"/>
      <c r="T201" s="155"/>
      <c r="AT201" s="150" t="s">
        <v>136</v>
      </c>
      <c r="AU201" s="150" t="s">
        <v>86</v>
      </c>
      <c r="AV201" s="12" t="s">
        <v>86</v>
      </c>
      <c r="AW201" s="12" t="s">
        <v>3</v>
      </c>
      <c r="AX201" s="12" t="s">
        <v>85</v>
      </c>
      <c r="AY201" s="150" t="s">
        <v>126</v>
      </c>
    </row>
    <row r="202" spans="2:65" s="11" customFormat="1" ht="22.9" customHeight="1">
      <c r="B202" s="118"/>
      <c r="D202" s="119" t="s">
        <v>78</v>
      </c>
      <c r="E202" s="128" t="s">
        <v>171</v>
      </c>
      <c r="F202" s="128" t="s">
        <v>422</v>
      </c>
      <c r="I202" s="121"/>
      <c r="J202" s="129">
        <f>BK202</f>
        <v>0</v>
      </c>
      <c r="L202" s="118"/>
      <c r="M202" s="123"/>
      <c r="P202" s="124">
        <f>SUM(P203:P231)</f>
        <v>0</v>
      </c>
      <c r="R202" s="124">
        <f>SUM(R203:R231)</f>
        <v>0.76880249999999994</v>
      </c>
      <c r="T202" s="125">
        <f>SUM(T203:T231)</f>
        <v>0</v>
      </c>
      <c r="AR202" s="119" t="s">
        <v>85</v>
      </c>
      <c r="AT202" s="126" t="s">
        <v>78</v>
      </c>
      <c r="AU202" s="126" t="s">
        <v>85</v>
      </c>
      <c r="AY202" s="119" t="s">
        <v>126</v>
      </c>
      <c r="BK202" s="127">
        <f>SUM(BK203:BK231)</f>
        <v>0</v>
      </c>
    </row>
    <row r="203" spans="2:65" s="1" customFormat="1" ht="33" customHeight="1">
      <c r="B203" s="130"/>
      <c r="C203" s="131" t="s">
        <v>7</v>
      </c>
      <c r="D203" s="131" t="s">
        <v>128</v>
      </c>
      <c r="E203" s="132" t="s">
        <v>150</v>
      </c>
      <c r="F203" s="133" t="s">
        <v>151</v>
      </c>
      <c r="G203" s="134" t="s">
        <v>152</v>
      </c>
      <c r="H203" s="135">
        <v>363.5</v>
      </c>
      <c r="I203" s="136"/>
      <c r="J203" s="137">
        <f>ROUND(I203*H203,2)</f>
        <v>0</v>
      </c>
      <c r="K203" s="133" t="s">
        <v>132</v>
      </c>
      <c r="L203" s="30"/>
      <c r="M203" s="138" t="s">
        <v>1</v>
      </c>
      <c r="N203" s="139" t="s">
        <v>44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133</v>
      </c>
      <c r="AT203" s="142" t="s">
        <v>128</v>
      </c>
      <c r="AU203" s="142" t="s">
        <v>86</v>
      </c>
      <c r="AY203" s="15" t="s">
        <v>126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5" t="s">
        <v>85</v>
      </c>
      <c r="BK203" s="143">
        <f>ROUND(I203*H203,2)</f>
        <v>0</v>
      </c>
      <c r="BL203" s="15" t="s">
        <v>133</v>
      </c>
      <c r="BM203" s="142" t="s">
        <v>423</v>
      </c>
    </row>
    <row r="204" spans="2:65" s="1" customFormat="1" ht="11.25">
      <c r="B204" s="30"/>
      <c r="D204" s="144" t="s">
        <v>134</v>
      </c>
      <c r="F204" s="145" t="s">
        <v>153</v>
      </c>
      <c r="I204" s="146"/>
      <c r="L204" s="30"/>
      <c r="M204" s="147"/>
      <c r="T204" s="54"/>
      <c r="AT204" s="15" t="s">
        <v>134</v>
      </c>
      <c r="AU204" s="15" t="s">
        <v>86</v>
      </c>
    </row>
    <row r="205" spans="2:65" s="12" customFormat="1" ht="11.25">
      <c r="B205" s="148"/>
      <c r="D205" s="149" t="s">
        <v>136</v>
      </c>
      <c r="E205" s="150" t="s">
        <v>1</v>
      </c>
      <c r="F205" s="151" t="s">
        <v>424</v>
      </c>
      <c r="H205" s="152">
        <v>363.5</v>
      </c>
      <c r="I205" s="153"/>
      <c r="L205" s="148"/>
      <c r="M205" s="154"/>
      <c r="T205" s="155"/>
      <c r="AT205" s="150" t="s">
        <v>136</v>
      </c>
      <c r="AU205" s="150" t="s">
        <v>86</v>
      </c>
      <c r="AV205" s="12" t="s">
        <v>86</v>
      </c>
      <c r="AW205" s="12" t="s">
        <v>37</v>
      </c>
      <c r="AX205" s="12" t="s">
        <v>85</v>
      </c>
      <c r="AY205" s="150" t="s">
        <v>126</v>
      </c>
    </row>
    <row r="206" spans="2:65" s="1" customFormat="1" ht="37.9" customHeight="1">
      <c r="B206" s="130"/>
      <c r="C206" s="131" t="s">
        <v>198</v>
      </c>
      <c r="D206" s="131" t="s">
        <v>128</v>
      </c>
      <c r="E206" s="132" t="s">
        <v>160</v>
      </c>
      <c r="F206" s="133" t="s">
        <v>161</v>
      </c>
      <c r="G206" s="134" t="s">
        <v>152</v>
      </c>
      <c r="H206" s="135">
        <v>363.5</v>
      </c>
      <c r="I206" s="136"/>
      <c r="J206" s="137">
        <f>ROUND(I206*H206,2)</f>
        <v>0</v>
      </c>
      <c r="K206" s="133" t="s">
        <v>132</v>
      </c>
      <c r="L206" s="30"/>
      <c r="M206" s="138" t="s">
        <v>1</v>
      </c>
      <c r="N206" s="139" t="s">
        <v>44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133</v>
      </c>
      <c r="AT206" s="142" t="s">
        <v>128</v>
      </c>
      <c r="AU206" s="142" t="s">
        <v>86</v>
      </c>
      <c r="AY206" s="15" t="s">
        <v>126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5" t="s">
        <v>85</v>
      </c>
      <c r="BK206" s="143">
        <f>ROUND(I206*H206,2)</f>
        <v>0</v>
      </c>
      <c r="BL206" s="15" t="s">
        <v>133</v>
      </c>
      <c r="BM206" s="142" t="s">
        <v>425</v>
      </c>
    </row>
    <row r="207" spans="2:65" s="1" customFormat="1" ht="11.25">
      <c r="B207" s="30"/>
      <c r="D207" s="144" t="s">
        <v>134</v>
      </c>
      <c r="F207" s="145" t="s">
        <v>162</v>
      </c>
      <c r="I207" s="146"/>
      <c r="L207" s="30"/>
      <c r="M207" s="147"/>
      <c r="T207" s="54"/>
      <c r="AT207" s="15" t="s">
        <v>134</v>
      </c>
      <c r="AU207" s="15" t="s">
        <v>86</v>
      </c>
    </row>
    <row r="208" spans="2:65" s="12" customFormat="1" ht="11.25">
      <c r="B208" s="148"/>
      <c r="D208" s="149" t="s">
        <v>136</v>
      </c>
      <c r="E208" s="150" t="s">
        <v>1</v>
      </c>
      <c r="F208" s="151" t="s">
        <v>426</v>
      </c>
      <c r="H208" s="152">
        <v>363.5</v>
      </c>
      <c r="I208" s="153"/>
      <c r="L208" s="148"/>
      <c r="M208" s="154"/>
      <c r="T208" s="155"/>
      <c r="AT208" s="150" t="s">
        <v>136</v>
      </c>
      <c r="AU208" s="150" t="s">
        <v>86</v>
      </c>
      <c r="AV208" s="12" t="s">
        <v>86</v>
      </c>
      <c r="AW208" s="12" t="s">
        <v>37</v>
      </c>
      <c r="AX208" s="12" t="s">
        <v>85</v>
      </c>
      <c r="AY208" s="150" t="s">
        <v>126</v>
      </c>
    </row>
    <row r="209" spans="2:65" s="1" customFormat="1" ht="37.9" customHeight="1">
      <c r="B209" s="130"/>
      <c r="C209" s="131" t="s">
        <v>200</v>
      </c>
      <c r="D209" s="131" t="s">
        <v>128</v>
      </c>
      <c r="E209" s="132" t="s">
        <v>164</v>
      </c>
      <c r="F209" s="133" t="s">
        <v>165</v>
      </c>
      <c r="G209" s="134" t="s">
        <v>152</v>
      </c>
      <c r="H209" s="135">
        <v>7270</v>
      </c>
      <c r="I209" s="136"/>
      <c r="J209" s="137">
        <f>ROUND(I209*H209,2)</f>
        <v>0</v>
      </c>
      <c r="K209" s="133" t="s">
        <v>132</v>
      </c>
      <c r="L209" s="30"/>
      <c r="M209" s="138" t="s">
        <v>1</v>
      </c>
      <c r="N209" s="139" t="s">
        <v>44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133</v>
      </c>
      <c r="AT209" s="142" t="s">
        <v>128</v>
      </c>
      <c r="AU209" s="142" t="s">
        <v>86</v>
      </c>
      <c r="AY209" s="15" t="s">
        <v>126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5" t="s">
        <v>85</v>
      </c>
      <c r="BK209" s="143">
        <f>ROUND(I209*H209,2)</f>
        <v>0</v>
      </c>
      <c r="BL209" s="15" t="s">
        <v>133</v>
      </c>
      <c r="BM209" s="142" t="s">
        <v>427</v>
      </c>
    </row>
    <row r="210" spans="2:65" s="1" customFormat="1" ht="11.25">
      <c r="B210" s="30"/>
      <c r="D210" s="144" t="s">
        <v>134</v>
      </c>
      <c r="F210" s="145" t="s">
        <v>166</v>
      </c>
      <c r="I210" s="146"/>
      <c r="L210" s="30"/>
      <c r="M210" s="147"/>
      <c r="T210" s="54"/>
      <c r="AT210" s="15" t="s">
        <v>134</v>
      </c>
      <c r="AU210" s="15" t="s">
        <v>86</v>
      </c>
    </row>
    <row r="211" spans="2:65" s="12" customFormat="1" ht="11.25">
      <c r="B211" s="148"/>
      <c r="D211" s="149" t="s">
        <v>136</v>
      </c>
      <c r="E211" s="150" t="s">
        <v>1</v>
      </c>
      <c r="F211" s="151" t="s">
        <v>428</v>
      </c>
      <c r="H211" s="152">
        <v>7270</v>
      </c>
      <c r="I211" s="153"/>
      <c r="L211" s="148"/>
      <c r="M211" s="154"/>
      <c r="T211" s="155"/>
      <c r="AT211" s="150" t="s">
        <v>136</v>
      </c>
      <c r="AU211" s="150" t="s">
        <v>86</v>
      </c>
      <c r="AV211" s="12" t="s">
        <v>86</v>
      </c>
      <c r="AW211" s="12" t="s">
        <v>37</v>
      </c>
      <c r="AX211" s="12" t="s">
        <v>85</v>
      </c>
      <c r="AY211" s="150" t="s">
        <v>126</v>
      </c>
    </row>
    <row r="212" spans="2:65" s="1" customFormat="1" ht="44.25" customHeight="1">
      <c r="B212" s="130"/>
      <c r="C212" s="131" t="s">
        <v>201</v>
      </c>
      <c r="D212" s="131" t="s">
        <v>128</v>
      </c>
      <c r="E212" s="132" t="s">
        <v>195</v>
      </c>
      <c r="F212" s="133" t="s">
        <v>196</v>
      </c>
      <c r="G212" s="134" t="s">
        <v>187</v>
      </c>
      <c r="H212" s="135">
        <v>545.25</v>
      </c>
      <c r="I212" s="136"/>
      <c r="J212" s="137">
        <f>ROUND(I212*H212,2)</f>
        <v>0</v>
      </c>
      <c r="K212" s="133" t="s">
        <v>132</v>
      </c>
      <c r="L212" s="30"/>
      <c r="M212" s="138" t="s">
        <v>1</v>
      </c>
      <c r="N212" s="139" t="s">
        <v>44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133</v>
      </c>
      <c r="AT212" s="142" t="s">
        <v>128</v>
      </c>
      <c r="AU212" s="142" t="s">
        <v>86</v>
      </c>
      <c r="AY212" s="15" t="s">
        <v>126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5" t="s">
        <v>85</v>
      </c>
      <c r="BK212" s="143">
        <f>ROUND(I212*H212,2)</f>
        <v>0</v>
      </c>
      <c r="BL212" s="15" t="s">
        <v>133</v>
      </c>
      <c r="BM212" s="142" t="s">
        <v>429</v>
      </c>
    </row>
    <row r="213" spans="2:65" s="1" customFormat="1" ht="11.25">
      <c r="B213" s="30"/>
      <c r="D213" s="144" t="s">
        <v>134</v>
      </c>
      <c r="F213" s="145" t="s">
        <v>197</v>
      </c>
      <c r="I213" s="146"/>
      <c r="L213" s="30"/>
      <c r="M213" s="147"/>
      <c r="T213" s="54"/>
      <c r="AT213" s="15" t="s">
        <v>134</v>
      </c>
      <c r="AU213" s="15" t="s">
        <v>86</v>
      </c>
    </row>
    <row r="214" spans="2:65" s="12" customFormat="1" ht="11.25">
      <c r="B214" s="148"/>
      <c r="D214" s="149" t="s">
        <v>136</v>
      </c>
      <c r="E214" s="150" t="s">
        <v>1</v>
      </c>
      <c r="F214" s="151" t="s">
        <v>430</v>
      </c>
      <c r="H214" s="152">
        <v>545.25</v>
      </c>
      <c r="I214" s="153"/>
      <c r="L214" s="148"/>
      <c r="M214" s="154"/>
      <c r="T214" s="155"/>
      <c r="AT214" s="150" t="s">
        <v>136</v>
      </c>
      <c r="AU214" s="150" t="s">
        <v>86</v>
      </c>
      <c r="AV214" s="12" t="s">
        <v>86</v>
      </c>
      <c r="AW214" s="12" t="s">
        <v>37</v>
      </c>
      <c r="AX214" s="12" t="s">
        <v>85</v>
      </c>
      <c r="AY214" s="150" t="s">
        <v>126</v>
      </c>
    </row>
    <row r="215" spans="2:65" s="1" customFormat="1" ht="24.2" customHeight="1">
      <c r="B215" s="130"/>
      <c r="C215" s="131" t="s">
        <v>202</v>
      </c>
      <c r="D215" s="131" t="s">
        <v>128</v>
      </c>
      <c r="E215" s="132" t="s">
        <v>168</v>
      </c>
      <c r="F215" s="133" t="s">
        <v>169</v>
      </c>
      <c r="G215" s="134" t="s">
        <v>131</v>
      </c>
      <c r="H215" s="135">
        <v>727</v>
      </c>
      <c r="I215" s="136"/>
      <c r="J215" s="137">
        <f>ROUND(I215*H215,2)</f>
        <v>0</v>
      </c>
      <c r="K215" s="133" t="s">
        <v>132</v>
      </c>
      <c r="L215" s="30"/>
      <c r="M215" s="138" t="s">
        <v>1</v>
      </c>
      <c r="N215" s="139" t="s">
        <v>44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133</v>
      </c>
      <c r="AT215" s="142" t="s">
        <v>128</v>
      </c>
      <c r="AU215" s="142" t="s">
        <v>86</v>
      </c>
      <c r="AY215" s="15" t="s">
        <v>126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5" t="s">
        <v>85</v>
      </c>
      <c r="BK215" s="143">
        <f>ROUND(I215*H215,2)</f>
        <v>0</v>
      </c>
      <c r="BL215" s="15" t="s">
        <v>133</v>
      </c>
      <c r="BM215" s="142" t="s">
        <v>431</v>
      </c>
    </row>
    <row r="216" spans="2:65" s="1" customFormat="1" ht="11.25">
      <c r="B216" s="30"/>
      <c r="D216" s="144" t="s">
        <v>134</v>
      </c>
      <c r="F216" s="145" t="s">
        <v>170</v>
      </c>
      <c r="I216" s="146"/>
      <c r="L216" s="30"/>
      <c r="M216" s="147"/>
      <c r="T216" s="54"/>
      <c r="AT216" s="15" t="s">
        <v>134</v>
      </c>
      <c r="AU216" s="15" t="s">
        <v>86</v>
      </c>
    </row>
    <row r="217" spans="2:65" s="12" customFormat="1" ht="22.5">
      <c r="B217" s="148"/>
      <c r="D217" s="149" t="s">
        <v>136</v>
      </c>
      <c r="E217" s="150" t="s">
        <v>1</v>
      </c>
      <c r="F217" s="151" t="s">
        <v>432</v>
      </c>
      <c r="H217" s="152">
        <v>727</v>
      </c>
      <c r="I217" s="153"/>
      <c r="L217" s="148"/>
      <c r="M217" s="154"/>
      <c r="T217" s="155"/>
      <c r="AT217" s="150" t="s">
        <v>136</v>
      </c>
      <c r="AU217" s="150" t="s">
        <v>86</v>
      </c>
      <c r="AV217" s="12" t="s">
        <v>86</v>
      </c>
      <c r="AW217" s="12" t="s">
        <v>37</v>
      </c>
      <c r="AX217" s="12" t="s">
        <v>85</v>
      </c>
      <c r="AY217" s="150" t="s">
        <v>126</v>
      </c>
    </row>
    <row r="218" spans="2:65" s="1" customFormat="1" ht="24.2" customHeight="1">
      <c r="B218" s="130"/>
      <c r="C218" s="131" t="s">
        <v>204</v>
      </c>
      <c r="D218" s="131" t="s">
        <v>128</v>
      </c>
      <c r="E218" s="132" t="s">
        <v>177</v>
      </c>
      <c r="F218" s="133" t="s">
        <v>178</v>
      </c>
      <c r="G218" s="134" t="s">
        <v>131</v>
      </c>
      <c r="H218" s="135">
        <v>1454</v>
      </c>
      <c r="I218" s="136"/>
      <c r="J218" s="137">
        <f>ROUND(I218*H218,2)</f>
        <v>0</v>
      </c>
      <c r="K218" s="133" t="s">
        <v>132</v>
      </c>
      <c r="L218" s="30"/>
      <c r="M218" s="138" t="s">
        <v>1</v>
      </c>
      <c r="N218" s="139" t="s">
        <v>44</v>
      </c>
      <c r="P218" s="140">
        <f>O218*H218</f>
        <v>0</v>
      </c>
      <c r="Q218" s="140">
        <v>0</v>
      </c>
      <c r="R218" s="140">
        <f>Q218*H218</f>
        <v>0</v>
      </c>
      <c r="S218" s="140">
        <v>0</v>
      </c>
      <c r="T218" s="141">
        <f>S218*H218</f>
        <v>0</v>
      </c>
      <c r="AR218" s="142" t="s">
        <v>133</v>
      </c>
      <c r="AT218" s="142" t="s">
        <v>128</v>
      </c>
      <c r="AU218" s="142" t="s">
        <v>86</v>
      </c>
      <c r="AY218" s="15" t="s">
        <v>126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5" t="s">
        <v>85</v>
      </c>
      <c r="BK218" s="143">
        <f>ROUND(I218*H218,2)</f>
        <v>0</v>
      </c>
      <c r="BL218" s="15" t="s">
        <v>133</v>
      </c>
      <c r="BM218" s="142" t="s">
        <v>433</v>
      </c>
    </row>
    <row r="219" spans="2:65" s="1" customFormat="1" ht="11.25">
      <c r="B219" s="30"/>
      <c r="D219" s="144" t="s">
        <v>134</v>
      </c>
      <c r="F219" s="145" t="s">
        <v>179</v>
      </c>
      <c r="I219" s="146"/>
      <c r="L219" s="30"/>
      <c r="M219" s="147"/>
      <c r="T219" s="54"/>
      <c r="AT219" s="15" t="s">
        <v>134</v>
      </c>
      <c r="AU219" s="15" t="s">
        <v>86</v>
      </c>
    </row>
    <row r="220" spans="2:65" s="12" customFormat="1" ht="11.25">
      <c r="B220" s="148"/>
      <c r="D220" s="149" t="s">
        <v>136</v>
      </c>
      <c r="E220" s="150" t="s">
        <v>1</v>
      </c>
      <c r="F220" s="151" t="s">
        <v>434</v>
      </c>
      <c r="H220" s="152">
        <v>1454</v>
      </c>
      <c r="I220" s="153"/>
      <c r="L220" s="148"/>
      <c r="M220" s="154"/>
      <c r="T220" s="155"/>
      <c r="AT220" s="150" t="s">
        <v>136</v>
      </c>
      <c r="AU220" s="150" t="s">
        <v>86</v>
      </c>
      <c r="AV220" s="12" t="s">
        <v>86</v>
      </c>
      <c r="AW220" s="12" t="s">
        <v>37</v>
      </c>
      <c r="AX220" s="12" t="s">
        <v>85</v>
      </c>
      <c r="AY220" s="150" t="s">
        <v>126</v>
      </c>
    </row>
    <row r="221" spans="2:65" s="1" customFormat="1" ht="24.2" customHeight="1">
      <c r="B221" s="130"/>
      <c r="C221" s="131" t="s">
        <v>205</v>
      </c>
      <c r="D221" s="131" t="s">
        <v>128</v>
      </c>
      <c r="E221" s="132" t="s">
        <v>181</v>
      </c>
      <c r="F221" s="133" t="s">
        <v>182</v>
      </c>
      <c r="G221" s="134" t="s">
        <v>131</v>
      </c>
      <c r="H221" s="135">
        <v>1635.75</v>
      </c>
      <c r="I221" s="136"/>
      <c r="J221" s="137">
        <f>ROUND(I221*H221,2)</f>
        <v>0</v>
      </c>
      <c r="K221" s="133" t="s">
        <v>132</v>
      </c>
      <c r="L221" s="30"/>
      <c r="M221" s="138" t="s">
        <v>1</v>
      </c>
      <c r="N221" s="139" t="s">
        <v>44</v>
      </c>
      <c r="P221" s="140">
        <f>O221*H221</f>
        <v>0</v>
      </c>
      <c r="Q221" s="140">
        <v>4.6999999999999999E-4</v>
      </c>
      <c r="R221" s="140">
        <f>Q221*H221</f>
        <v>0.76880249999999994</v>
      </c>
      <c r="S221" s="140">
        <v>0</v>
      </c>
      <c r="T221" s="141">
        <f>S221*H221</f>
        <v>0</v>
      </c>
      <c r="AR221" s="142" t="s">
        <v>133</v>
      </c>
      <c r="AT221" s="142" t="s">
        <v>128</v>
      </c>
      <c r="AU221" s="142" t="s">
        <v>86</v>
      </c>
      <c r="AY221" s="15" t="s">
        <v>126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5" t="s">
        <v>85</v>
      </c>
      <c r="BK221" s="143">
        <f>ROUND(I221*H221,2)</f>
        <v>0</v>
      </c>
      <c r="BL221" s="15" t="s">
        <v>133</v>
      </c>
      <c r="BM221" s="142" t="s">
        <v>435</v>
      </c>
    </row>
    <row r="222" spans="2:65" s="1" customFormat="1" ht="11.25">
      <c r="B222" s="30"/>
      <c r="D222" s="144" t="s">
        <v>134</v>
      </c>
      <c r="F222" s="145" t="s">
        <v>183</v>
      </c>
      <c r="I222" s="146"/>
      <c r="L222" s="30"/>
      <c r="M222" s="147"/>
      <c r="T222" s="54"/>
      <c r="AT222" s="15" t="s">
        <v>134</v>
      </c>
      <c r="AU222" s="15" t="s">
        <v>86</v>
      </c>
    </row>
    <row r="223" spans="2:65" s="12" customFormat="1" ht="11.25">
      <c r="B223" s="148"/>
      <c r="D223" s="149" t="s">
        <v>136</v>
      </c>
      <c r="E223" s="150" t="s">
        <v>1</v>
      </c>
      <c r="F223" s="151" t="s">
        <v>436</v>
      </c>
      <c r="H223" s="152">
        <v>1635.75</v>
      </c>
      <c r="I223" s="153"/>
      <c r="L223" s="148"/>
      <c r="M223" s="154"/>
      <c r="T223" s="155"/>
      <c r="AT223" s="150" t="s">
        <v>136</v>
      </c>
      <c r="AU223" s="150" t="s">
        <v>86</v>
      </c>
      <c r="AV223" s="12" t="s">
        <v>86</v>
      </c>
      <c r="AW223" s="12" t="s">
        <v>37</v>
      </c>
      <c r="AX223" s="12" t="s">
        <v>85</v>
      </c>
      <c r="AY223" s="150" t="s">
        <v>126</v>
      </c>
    </row>
    <row r="224" spans="2:65" s="1" customFormat="1" ht="24.2" customHeight="1">
      <c r="B224" s="130"/>
      <c r="C224" s="131" t="s">
        <v>210</v>
      </c>
      <c r="D224" s="131" t="s">
        <v>128</v>
      </c>
      <c r="E224" s="132" t="s">
        <v>185</v>
      </c>
      <c r="F224" s="133" t="s">
        <v>186</v>
      </c>
      <c r="G224" s="134" t="s">
        <v>187</v>
      </c>
      <c r="H224" s="135">
        <v>654.29999999999995</v>
      </c>
      <c r="I224" s="136"/>
      <c r="J224" s="137">
        <f>ROUND(I224*H224,2)</f>
        <v>0</v>
      </c>
      <c r="K224" s="133" t="s">
        <v>132</v>
      </c>
      <c r="L224" s="30"/>
      <c r="M224" s="138" t="s">
        <v>1</v>
      </c>
      <c r="N224" s="139" t="s">
        <v>44</v>
      </c>
      <c r="P224" s="140">
        <f>O224*H224</f>
        <v>0</v>
      </c>
      <c r="Q224" s="140">
        <v>0</v>
      </c>
      <c r="R224" s="140">
        <f>Q224*H224</f>
        <v>0</v>
      </c>
      <c r="S224" s="140">
        <v>0</v>
      </c>
      <c r="T224" s="141">
        <f>S224*H224</f>
        <v>0</v>
      </c>
      <c r="AR224" s="142" t="s">
        <v>133</v>
      </c>
      <c r="AT224" s="142" t="s">
        <v>128</v>
      </c>
      <c r="AU224" s="142" t="s">
        <v>86</v>
      </c>
      <c r="AY224" s="15" t="s">
        <v>126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5" t="s">
        <v>85</v>
      </c>
      <c r="BK224" s="143">
        <f>ROUND(I224*H224,2)</f>
        <v>0</v>
      </c>
      <c r="BL224" s="15" t="s">
        <v>133</v>
      </c>
      <c r="BM224" s="142" t="s">
        <v>437</v>
      </c>
    </row>
    <row r="225" spans="2:65" s="1" customFormat="1" ht="11.25">
      <c r="B225" s="30"/>
      <c r="D225" s="144" t="s">
        <v>134</v>
      </c>
      <c r="F225" s="145" t="s">
        <v>188</v>
      </c>
      <c r="I225" s="146"/>
      <c r="L225" s="30"/>
      <c r="M225" s="147"/>
      <c r="T225" s="54"/>
      <c r="AT225" s="15" t="s">
        <v>134</v>
      </c>
      <c r="AU225" s="15" t="s">
        <v>86</v>
      </c>
    </row>
    <row r="226" spans="2:65" s="1" customFormat="1" ht="58.5">
      <c r="B226" s="30"/>
      <c r="D226" s="149" t="s">
        <v>146</v>
      </c>
      <c r="F226" s="156" t="s">
        <v>189</v>
      </c>
      <c r="I226" s="146"/>
      <c r="L226" s="30"/>
      <c r="M226" s="147"/>
      <c r="T226" s="54"/>
      <c r="AT226" s="15" t="s">
        <v>146</v>
      </c>
      <c r="AU226" s="15" t="s">
        <v>86</v>
      </c>
    </row>
    <row r="227" spans="2:65" s="12" customFormat="1" ht="11.25">
      <c r="B227" s="148"/>
      <c r="D227" s="149" t="s">
        <v>136</v>
      </c>
      <c r="E227" s="150" t="s">
        <v>1</v>
      </c>
      <c r="F227" s="151" t="s">
        <v>438</v>
      </c>
      <c r="H227" s="152">
        <v>654.29999999999995</v>
      </c>
      <c r="I227" s="153"/>
      <c r="L227" s="148"/>
      <c r="M227" s="154"/>
      <c r="T227" s="155"/>
      <c r="AT227" s="150" t="s">
        <v>136</v>
      </c>
      <c r="AU227" s="150" t="s">
        <v>86</v>
      </c>
      <c r="AV227" s="12" t="s">
        <v>86</v>
      </c>
      <c r="AW227" s="12" t="s">
        <v>37</v>
      </c>
      <c r="AX227" s="12" t="s">
        <v>85</v>
      </c>
      <c r="AY227" s="150" t="s">
        <v>126</v>
      </c>
    </row>
    <row r="228" spans="2:65" s="1" customFormat="1" ht="16.5" customHeight="1">
      <c r="B228" s="130"/>
      <c r="C228" s="131" t="s">
        <v>214</v>
      </c>
      <c r="D228" s="131" t="s">
        <v>128</v>
      </c>
      <c r="E228" s="132" t="s">
        <v>191</v>
      </c>
      <c r="F228" s="133" t="s">
        <v>192</v>
      </c>
      <c r="G228" s="134" t="s">
        <v>187</v>
      </c>
      <c r="H228" s="135">
        <v>18974.7</v>
      </c>
      <c r="I228" s="136"/>
      <c r="J228" s="137">
        <f>ROUND(I228*H228,2)</f>
        <v>0</v>
      </c>
      <c r="K228" s="133" t="s">
        <v>132</v>
      </c>
      <c r="L228" s="30"/>
      <c r="M228" s="138" t="s">
        <v>1</v>
      </c>
      <c r="N228" s="139" t="s">
        <v>44</v>
      </c>
      <c r="P228" s="140">
        <f>O228*H228</f>
        <v>0</v>
      </c>
      <c r="Q228" s="140">
        <v>0</v>
      </c>
      <c r="R228" s="140">
        <f>Q228*H228</f>
        <v>0</v>
      </c>
      <c r="S228" s="140">
        <v>0</v>
      </c>
      <c r="T228" s="141">
        <f>S228*H228</f>
        <v>0</v>
      </c>
      <c r="AR228" s="142" t="s">
        <v>133</v>
      </c>
      <c r="AT228" s="142" t="s">
        <v>128</v>
      </c>
      <c r="AU228" s="142" t="s">
        <v>86</v>
      </c>
      <c r="AY228" s="15" t="s">
        <v>126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5" t="s">
        <v>85</v>
      </c>
      <c r="BK228" s="143">
        <f>ROUND(I228*H228,2)</f>
        <v>0</v>
      </c>
      <c r="BL228" s="15" t="s">
        <v>133</v>
      </c>
      <c r="BM228" s="142" t="s">
        <v>439</v>
      </c>
    </row>
    <row r="229" spans="2:65" s="1" customFormat="1" ht="11.25">
      <c r="B229" s="30"/>
      <c r="D229" s="144" t="s">
        <v>134</v>
      </c>
      <c r="F229" s="145" t="s">
        <v>193</v>
      </c>
      <c r="I229" s="146"/>
      <c r="L229" s="30"/>
      <c r="M229" s="147"/>
      <c r="T229" s="54"/>
      <c r="AT229" s="15" t="s">
        <v>134</v>
      </c>
      <c r="AU229" s="15" t="s">
        <v>86</v>
      </c>
    </row>
    <row r="230" spans="2:65" s="1" customFormat="1" ht="58.5">
      <c r="B230" s="30"/>
      <c r="D230" s="149" t="s">
        <v>146</v>
      </c>
      <c r="F230" s="156" t="s">
        <v>189</v>
      </c>
      <c r="I230" s="146"/>
      <c r="L230" s="30"/>
      <c r="M230" s="147"/>
      <c r="T230" s="54"/>
      <c r="AT230" s="15" t="s">
        <v>146</v>
      </c>
      <c r="AU230" s="15" t="s">
        <v>86</v>
      </c>
    </row>
    <row r="231" spans="2:65" s="12" customFormat="1" ht="11.25">
      <c r="B231" s="148"/>
      <c r="D231" s="149" t="s">
        <v>136</v>
      </c>
      <c r="E231" s="150" t="s">
        <v>1</v>
      </c>
      <c r="F231" s="151" t="s">
        <v>440</v>
      </c>
      <c r="H231" s="152">
        <v>18974.7</v>
      </c>
      <c r="I231" s="153"/>
      <c r="L231" s="148"/>
      <c r="M231" s="154"/>
      <c r="T231" s="155"/>
      <c r="AT231" s="150" t="s">
        <v>136</v>
      </c>
      <c r="AU231" s="150" t="s">
        <v>86</v>
      </c>
      <c r="AV231" s="12" t="s">
        <v>86</v>
      </c>
      <c r="AW231" s="12" t="s">
        <v>37</v>
      </c>
      <c r="AX231" s="12" t="s">
        <v>85</v>
      </c>
      <c r="AY231" s="150" t="s">
        <v>126</v>
      </c>
    </row>
    <row r="232" spans="2:65" s="11" customFormat="1" ht="22.9" customHeight="1">
      <c r="B232" s="118"/>
      <c r="D232" s="119" t="s">
        <v>78</v>
      </c>
      <c r="E232" s="128" t="s">
        <v>441</v>
      </c>
      <c r="F232" s="128" t="s">
        <v>442</v>
      </c>
      <c r="I232" s="121"/>
      <c r="J232" s="129">
        <f>BK232</f>
        <v>0</v>
      </c>
      <c r="L232" s="118"/>
      <c r="M232" s="123"/>
      <c r="P232" s="124">
        <f>SUM(P233:P293)</f>
        <v>0</v>
      </c>
      <c r="R232" s="124">
        <f>SUM(R233:R293)</f>
        <v>0.21137999999999998</v>
      </c>
      <c r="T232" s="125">
        <f>SUM(T233:T293)</f>
        <v>0</v>
      </c>
      <c r="AR232" s="119" t="s">
        <v>85</v>
      </c>
      <c r="AT232" s="126" t="s">
        <v>78</v>
      </c>
      <c r="AU232" s="126" t="s">
        <v>85</v>
      </c>
      <c r="AY232" s="119" t="s">
        <v>126</v>
      </c>
      <c r="BK232" s="127">
        <f>SUM(BK233:BK293)</f>
        <v>0</v>
      </c>
    </row>
    <row r="233" spans="2:65" s="1" customFormat="1" ht="24.2" customHeight="1">
      <c r="B233" s="130"/>
      <c r="C233" s="131" t="s">
        <v>215</v>
      </c>
      <c r="D233" s="131" t="s">
        <v>128</v>
      </c>
      <c r="E233" s="132" t="s">
        <v>443</v>
      </c>
      <c r="F233" s="133" t="s">
        <v>444</v>
      </c>
      <c r="G233" s="134" t="s">
        <v>152</v>
      </c>
      <c r="H233" s="135">
        <v>14.459</v>
      </c>
      <c r="I233" s="136"/>
      <c r="J233" s="137">
        <f>ROUND(I233*H233,2)</f>
        <v>0</v>
      </c>
      <c r="K233" s="133" t="s">
        <v>1</v>
      </c>
      <c r="L233" s="30"/>
      <c r="M233" s="138" t="s">
        <v>1</v>
      </c>
      <c r="N233" s="139" t="s">
        <v>44</v>
      </c>
      <c r="P233" s="140">
        <f>O233*H233</f>
        <v>0</v>
      </c>
      <c r="Q233" s="140">
        <v>0</v>
      </c>
      <c r="R233" s="140">
        <f>Q233*H233</f>
        <v>0</v>
      </c>
      <c r="S233" s="140">
        <v>0</v>
      </c>
      <c r="T233" s="141">
        <f>S233*H233</f>
        <v>0</v>
      </c>
      <c r="AR233" s="142" t="s">
        <v>133</v>
      </c>
      <c r="AT233" s="142" t="s">
        <v>128</v>
      </c>
      <c r="AU233" s="142" t="s">
        <v>86</v>
      </c>
      <c r="AY233" s="15" t="s">
        <v>126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5" t="s">
        <v>85</v>
      </c>
      <c r="BK233" s="143">
        <f>ROUND(I233*H233,2)</f>
        <v>0</v>
      </c>
      <c r="BL233" s="15" t="s">
        <v>133</v>
      </c>
      <c r="BM233" s="142" t="s">
        <v>445</v>
      </c>
    </row>
    <row r="234" spans="2:65" s="12" customFormat="1" ht="11.25">
      <c r="B234" s="148"/>
      <c r="D234" s="149" t="s">
        <v>136</v>
      </c>
      <c r="E234" s="150" t="s">
        <v>1</v>
      </c>
      <c r="F234" s="151" t="s">
        <v>446</v>
      </c>
      <c r="H234" s="152">
        <v>14.458500000000001</v>
      </c>
      <c r="I234" s="153"/>
      <c r="L234" s="148"/>
      <c r="M234" s="154"/>
      <c r="T234" s="155"/>
      <c r="AT234" s="150" t="s">
        <v>136</v>
      </c>
      <c r="AU234" s="150" t="s">
        <v>86</v>
      </c>
      <c r="AV234" s="12" t="s">
        <v>86</v>
      </c>
      <c r="AW234" s="12" t="s">
        <v>37</v>
      </c>
      <c r="AX234" s="12" t="s">
        <v>85</v>
      </c>
      <c r="AY234" s="150" t="s">
        <v>126</v>
      </c>
    </row>
    <row r="235" spans="2:65" s="1" customFormat="1" ht="21.75" customHeight="1">
      <c r="B235" s="130"/>
      <c r="C235" s="131" t="s">
        <v>216</v>
      </c>
      <c r="D235" s="131" t="s">
        <v>128</v>
      </c>
      <c r="E235" s="132" t="s">
        <v>447</v>
      </c>
      <c r="F235" s="133" t="s">
        <v>448</v>
      </c>
      <c r="G235" s="134" t="s">
        <v>148</v>
      </c>
      <c r="H235" s="135">
        <v>2</v>
      </c>
      <c r="I235" s="136"/>
      <c r="J235" s="137">
        <f>ROUND(I235*H235,2)</f>
        <v>0</v>
      </c>
      <c r="K235" s="133" t="s">
        <v>1</v>
      </c>
      <c r="L235" s="30"/>
      <c r="M235" s="138" t="s">
        <v>1</v>
      </c>
      <c r="N235" s="139" t="s">
        <v>44</v>
      </c>
      <c r="P235" s="140">
        <f>O235*H235</f>
        <v>0</v>
      </c>
      <c r="Q235" s="140">
        <v>0</v>
      </c>
      <c r="R235" s="140">
        <f>Q235*H235</f>
        <v>0</v>
      </c>
      <c r="S235" s="140">
        <v>0</v>
      </c>
      <c r="T235" s="141">
        <f>S235*H235</f>
        <v>0</v>
      </c>
      <c r="AR235" s="142" t="s">
        <v>133</v>
      </c>
      <c r="AT235" s="142" t="s">
        <v>128</v>
      </c>
      <c r="AU235" s="142" t="s">
        <v>86</v>
      </c>
      <c r="AY235" s="15" t="s">
        <v>126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5" t="s">
        <v>85</v>
      </c>
      <c r="BK235" s="143">
        <f>ROUND(I235*H235,2)</f>
        <v>0</v>
      </c>
      <c r="BL235" s="15" t="s">
        <v>133</v>
      </c>
      <c r="BM235" s="142" t="s">
        <v>449</v>
      </c>
    </row>
    <row r="236" spans="2:65" s="12" customFormat="1" ht="11.25">
      <c r="B236" s="148"/>
      <c r="D236" s="149" t="s">
        <v>136</v>
      </c>
      <c r="E236" s="150" t="s">
        <v>1</v>
      </c>
      <c r="F236" s="151" t="s">
        <v>86</v>
      </c>
      <c r="H236" s="152">
        <v>2</v>
      </c>
      <c r="I236" s="153"/>
      <c r="L236" s="148"/>
      <c r="M236" s="154"/>
      <c r="T236" s="155"/>
      <c r="AT236" s="150" t="s">
        <v>136</v>
      </c>
      <c r="AU236" s="150" t="s">
        <v>86</v>
      </c>
      <c r="AV236" s="12" t="s">
        <v>86</v>
      </c>
      <c r="AW236" s="12" t="s">
        <v>37</v>
      </c>
      <c r="AX236" s="12" t="s">
        <v>85</v>
      </c>
      <c r="AY236" s="150" t="s">
        <v>126</v>
      </c>
    </row>
    <row r="237" spans="2:65" s="1" customFormat="1" ht="16.5" customHeight="1">
      <c r="B237" s="130"/>
      <c r="C237" s="131" t="s">
        <v>220</v>
      </c>
      <c r="D237" s="131" t="s">
        <v>128</v>
      </c>
      <c r="E237" s="132" t="s">
        <v>450</v>
      </c>
      <c r="F237" s="133" t="s">
        <v>451</v>
      </c>
      <c r="G237" s="134" t="s">
        <v>131</v>
      </c>
      <c r="H237" s="135">
        <v>16.065000000000001</v>
      </c>
      <c r="I237" s="136"/>
      <c r="J237" s="137">
        <f>ROUND(I237*H237,2)</f>
        <v>0</v>
      </c>
      <c r="K237" s="133" t="s">
        <v>1</v>
      </c>
      <c r="L237" s="30"/>
      <c r="M237" s="138" t="s">
        <v>1</v>
      </c>
      <c r="N237" s="139" t="s">
        <v>44</v>
      </c>
      <c r="P237" s="140">
        <f>O237*H237</f>
        <v>0</v>
      </c>
      <c r="Q237" s="140">
        <v>0</v>
      </c>
      <c r="R237" s="140">
        <f>Q237*H237</f>
        <v>0</v>
      </c>
      <c r="S237" s="140">
        <v>0</v>
      </c>
      <c r="T237" s="141">
        <f>S237*H237</f>
        <v>0</v>
      </c>
      <c r="AR237" s="142" t="s">
        <v>133</v>
      </c>
      <c r="AT237" s="142" t="s">
        <v>128</v>
      </c>
      <c r="AU237" s="142" t="s">
        <v>86</v>
      </c>
      <c r="AY237" s="15" t="s">
        <v>126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5" t="s">
        <v>85</v>
      </c>
      <c r="BK237" s="143">
        <f>ROUND(I237*H237,2)</f>
        <v>0</v>
      </c>
      <c r="BL237" s="15" t="s">
        <v>133</v>
      </c>
      <c r="BM237" s="142" t="s">
        <v>452</v>
      </c>
    </row>
    <row r="238" spans="2:65" s="12" customFormat="1" ht="11.25">
      <c r="B238" s="148"/>
      <c r="D238" s="149" t="s">
        <v>136</v>
      </c>
      <c r="E238" s="150" t="s">
        <v>1</v>
      </c>
      <c r="F238" s="151" t="s">
        <v>453</v>
      </c>
      <c r="H238" s="152">
        <v>16.065000000000001</v>
      </c>
      <c r="I238" s="153"/>
      <c r="L238" s="148"/>
      <c r="M238" s="154"/>
      <c r="T238" s="155"/>
      <c r="AT238" s="150" t="s">
        <v>136</v>
      </c>
      <c r="AU238" s="150" t="s">
        <v>86</v>
      </c>
      <c r="AV238" s="12" t="s">
        <v>86</v>
      </c>
      <c r="AW238" s="12" t="s">
        <v>37</v>
      </c>
      <c r="AX238" s="12" t="s">
        <v>85</v>
      </c>
      <c r="AY238" s="150" t="s">
        <v>126</v>
      </c>
    </row>
    <row r="239" spans="2:65" s="1" customFormat="1" ht="16.5" customHeight="1">
      <c r="B239" s="130"/>
      <c r="C239" s="131" t="s">
        <v>221</v>
      </c>
      <c r="D239" s="131" t="s">
        <v>128</v>
      </c>
      <c r="E239" s="132" t="s">
        <v>454</v>
      </c>
      <c r="F239" s="133" t="s">
        <v>455</v>
      </c>
      <c r="G239" s="134" t="s">
        <v>131</v>
      </c>
      <c r="H239" s="135">
        <v>46.856000000000002</v>
      </c>
      <c r="I239" s="136"/>
      <c r="J239" s="137">
        <f>ROUND(I239*H239,2)</f>
        <v>0</v>
      </c>
      <c r="K239" s="133" t="s">
        <v>1</v>
      </c>
      <c r="L239" s="30"/>
      <c r="M239" s="138" t="s">
        <v>1</v>
      </c>
      <c r="N239" s="139" t="s">
        <v>44</v>
      </c>
      <c r="P239" s="140">
        <f>O239*H239</f>
        <v>0</v>
      </c>
      <c r="Q239" s="140">
        <v>0</v>
      </c>
      <c r="R239" s="140">
        <f>Q239*H239</f>
        <v>0</v>
      </c>
      <c r="S239" s="140">
        <v>0</v>
      </c>
      <c r="T239" s="141">
        <f>S239*H239</f>
        <v>0</v>
      </c>
      <c r="AR239" s="142" t="s">
        <v>133</v>
      </c>
      <c r="AT239" s="142" t="s">
        <v>128</v>
      </c>
      <c r="AU239" s="142" t="s">
        <v>86</v>
      </c>
      <c r="AY239" s="15" t="s">
        <v>126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5" t="s">
        <v>85</v>
      </c>
      <c r="BK239" s="143">
        <f>ROUND(I239*H239,2)</f>
        <v>0</v>
      </c>
      <c r="BL239" s="15" t="s">
        <v>133</v>
      </c>
      <c r="BM239" s="142" t="s">
        <v>456</v>
      </c>
    </row>
    <row r="240" spans="2:65" s="12" customFormat="1" ht="11.25">
      <c r="B240" s="148"/>
      <c r="D240" s="149" t="s">
        <v>136</v>
      </c>
      <c r="E240" s="150" t="s">
        <v>1</v>
      </c>
      <c r="F240" s="151" t="s">
        <v>457</v>
      </c>
      <c r="H240" s="152">
        <v>46.856250000000003</v>
      </c>
      <c r="I240" s="153"/>
      <c r="L240" s="148"/>
      <c r="M240" s="154"/>
      <c r="T240" s="155"/>
      <c r="AT240" s="150" t="s">
        <v>136</v>
      </c>
      <c r="AU240" s="150" t="s">
        <v>86</v>
      </c>
      <c r="AV240" s="12" t="s">
        <v>86</v>
      </c>
      <c r="AW240" s="12" t="s">
        <v>37</v>
      </c>
      <c r="AX240" s="12" t="s">
        <v>85</v>
      </c>
      <c r="AY240" s="150" t="s">
        <v>126</v>
      </c>
    </row>
    <row r="241" spans="2:65" s="1" customFormat="1" ht="16.5" customHeight="1">
      <c r="B241" s="130"/>
      <c r="C241" s="164" t="s">
        <v>222</v>
      </c>
      <c r="D241" s="164" t="s">
        <v>199</v>
      </c>
      <c r="E241" s="165" t="s">
        <v>458</v>
      </c>
      <c r="F241" s="166" t="s">
        <v>459</v>
      </c>
      <c r="G241" s="167" t="s">
        <v>152</v>
      </c>
      <c r="H241" s="168">
        <v>14.459</v>
      </c>
      <c r="I241" s="169"/>
      <c r="J241" s="170">
        <f>ROUND(I241*H241,2)</f>
        <v>0</v>
      </c>
      <c r="K241" s="166" t="s">
        <v>1</v>
      </c>
      <c r="L241" s="171"/>
      <c r="M241" s="172" t="s">
        <v>1</v>
      </c>
      <c r="N241" s="173" t="s">
        <v>44</v>
      </c>
      <c r="P241" s="140">
        <f>O241*H241</f>
        <v>0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AR241" s="142" t="s">
        <v>154</v>
      </c>
      <c r="AT241" s="142" t="s">
        <v>199</v>
      </c>
      <c r="AU241" s="142" t="s">
        <v>86</v>
      </c>
      <c r="AY241" s="15" t="s">
        <v>126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5" t="s">
        <v>85</v>
      </c>
      <c r="BK241" s="143">
        <f>ROUND(I241*H241,2)</f>
        <v>0</v>
      </c>
      <c r="BL241" s="15" t="s">
        <v>133</v>
      </c>
      <c r="BM241" s="142" t="s">
        <v>460</v>
      </c>
    </row>
    <row r="242" spans="2:65" s="12" customFormat="1" ht="11.25">
      <c r="B242" s="148"/>
      <c r="D242" s="149" t="s">
        <v>136</v>
      </c>
      <c r="E242" s="150" t="s">
        <v>1</v>
      </c>
      <c r="F242" s="151" t="s">
        <v>446</v>
      </c>
      <c r="H242" s="152">
        <v>14.458500000000001</v>
      </c>
      <c r="I242" s="153"/>
      <c r="L242" s="148"/>
      <c r="M242" s="154"/>
      <c r="T242" s="155"/>
      <c r="AT242" s="150" t="s">
        <v>136</v>
      </c>
      <c r="AU242" s="150" t="s">
        <v>86</v>
      </c>
      <c r="AV242" s="12" t="s">
        <v>86</v>
      </c>
      <c r="AW242" s="12" t="s">
        <v>37</v>
      </c>
      <c r="AX242" s="12" t="s">
        <v>85</v>
      </c>
      <c r="AY242" s="150" t="s">
        <v>126</v>
      </c>
    </row>
    <row r="243" spans="2:65" s="1" customFormat="1" ht="16.5" customHeight="1">
      <c r="B243" s="130"/>
      <c r="C243" s="164" t="s">
        <v>226</v>
      </c>
      <c r="D243" s="164" t="s">
        <v>199</v>
      </c>
      <c r="E243" s="165" t="s">
        <v>461</v>
      </c>
      <c r="F243" s="166" t="s">
        <v>462</v>
      </c>
      <c r="G243" s="167" t="s">
        <v>148</v>
      </c>
      <c r="H243" s="168">
        <v>2</v>
      </c>
      <c r="I243" s="169"/>
      <c r="J243" s="170">
        <f>ROUND(I243*H243,2)</f>
        <v>0</v>
      </c>
      <c r="K243" s="166" t="s">
        <v>1</v>
      </c>
      <c r="L243" s="171"/>
      <c r="M243" s="172" t="s">
        <v>1</v>
      </c>
      <c r="N243" s="173" t="s">
        <v>44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154</v>
      </c>
      <c r="AT243" s="142" t="s">
        <v>199</v>
      </c>
      <c r="AU243" s="142" t="s">
        <v>86</v>
      </c>
      <c r="AY243" s="15" t="s">
        <v>126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5" t="s">
        <v>85</v>
      </c>
      <c r="BK243" s="143">
        <f>ROUND(I243*H243,2)</f>
        <v>0</v>
      </c>
      <c r="BL243" s="15" t="s">
        <v>133</v>
      </c>
      <c r="BM243" s="142" t="s">
        <v>463</v>
      </c>
    </row>
    <row r="244" spans="2:65" s="12" customFormat="1" ht="11.25">
      <c r="B244" s="148"/>
      <c r="D244" s="149" t="s">
        <v>136</v>
      </c>
      <c r="E244" s="150" t="s">
        <v>1</v>
      </c>
      <c r="F244" s="151" t="s">
        <v>86</v>
      </c>
      <c r="H244" s="152">
        <v>2</v>
      </c>
      <c r="I244" s="153"/>
      <c r="L244" s="148"/>
      <c r="M244" s="154"/>
      <c r="T244" s="155"/>
      <c r="AT244" s="150" t="s">
        <v>136</v>
      </c>
      <c r="AU244" s="150" t="s">
        <v>86</v>
      </c>
      <c r="AV244" s="12" t="s">
        <v>86</v>
      </c>
      <c r="AW244" s="12" t="s">
        <v>37</v>
      </c>
      <c r="AX244" s="12" t="s">
        <v>85</v>
      </c>
      <c r="AY244" s="150" t="s">
        <v>126</v>
      </c>
    </row>
    <row r="245" spans="2:65" s="1" customFormat="1" ht="16.5" customHeight="1">
      <c r="B245" s="130"/>
      <c r="C245" s="164" t="s">
        <v>227</v>
      </c>
      <c r="D245" s="164" t="s">
        <v>199</v>
      </c>
      <c r="E245" s="165" t="s">
        <v>464</v>
      </c>
      <c r="F245" s="166" t="s">
        <v>465</v>
      </c>
      <c r="G245" s="167" t="s">
        <v>131</v>
      </c>
      <c r="H245" s="168">
        <v>46.856000000000002</v>
      </c>
      <c r="I245" s="169"/>
      <c r="J245" s="170">
        <f>ROUND(I245*H245,2)</f>
        <v>0</v>
      </c>
      <c r="K245" s="166" t="s">
        <v>1</v>
      </c>
      <c r="L245" s="171"/>
      <c r="M245" s="172" t="s">
        <v>1</v>
      </c>
      <c r="N245" s="173" t="s">
        <v>44</v>
      </c>
      <c r="P245" s="140">
        <f>O245*H245</f>
        <v>0</v>
      </c>
      <c r="Q245" s="140">
        <v>0</v>
      </c>
      <c r="R245" s="140">
        <f>Q245*H245</f>
        <v>0</v>
      </c>
      <c r="S245" s="140">
        <v>0</v>
      </c>
      <c r="T245" s="141">
        <f>S245*H245</f>
        <v>0</v>
      </c>
      <c r="AR245" s="142" t="s">
        <v>154</v>
      </c>
      <c r="AT245" s="142" t="s">
        <v>199</v>
      </c>
      <c r="AU245" s="142" t="s">
        <v>86</v>
      </c>
      <c r="AY245" s="15" t="s">
        <v>126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5" t="s">
        <v>85</v>
      </c>
      <c r="BK245" s="143">
        <f>ROUND(I245*H245,2)</f>
        <v>0</v>
      </c>
      <c r="BL245" s="15" t="s">
        <v>133</v>
      </c>
      <c r="BM245" s="142" t="s">
        <v>466</v>
      </c>
    </row>
    <row r="246" spans="2:65" s="12" customFormat="1" ht="11.25">
      <c r="B246" s="148"/>
      <c r="D246" s="149" t="s">
        <v>136</v>
      </c>
      <c r="E246" s="150" t="s">
        <v>1</v>
      </c>
      <c r="F246" s="151" t="s">
        <v>467</v>
      </c>
      <c r="H246" s="152">
        <v>46.856000000000002</v>
      </c>
      <c r="I246" s="153"/>
      <c r="L246" s="148"/>
      <c r="M246" s="154"/>
      <c r="T246" s="155"/>
      <c r="AT246" s="150" t="s">
        <v>136</v>
      </c>
      <c r="AU246" s="150" t="s">
        <v>86</v>
      </c>
      <c r="AV246" s="12" t="s">
        <v>86</v>
      </c>
      <c r="AW246" s="12" t="s">
        <v>37</v>
      </c>
      <c r="AX246" s="12" t="s">
        <v>85</v>
      </c>
      <c r="AY246" s="150" t="s">
        <v>126</v>
      </c>
    </row>
    <row r="247" spans="2:65" s="1" customFormat="1" ht="24.2" customHeight="1">
      <c r="B247" s="130"/>
      <c r="C247" s="131" t="s">
        <v>228</v>
      </c>
      <c r="D247" s="131" t="s">
        <v>128</v>
      </c>
      <c r="E247" s="132" t="s">
        <v>468</v>
      </c>
      <c r="F247" s="133" t="s">
        <v>469</v>
      </c>
      <c r="G247" s="134" t="s">
        <v>148</v>
      </c>
      <c r="H247" s="135">
        <v>2</v>
      </c>
      <c r="I247" s="136"/>
      <c r="J247" s="137">
        <f>ROUND(I247*H247,2)</f>
        <v>0</v>
      </c>
      <c r="K247" s="133" t="s">
        <v>1</v>
      </c>
      <c r="L247" s="30"/>
      <c r="M247" s="138" t="s">
        <v>1</v>
      </c>
      <c r="N247" s="139" t="s">
        <v>44</v>
      </c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133</v>
      </c>
      <c r="AT247" s="142" t="s">
        <v>128</v>
      </c>
      <c r="AU247" s="142" t="s">
        <v>86</v>
      </c>
      <c r="AY247" s="15" t="s">
        <v>126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5" t="s">
        <v>85</v>
      </c>
      <c r="BK247" s="143">
        <f>ROUND(I247*H247,2)</f>
        <v>0</v>
      </c>
      <c r="BL247" s="15" t="s">
        <v>133</v>
      </c>
      <c r="BM247" s="142" t="s">
        <v>470</v>
      </c>
    </row>
    <row r="248" spans="2:65" s="12" customFormat="1" ht="11.25">
      <c r="B248" s="148"/>
      <c r="D248" s="149" t="s">
        <v>136</v>
      </c>
      <c r="E248" s="150" t="s">
        <v>1</v>
      </c>
      <c r="F248" s="151" t="s">
        <v>86</v>
      </c>
      <c r="H248" s="152">
        <v>2</v>
      </c>
      <c r="I248" s="153"/>
      <c r="L248" s="148"/>
      <c r="M248" s="154"/>
      <c r="T248" s="155"/>
      <c r="AT248" s="150" t="s">
        <v>136</v>
      </c>
      <c r="AU248" s="150" t="s">
        <v>86</v>
      </c>
      <c r="AV248" s="12" t="s">
        <v>86</v>
      </c>
      <c r="AW248" s="12" t="s">
        <v>37</v>
      </c>
      <c r="AX248" s="12" t="s">
        <v>85</v>
      </c>
      <c r="AY248" s="150" t="s">
        <v>126</v>
      </c>
    </row>
    <row r="249" spans="2:65" s="1" customFormat="1" ht="24.2" customHeight="1">
      <c r="B249" s="130"/>
      <c r="C249" s="131" t="s">
        <v>229</v>
      </c>
      <c r="D249" s="131" t="s">
        <v>128</v>
      </c>
      <c r="E249" s="132" t="s">
        <v>471</v>
      </c>
      <c r="F249" s="133" t="s">
        <v>472</v>
      </c>
      <c r="G249" s="134" t="s">
        <v>131</v>
      </c>
      <c r="H249" s="135">
        <v>4</v>
      </c>
      <c r="I249" s="136"/>
      <c r="J249" s="137">
        <f>ROUND(I249*H249,2)</f>
        <v>0</v>
      </c>
      <c r="K249" s="133" t="s">
        <v>1</v>
      </c>
      <c r="L249" s="30"/>
      <c r="M249" s="138" t="s">
        <v>1</v>
      </c>
      <c r="N249" s="139" t="s">
        <v>44</v>
      </c>
      <c r="P249" s="140">
        <f>O249*H249</f>
        <v>0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AR249" s="142" t="s">
        <v>133</v>
      </c>
      <c r="AT249" s="142" t="s">
        <v>128</v>
      </c>
      <c r="AU249" s="142" t="s">
        <v>86</v>
      </c>
      <c r="AY249" s="15" t="s">
        <v>126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5" t="s">
        <v>85</v>
      </c>
      <c r="BK249" s="143">
        <f>ROUND(I249*H249,2)</f>
        <v>0</v>
      </c>
      <c r="BL249" s="15" t="s">
        <v>133</v>
      </c>
      <c r="BM249" s="142" t="s">
        <v>473</v>
      </c>
    </row>
    <row r="250" spans="2:65" s="12" customFormat="1" ht="11.25">
      <c r="B250" s="148"/>
      <c r="D250" s="149" t="s">
        <v>136</v>
      </c>
      <c r="E250" s="150" t="s">
        <v>1</v>
      </c>
      <c r="F250" s="151" t="s">
        <v>474</v>
      </c>
      <c r="H250" s="152">
        <v>4</v>
      </c>
      <c r="I250" s="153"/>
      <c r="L250" s="148"/>
      <c r="M250" s="154"/>
      <c r="T250" s="155"/>
      <c r="AT250" s="150" t="s">
        <v>136</v>
      </c>
      <c r="AU250" s="150" t="s">
        <v>86</v>
      </c>
      <c r="AV250" s="12" t="s">
        <v>86</v>
      </c>
      <c r="AW250" s="12" t="s">
        <v>37</v>
      </c>
      <c r="AX250" s="12" t="s">
        <v>85</v>
      </c>
      <c r="AY250" s="150" t="s">
        <v>126</v>
      </c>
    </row>
    <row r="251" spans="2:65" s="1" customFormat="1" ht="16.5" customHeight="1">
      <c r="B251" s="130"/>
      <c r="C251" s="164" t="s">
        <v>230</v>
      </c>
      <c r="D251" s="164" t="s">
        <v>199</v>
      </c>
      <c r="E251" s="165" t="s">
        <v>475</v>
      </c>
      <c r="F251" s="166" t="s">
        <v>476</v>
      </c>
      <c r="G251" s="167" t="s">
        <v>152</v>
      </c>
      <c r="H251" s="168">
        <v>4</v>
      </c>
      <c r="I251" s="169"/>
      <c r="J251" s="170">
        <f>ROUND(I251*H251,2)</f>
        <v>0</v>
      </c>
      <c r="K251" s="166" t="s">
        <v>1</v>
      </c>
      <c r="L251" s="171"/>
      <c r="M251" s="172" t="s">
        <v>1</v>
      </c>
      <c r="N251" s="173" t="s">
        <v>44</v>
      </c>
      <c r="P251" s="140">
        <f>O251*H251</f>
        <v>0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154</v>
      </c>
      <c r="AT251" s="142" t="s">
        <v>199</v>
      </c>
      <c r="AU251" s="142" t="s">
        <v>86</v>
      </c>
      <c r="AY251" s="15" t="s">
        <v>126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5" t="s">
        <v>85</v>
      </c>
      <c r="BK251" s="143">
        <f>ROUND(I251*H251,2)</f>
        <v>0</v>
      </c>
      <c r="BL251" s="15" t="s">
        <v>133</v>
      </c>
      <c r="BM251" s="142" t="s">
        <v>477</v>
      </c>
    </row>
    <row r="252" spans="2:65" s="12" customFormat="1" ht="11.25">
      <c r="B252" s="148"/>
      <c r="D252" s="149" t="s">
        <v>136</v>
      </c>
      <c r="E252" s="150" t="s">
        <v>1</v>
      </c>
      <c r="F252" s="151" t="s">
        <v>474</v>
      </c>
      <c r="H252" s="152">
        <v>4</v>
      </c>
      <c r="I252" s="153"/>
      <c r="L252" s="148"/>
      <c r="M252" s="154"/>
      <c r="T252" s="155"/>
      <c r="AT252" s="150" t="s">
        <v>136</v>
      </c>
      <c r="AU252" s="150" t="s">
        <v>86</v>
      </c>
      <c r="AV252" s="12" t="s">
        <v>86</v>
      </c>
      <c r="AW252" s="12" t="s">
        <v>37</v>
      </c>
      <c r="AX252" s="12" t="s">
        <v>85</v>
      </c>
      <c r="AY252" s="150" t="s">
        <v>126</v>
      </c>
    </row>
    <row r="253" spans="2:65" s="1" customFormat="1" ht="24.2" customHeight="1">
      <c r="B253" s="130"/>
      <c r="C253" s="164" t="s">
        <v>233</v>
      </c>
      <c r="D253" s="164" t="s">
        <v>199</v>
      </c>
      <c r="E253" s="165" t="s">
        <v>478</v>
      </c>
      <c r="F253" s="166" t="s">
        <v>479</v>
      </c>
      <c r="G253" s="167" t="s">
        <v>131</v>
      </c>
      <c r="H253" s="168">
        <v>4</v>
      </c>
      <c r="I253" s="169"/>
      <c r="J253" s="170">
        <f>ROUND(I253*H253,2)</f>
        <v>0</v>
      </c>
      <c r="K253" s="166" t="s">
        <v>1</v>
      </c>
      <c r="L253" s="171"/>
      <c r="M253" s="172" t="s">
        <v>1</v>
      </c>
      <c r="N253" s="173" t="s">
        <v>44</v>
      </c>
      <c r="P253" s="140">
        <f>O253*H253</f>
        <v>0</v>
      </c>
      <c r="Q253" s="140">
        <v>0</v>
      </c>
      <c r="R253" s="140">
        <f>Q253*H253</f>
        <v>0</v>
      </c>
      <c r="S253" s="140">
        <v>0</v>
      </c>
      <c r="T253" s="141">
        <f>S253*H253</f>
        <v>0</v>
      </c>
      <c r="AR253" s="142" t="s">
        <v>154</v>
      </c>
      <c r="AT253" s="142" t="s">
        <v>199</v>
      </c>
      <c r="AU253" s="142" t="s">
        <v>86</v>
      </c>
      <c r="AY253" s="15" t="s">
        <v>126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5" t="s">
        <v>85</v>
      </c>
      <c r="BK253" s="143">
        <f>ROUND(I253*H253,2)</f>
        <v>0</v>
      </c>
      <c r="BL253" s="15" t="s">
        <v>133</v>
      </c>
      <c r="BM253" s="142" t="s">
        <v>480</v>
      </c>
    </row>
    <row r="254" spans="2:65" s="12" customFormat="1" ht="11.25">
      <c r="B254" s="148"/>
      <c r="D254" s="149" t="s">
        <v>136</v>
      </c>
      <c r="E254" s="150" t="s">
        <v>1</v>
      </c>
      <c r="F254" s="151" t="s">
        <v>474</v>
      </c>
      <c r="H254" s="152">
        <v>4</v>
      </c>
      <c r="I254" s="153"/>
      <c r="L254" s="148"/>
      <c r="M254" s="154"/>
      <c r="T254" s="155"/>
      <c r="AT254" s="150" t="s">
        <v>136</v>
      </c>
      <c r="AU254" s="150" t="s">
        <v>86</v>
      </c>
      <c r="AV254" s="12" t="s">
        <v>86</v>
      </c>
      <c r="AW254" s="12" t="s">
        <v>37</v>
      </c>
      <c r="AX254" s="12" t="s">
        <v>85</v>
      </c>
      <c r="AY254" s="150" t="s">
        <v>126</v>
      </c>
    </row>
    <row r="255" spans="2:65" s="1" customFormat="1" ht="24.2" customHeight="1">
      <c r="B255" s="130"/>
      <c r="C255" s="131" t="s">
        <v>234</v>
      </c>
      <c r="D255" s="131" t="s">
        <v>128</v>
      </c>
      <c r="E255" s="132" t="s">
        <v>481</v>
      </c>
      <c r="F255" s="133" t="s">
        <v>482</v>
      </c>
      <c r="G255" s="134" t="s">
        <v>148</v>
      </c>
      <c r="H255" s="135">
        <v>2</v>
      </c>
      <c r="I255" s="136"/>
      <c r="J255" s="137">
        <f>ROUND(I255*H255,2)</f>
        <v>0</v>
      </c>
      <c r="K255" s="133" t="s">
        <v>132</v>
      </c>
      <c r="L255" s="30"/>
      <c r="M255" s="138" t="s">
        <v>1</v>
      </c>
      <c r="N255" s="139" t="s">
        <v>44</v>
      </c>
      <c r="P255" s="140">
        <f>O255*H255</f>
        <v>0</v>
      </c>
      <c r="Q255" s="140">
        <v>0</v>
      </c>
      <c r="R255" s="140">
        <f>Q255*H255</f>
        <v>0</v>
      </c>
      <c r="S255" s="140">
        <v>0</v>
      </c>
      <c r="T255" s="141">
        <f>S255*H255</f>
        <v>0</v>
      </c>
      <c r="AR255" s="142" t="s">
        <v>133</v>
      </c>
      <c r="AT255" s="142" t="s">
        <v>128</v>
      </c>
      <c r="AU255" s="142" t="s">
        <v>86</v>
      </c>
      <c r="AY255" s="15" t="s">
        <v>126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5" t="s">
        <v>85</v>
      </c>
      <c r="BK255" s="143">
        <f>ROUND(I255*H255,2)</f>
        <v>0</v>
      </c>
      <c r="BL255" s="15" t="s">
        <v>133</v>
      </c>
      <c r="BM255" s="142" t="s">
        <v>483</v>
      </c>
    </row>
    <row r="256" spans="2:65" s="1" customFormat="1" ht="11.25">
      <c r="B256" s="30"/>
      <c r="D256" s="144" t="s">
        <v>134</v>
      </c>
      <c r="F256" s="145" t="s">
        <v>484</v>
      </c>
      <c r="I256" s="146"/>
      <c r="L256" s="30"/>
      <c r="M256" s="147"/>
      <c r="T256" s="54"/>
      <c r="AT256" s="15" t="s">
        <v>134</v>
      </c>
      <c r="AU256" s="15" t="s">
        <v>86</v>
      </c>
    </row>
    <row r="257" spans="2:65" s="12" customFormat="1" ht="11.25">
      <c r="B257" s="148"/>
      <c r="D257" s="149" t="s">
        <v>136</v>
      </c>
      <c r="E257" s="150" t="s">
        <v>1</v>
      </c>
      <c r="F257" s="151" t="s">
        <v>86</v>
      </c>
      <c r="H257" s="152">
        <v>2</v>
      </c>
      <c r="I257" s="153"/>
      <c r="L257" s="148"/>
      <c r="M257" s="154"/>
      <c r="T257" s="155"/>
      <c r="AT257" s="150" t="s">
        <v>136</v>
      </c>
      <c r="AU257" s="150" t="s">
        <v>86</v>
      </c>
      <c r="AV257" s="12" t="s">
        <v>86</v>
      </c>
      <c r="AW257" s="12" t="s">
        <v>37</v>
      </c>
      <c r="AX257" s="12" t="s">
        <v>85</v>
      </c>
      <c r="AY257" s="150" t="s">
        <v>126</v>
      </c>
    </row>
    <row r="258" spans="2:65" s="1" customFormat="1" ht="24.2" customHeight="1">
      <c r="B258" s="130"/>
      <c r="C258" s="131" t="s">
        <v>235</v>
      </c>
      <c r="D258" s="131" t="s">
        <v>128</v>
      </c>
      <c r="E258" s="132" t="s">
        <v>485</v>
      </c>
      <c r="F258" s="133" t="s">
        <v>486</v>
      </c>
      <c r="G258" s="134" t="s">
        <v>148</v>
      </c>
      <c r="H258" s="135">
        <v>2</v>
      </c>
      <c r="I258" s="136"/>
      <c r="J258" s="137">
        <f>ROUND(I258*H258,2)</f>
        <v>0</v>
      </c>
      <c r="K258" s="133" t="s">
        <v>1</v>
      </c>
      <c r="L258" s="30"/>
      <c r="M258" s="138" t="s">
        <v>1</v>
      </c>
      <c r="N258" s="139" t="s">
        <v>44</v>
      </c>
      <c r="P258" s="140">
        <f>O258*H258</f>
        <v>0</v>
      </c>
      <c r="Q258" s="140">
        <v>0</v>
      </c>
      <c r="R258" s="140">
        <f>Q258*H258</f>
        <v>0</v>
      </c>
      <c r="S258" s="140">
        <v>0</v>
      </c>
      <c r="T258" s="141">
        <f>S258*H258</f>
        <v>0</v>
      </c>
      <c r="AR258" s="142" t="s">
        <v>133</v>
      </c>
      <c r="AT258" s="142" t="s">
        <v>128</v>
      </c>
      <c r="AU258" s="142" t="s">
        <v>86</v>
      </c>
      <c r="AY258" s="15" t="s">
        <v>126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5" t="s">
        <v>85</v>
      </c>
      <c r="BK258" s="143">
        <f>ROUND(I258*H258,2)</f>
        <v>0</v>
      </c>
      <c r="BL258" s="15" t="s">
        <v>133</v>
      </c>
      <c r="BM258" s="142" t="s">
        <v>487</v>
      </c>
    </row>
    <row r="259" spans="2:65" s="12" customFormat="1" ht="11.25">
      <c r="B259" s="148"/>
      <c r="D259" s="149" t="s">
        <v>136</v>
      </c>
      <c r="E259" s="150" t="s">
        <v>1</v>
      </c>
      <c r="F259" s="151" t="s">
        <v>86</v>
      </c>
      <c r="H259" s="152">
        <v>2</v>
      </c>
      <c r="I259" s="153"/>
      <c r="L259" s="148"/>
      <c r="M259" s="154"/>
      <c r="T259" s="155"/>
      <c r="AT259" s="150" t="s">
        <v>136</v>
      </c>
      <c r="AU259" s="150" t="s">
        <v>86</v>
      </c>
      <c r="AV259" s="12" t="s">
        <v>86</v>
      </c>
      <c r="AW259" s="12" t="s">
        <v>37</v>
      </c>
      <c r="AX259" s="12" t="s">
        <v>85</v>
      </c>
      <c r="AY259" s="150" t="s">
        <v>126</v>
      </c>
    </row>
    <row r="260" spans="2:65" s="1" customFormat="1" ht="24.2" customHeight="1">
      <c r="B260" s="130"/>
      <c r="C260" s="164" t="s">
        <v>236</v>
      </c>
      <c r="D260" s="164" t="s">
        <v>199</v>
      </c>
      <c r="E260" s="165" t="s">
        <v>488</v>
      </c>
      <c r="F260" s="166" t="s">
        <v>489</v>
      </c>
      <c r="G260" s="167" t="s">
        <v>148</v>
      </c>
      <c r="H260" s="168">
        <v>2</v>
      </c>
      <c r="I260" s="169"/>
      <c r="J260" s="170">
        <f>ROUND(I260*H260,2)</f>
        <v>0</v>
      </c>
      <c r="K260" s="166" t="s">
        <v>1</v>
      </c>
      <c r="L260" s="171"/>
      <c r="M260" s="172" t="s">
        <v>1</v>
      </c>
      <c r="N260" s="173" t="s">
        <v>44</v>
      </c>
      <c r="P260" s="140">
        <f>O260*H260</f>
        <v>0</v>
      </c>
      <c r="Q260" s="140">
        <v>0</v>
      </c>
      <c r="R260" s="140">
        <f>Q260*H260</f>
        <v>0</v>
      </c>
      <c r="S260" s="140">
        <v>0</v>
      </c>
      <c r="T260" s="141">
        <f>S260*H260</f>
        <v>0</v>
      </c>
      <c r="AR260" s="142" t="s">
        <v>154</v>
      </c>
      <c r="AT260" s="142" t="s">
        <v>199</v>
      </c>
      <c r="AU260" s="142" t="s">
        <v>86</v>
      </c>
      <c r="AY260" s="15" t="s">
        <v>126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5" t="s">
        <v>85</v>
      </c>
      <c r="BK260" s="143">
        <f>ROUND(I260*H260,2)</f>
        <v>0</v>
      </c>
      <c r="BL260" s="15" t="s">
        <v>133</v>
      </c>
      <c r="BM260" s="142" t="s">
        <v>490</v>
      </c>
    </row>
    <row r="261" spans="2:65" s="12" customFormat="1" ht="11.25">
      <c r="B261" s="148"/>
      <c r="D261" s="149" t="s">
        <v>136</v>
      </c>
      <c r="E261" s="150" t="s">
        <v>1</v>
      </c>
      <c r="F261" s="151" t="s">
        <v>86</v>
      </c>
      <c r="H261" s="152">
        <v>2</v>
      </c>
      <c r="I261" s="153"/>
      <c r="L261" s="148"/>
      <c r="M261" s="154"/>
      <c r="T261" s="155"/>
      <c r="AT261" s="150" t="s">
        <v>136</v>
      </c>
      <c r="AU261" s="150" t="s">
        <v>86</v>
      </c>
      <c r="AV261" s="12" t="s">
        <v>86</v>
      </c>
      <c r="AW261" s="12" t="s">
        <v>37</v>
      </c>
      <c r="AX261" s="12" t="s">
        <v>85</v>
      </c>
      <c r="AY261" s="150" t="s">
        <v>126</v>
      </c>
    </row>
    <row r="262" spans="2:65" s="1" customFormat="1" ht="16.5" customHeight="1">
      <c r="B262" s="130"/>
      <c r="C262" s="131" t="s">
        <v>238</v>
      </c>
      <c r="D262" s="131" t="s">
        <v>128</v>
      </c>
      <c r="E262" s="132" t="s">
        <v>491</v>
      </c>
      <c r="F262" s="133" t="s">
        <v>492</v>
      </c>
      <c r="G262" s="134" t="s">
        <v>152</v>
      </c>
      <c r="H262" s="135">
        <v>1.607</v>
      </c>
      <c r="I262" s="136"/>
      <c r="J262" s="137">
        <f>ROUND(I262*H262,2)</f>
        <v>0</v>
      </c>
      <c r="K262" s="133" t="s">
        <v>1</v>
      </c>
      <c r="L262" s="30"/>
      <c r="M262" s="138" t="s">
        <v>1</v>
      </c>
      <c r="N262" s="139" t="s">
        <v>44</v>
      </c>
      <c r="P262" s="140">
        <f>O262*H262</f>
        <v>0</v>
      </c>
      <c r="Q262" s="140">
        <v>0</v>
      </c>
      <c r="R262" s="140">
        <f>Q262*H262</f>
        <v>0</v>
      </c>
      <c r="S262" s="140">
        <v>0</v>
      </c>
      <c r="T262" s="141">
        <f>S262*H262</f>
        <v>0</v>
      </c>
      <c r="AR262" s="142" t="s">
        <v>133</v>
      </c>
      <c r="AT262" s="142" t="s">
        <v>128</v>
      </c>
      <c r="AU262" s="142" t="s">
        <v>86</v>
      </c>
      <c r="AY262" s="15" t="s">
        <v>126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5" t="s">
        <v>85</v>
      </c>
      <c r="BK262" s="143">
        <f>ROUND(I262*H262,2)</f>
        <v>0</v>
      </c>
      <c r="BL262" s="15" t="s">
        <v>133</v>
      </c>
      <c r="BM262" s="142" t="s">
        <v>493</v>
      </c>
    </row>
    <row r="263" spans="2:65" s="12" customFormat="1" ht="11.25">
      <c r="B263" s="148"/>
      <c r="D263" s="149" t="s">
        <v>136</v>
      </c>
      <c r="E263" s="150" t="s">
        <v>1</v>
      </c>
      <c r="F263" s="151" t="s">
        <v>494</v>
      </c>
      <c r="H263" s="152">
        <v>1.6065</v>
      </c>
      <c r="I263" s="153"/>
      <c r="L263" s="148"/>
      <c r="M263" s="154"/>
      <c r="T263" s="155"/>
      <c r="AT263" s="150" t="s">
        <v>136</v>
      </c>
      <c r="AU263" s="150" t="s">
        <v>86</v>
      </c>
      <c r="AV263" s="12" t="s">
        <v>86</v>
      </c>
      <c r="AW263" s="12" t="s">
        <v>37</v>
      </c>
      <c r="AX263" s="12" t="s">
        <v>85</v>
      </c>
      <c r="AY263" s="150" t="s">
        <v>126</v>
      </c>
    </row>
    <row r="264" spans="2:65" s="1" customFormat="1" ht="16.5" customHeight="1">
      <c r="B264" s="130"/>
      <c r="C264" s="131" t="s">
        <v>243</v>
      </c>
      <c r="D264" s="131" t="s">
        <v>128</v>
      </c>
      <c r="E264" s="132" t="s">
        <v>495</v>
      </c>
      <c r="F264" s="133" t="s">
        <v>496</v>
      </c>
      <c r="G264" s="134" t="s">
        <v>131</v>
      </c>
      <c r="H264" s="135">
        <v>4.5</v>
      </c>
      <c r="I264" s="136"/>
      <c r="J264" s="137">
        <f>ROUND(I264*H264,2)</f>
        <v>0</v>
      </c>
      <c r="K264" s="133" t="s">
        <v>1</v>
      </c>
      <c r="L264" s="30"/>
      <c r="M264" s="138" t="s">
        <v>1</v>
      </c>
      <c r="N264" s="139" t="s">
        <v>44</v>
      </c>
      <c r="P264" s="140">
        <f>O264*H264</f>
        <v>0</v>
      </c>
      <c r="Q264" s="140">
        <v>0</v>
      </c>
      <c r="R264" s="140">
        <f>Q264*H264</f>
        <v>0</v>
      </c>
      <c r="S264" s="140">
        <v>0</v>
      </c>
      <c r="T264" s="141">
        <f>S264*H264</f>
        <v>0</v>
      </c>
      <c r="AR264" s="142" t="s">
        <v>133</v>
      </c>
      <c r="AT264" s="142" t="s">
        <v>128</v>
      </c>
      <c r="AU264" s="142" t="s">
        <v>86</v>
      </c>
      <c r="AY264" s="15" t="s">
        <v>126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5" t="s">
        <v>85</v>
      </c>
      <c r="BK264" s="143">
        <f>ROUND(I264*H264,2)</f>
        <v>0</v>
      </c>
      <c r="BL264" s="15" t="s">
        <v>133</v>
      </c>
      <c r="BM264" s="142" t="s">
        <v>497</v>
      </c>
    </row>
    <row r="265" spans="2:65" s="12" customFormat="1" ht="11.25">
      <c r="B265" s="148"/>
      <c r="D265" s="149" t="s">
        <v>136</v>
      </c>
      <c r="E265" s="150" t="s">
        <v>1</v>
      </c>
      <c r="F265" s="151" t="s">
        <v>498</v>
      </c>
      <c r="H265" s="152">
        <v>4.5</v>
      </c>
      <c r="I265" s="153"/>
      <c r="L265" s="148"/>
      <c r="M265" s="154"/>
      <c r="T265" s="155"/>
      <c r="AT265" s="150" t="s">
        <v>136</v>
      </c>
      <c r="AU265" s="150" t="s">
        <v>86</v>
      </c>
      <c r="AV265" s="12" t="s">
        <v>86</v>
      </c>
      <c r="AW265" s="12" t="s">
        <v>37</v>
      </c>
      <c r="AX265" s="12" t="s">
        <v>85</v>
      </c>
      <c r="AY265" s="150" t="s">
        <v>126</v>
      </c>
    </row>
    <row r="266" spans="2:65" s="1" customFormat="1" ht="16.5" customHeight="1">
      <c r="B266" s="130"/>
      <c r="C266" s="164" t="s">
        <v>247</v>
      </c>
      <c r="D266" s="164" t="s">
        <v>199</v>
      </c>
      <c r="E266" s="165" t="s">
        <v>499</v>
      </c>
      <c r="F266" s="166" t="s">
        <v>500</v>
      </c>
      <c r="G266" s="167" t="s">
        <v>152</v>
      </c>
      <c r="H266" s="168">
        <v>1.607</v>
      </c>
      <c r="I266" s="169"/>
      <c r="J266" s="170">
        <f>ROUND(I266*H266,2)</f>
        <v>0</v>
      </c>
      <c r="K266" s="166" t="s">
        <v>1</v>
      </c>
      <c r="L266" s="171"/>
      <c r="M266" s="172" t="s">
        <v>1</v>
      </c>
      <c r="N266" s="173" t="s">
        <v>44</v>
      </c>
      <c r="P266" s="140">
        <f>O266*H266</f>
        <v>0</v>
      </c>
      <c r="Q266" s="140">
        <v>0</v>
      </c>
      <c r="R266" s="140">
        <f>Q266*H266</f>
        <v>0</v>
      </c>
      <c r="S266" s="140">
        <v>0</v>
      </c>
      <c r="T266" s="141">
        <f>S266*H266</f>
        <v>0</v>
      </c>
      <c r="AR266" s="142" t="s">
        <v>154</v>
      </c>
      <c r="AT266" s="142" t="s">
        <v>199</v>
      </c>
      <c r="AU266" s="142" t="s">
        <v>86</v>
      </c>
      <c r="AY266" s="15" t="s">
        <v>126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5" t="s">
        <v>85</v>
      </c>
      <c r="BK266" s="143">
        <f>ROUND(I266*H266,2)</f>
        <v>0</v>
      </c>
      <c r="BL266" s="15" t="s">
        <v>133</v>
      </c>
      <c r="BM266" s="142" t="s">
        <v>501</v>
      </c>
    </row>
    <row r="267" spans="2:65" s="12" customFormat="1" ht="11.25">
      <c r="B267" s="148"/>
      <c r="D267" s="149" t="s">
        <v>136</v>
      </c>
      <c r="E267" s="150" t="s">
        <v>1</v>
      </c>
      <c r="F267" s="151" t="s">
        <v>494</v>
      </c>
      <c r="H267" s="152">
        <v>1.6065</v>
      </c>
      <c r="I267" s="153"/>
      <c r="L267" s="148"/>
      <c r="M267" s="154"/>
      <c r="T267" s="155"/>
      <c r="AT267" s="150" t="s">
        <v>136</v>
      </c>
      <c r="AU267" s="150" t="s">
        <v>86</v>
      </c>
      <c r="AV267" s="12" t="s">
        <v>86</v>
      </c>
      <c r="AW267" s="12" t="s">
        <v>37</v>
      </c>
      <c r="AX267" s="12" t="s">
        <v>85</v>
      </c>
      <c r="AY267" s="150" t="s">
        <v>126</v>
      </c>
    </row>
    <row r="268" spans="2:65" s="1" customFormat="1" ht="16.5" customHeight="1">
      <c r="B268" s="130"/>
      <c r="C268" s="164" t="s">
        <v>251</v>
      </c>
      <c r="D268" s="164" t="s">
        <v>199</v>
      </c>
      <c r="E268" s="165" t="s">
        <v>502</v>
      </c>
      <c r="F268" s="166" t="s">
        <v>503</v>
      </c>
      <c r="G268" s="167" t="s">
        <v>152</v>
      </c>
      <c r="H268" s="168">
        <v>0.27</v>
      </c>
      <c r="I268" s="169"/>
      <c r="J268" s="170">
        <f>ROUND(I268*H268,2)</f>
        <v>0</v>
      </c>
      <c r="K268" s="166" t="s">
        <v>1</v>
      </c>
      <c r="L268" s="171"/>
      <c r="M268" s="172" t="s">
        <v>1</v>
      </c>
      <c r="N268" s="173" t="s">
        <v>44</v>
      </c>
      <c r="P268" s="140">
        <f>O268*H268</f>
        <v>0</v>
      </c>
      <c r="Q268" s="140">
        <v>0</v>
      </c>
      <c r="R268" s="140">
        <f>Q268*H268</f>
        <v>0</v>
      </c>
      <c r="S268" s="140">
        <v>0</v>
      </c>
      <c r="T268" s="141">
        <f>S268*H268</f>
        <v>0</v>
      </c>
      <c r="AR268" s="142" t="s">
        <v>154</v>
      </c>
      <c r="AT268" s="142" t="s">
        <v>199</v>
      </c>
      <c r="AU268" s="142" t="s">
        <v>86</v>
      </c>
      <c r="AY268" s="15" t="s">
        <v>126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5" t="s">
        <v>85</v>
      </c>
      <c r="BK268" s="143">
        <f>ROUND(I268*H268,2)</f>
        <v>0</v>
      </c>
      <c r="BL268" s="15" t="s">
        <v>133</v>
      </c>
      <c r="BM268" s="142" t="s">
        <v>504</v>
      </c>
    </row>
    <row r="269" spans="2:65" s="12" customFormat="1" ht="11.25">
      <c r="B269" s="148"/>
      <c r="D269" s="149" t="s">
        <v>136</v>
      </c>
      <c r="E269" s="150" t="s">
        <v>1</v>
      </c>
      <c r="F269" s="151" t="s">
        <v>505</v>
      </c>
      <c r="H269" s="152">
        <v>0.27</v>
      </c>
      <c r="I269" s="153"/>
      <c r="L269" s="148"/>
      <c r="M269" s="154"/>
      <c r="T269" s="155"/>
      <c r="AT269" s="150" t="s">
        <v>136</v>
      </c>
      <c r="AU269" s="150" t="s">
        <v>86</v>
      </c>
      <c r="AV269" s="12" t="s">
        <v>86</v>
      </c>
      <c r="AW269" s="12" t="s">
        <v>37</v>
      </c>
      <c r="AX269" s="12" t="s">
        <v>85</v>
      </c>
      <c r="AY269" s="150" t="s">
        <v>126</v>
      </c>
    </row>
    <row r="270" spans="2:65" s="1" customFormat="1" ht="24.2" customHeight="1">
      <c r="B270" s="130"/>
      <c r="C270" s="131" t="s">
        <v>255</v>
      </c>
      <c r="D270" s="131" t="s">
        <v>128</v>
      </c>
      <c r="E270" s="132" t="s">
        <v>506</v>
      </c>
      <c r="F270" s="133" t="s">
        <v>507</v>
      </c>
      <c r="G270" s="134" t="s">
        <v>148</v>
      </c>
      <c r="H270" s="135">
        <v>2</v>
      </c>
      <c r="I270" s="136"/>
      <c r="J270" s="137">
        <f>ROUND(I270*H270,2)</f>
        <v>0</v>
      </c>
      <c r="K270" s="133" t="s">
        <v>1</v>
      </c>
      <c r="L270" s="30"/>
      <c r="M270" s="138" t="s">
        <v>1</v>
      </c>
      <c r="N270" s="139" t="s">
        <v>44</v>
      </c>
      <c r="P270" s="140">
        <f>O270*H270</f>
        <v>0</v>
      </c>
      <c r="Q270" s="140">
        <v>0</v>
      </c>
      <c r="R270" s="140">
        <f>Q270*H270</f>
        <v>0</v>
      </c>
      <c r="S270" s="140">
        <v>0</v>
      </c>
      <c r="T270" s="141">
        <f>S270*H270</f>
        <v>0</v>
      </c>
      <c r="AR270" s="142" t="s">
        <v>133</v>
      </c>
      <c r="AT270" s="142" t="s">
        <v>128</v>
      </c>
      <c r="AU270" s="142" t="s">
        <v>86</v>
      </c>
      <c r="AY270" s="15" t="s">
        <v>126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5" t="s">
        <v>85</v>
      </c>
      <c r="BK270" s="143">
        <f>ROUND(I270*H270,2)</f>
        <v>0</v>
      </c>
      <c r="BL270" s="15" t="s">
        <v>133</v>
      </c>
      <c r="BM270" s="142" t="s">
        <v>508</v>
      </c>
    </row>
    <row r="271" spans="2:65" s="12" customFormat="1" ht="11.25">
      <c r="B271" s="148"/>
      <c r="D271" s="149" t="s">
        <v>136</v>
      </c>
      <c r="E271" s="150" t="s">
        <v>1</v>
      </c>
      <c r="F271" s="151" t="s">
        <v>86</v>
      </c>
      <c r="H271" s="152">
        <v>2</v>
      </c>
      <c r="I271" s="153"/>
      <c r="L271" s="148"/>
      <c r="M271" s="154"/>
      <c r="T271" s="155"/>
      <c r="AT271" s="150" t="s">
        <v>136</v>
      </c>
      <c r="AU271" s="150" t="s">
        <v>86</v>
      </c>
      <c r="AV271" s="12" t="s">
        <v>86</v>
      </c>
      <c r="AW271" s="12" t="s">
        <v>37</v>
      </c>
      <c r="AX271" s="12" t="s">
        <v>85</v>
      </c>
      <c r="AY271" s="150" t="s">
        <v>126</v>
      </c>
    </row>
    <row r="272" spans="2:65" s="1" customFormat="1" ht="24.2" customHeight="1">
      <c r="B272" s="130"/>
      <c r="C272" s="131" t="s">
        <v>261</v>
      </c>
      <c r="D272" s="131" t="s">
        <v>128</v>
      </c>
      <c r="E272" s="132" t="s">
        <v>509</v>
      </c>
      <c r="F272" s="133" t="s">
        <v>510</v>
      </c>
      <c r="G272" s="134" t="s">
        <v>148</v>
      </c>
      <c r="H272" s="135">
        <v>2</v>
      </c>
      <c r="I272" s="136"/>
      <c r="J272" s="137">
        <f>ROUND(I272*H272,2)</f>
        <v>0</v>
      </c>
      <c r="K272" s="133" t="s">
        <v>1</v>
      </c>
      <c r="L272" s="30"/>
      <c r="M272" s="138" t="s">
        <v>1</v>
      </c>
      <c r="N272" s="139" t="s">
        <v>44</v>
      </c>
      <c r="P272" s="140">
        <f>O272*H272</f>
        <v>0</v>
      </c>
      <c r="Q272" s="140">
        <v>0</v>
      </c>
      <c r="R272" s="140">
        <f>Q272*H272</f>
        <v>0</v>
      </c>
      <c r="S272" s="140">
        <v>0</v>
      </c>
      <c r="T272" s="141">
        <f>S272*H272</f>
        <v>0</v>
      </c>
      <c r="AR272" s="142" t="s">
        <v>133</v>
      </c>
      <c r="AT272" s="142" t="s">
        <v>128</v>
      </c>
      <c r="AU272" s="142" t="s">
        <v>86</v>
      </c>
      <c r="AY272" s="15" t="s">
        <v>126</v>
      </c>
      <c r="BE272" s="143">
        <f>IF(N272="základní",J272,0)</f>
        <v>0</v>
      </c>
      <c r="BF272" s="143">
        <f>IF(N272="snížená",J272,0)</f>
        <v>0</v>
      </c>
      <c r="BG272" s="143">
        <f>IF(N272="zákl. přenesená",J272,0)</f>
        <v>0</v>
      </c>
      <c r="BH272" s="143">
        <f>IF(N272="sníž. přenesená",J272,0)</f>
        <v>0</v>
      </c>
      <c r="BI272" s="143">
        <f>IF(N272="nulová",J272,0)</f>
        <v>0</v>
      </c>
      <c r="BJ272" s="15" t="s">
        <v>85</v>
      </c>
      <c r="BK272" s="143">
        <f>ROUND(I272*H272,2)</f>
        <v>0</v>
      </c>
      <c r="BL272" s="15" t="s">
        <v>133</v>
      </c>
      <c r="BM272" s="142" t="s">
        <v>511</v>
      </c>
    </row>
    <row r="273" spans="2:65" s="12" customFormat="1" ht="11.25">
      <c r="B273" s="148"/>
      <c r="D273" s="149" t="s">
        <v>136</v>
      </c>
      <c r="E273" s="150" t="s">
        <v>1</v>
      </c>
      <c r="F273" s="151" t="s">
        <v>86</v>
      </c>
      <c r="H273" s="152">
        <v>2</v>
      </c>
      <c r="I273" s="153"/>
      <c r="L273" s="148"/>
      <c r="M273" s="154"/>
      <c r="T273" s="155"/>
      <c r="AT273" s="150" t="s">
        <v>136</v>
      </c>
      <c r="AU273" s="150" t="s">
        <v>86</v>
      </c>
      <c r="AV273" s="12" t="s">
        <v>86</v>
      </c>
      <c r="AW273" s="12" t="s">
        <v>37</v>
      </c>
      <c r="AX273" s="12" t="s">
        <v>85</v>
      </c>
      <c r="AY273" s="150" t="s">
        <v>126</v>
      </c>
    </row>
    <row r="274" spans="2:65" s="1" customFormat="1" ht="33" customHeight="1">
      <c r="B274" s="130"/>
      <c r="C274" s="164" t="s">
        <v>265</v>
      </c>
      <c r="D274" s="164" t="s">
        <v>199</v>
      </c>
      <c r="E274" s="165" t="s">
        <v>512</v>
      </c>
      <c r="F274" s="166" t="s">
        <v>513</v>
      </c>
      <c r="G274" s="167" t="s">
        <v>419</v>
      </c>
      <c r="H274" s="168">
        <v>0.22</v>
      </c>
      <c r="I274" s="169"/>
      <c r="J274" s="170">
        <f>ROUND(I274*H274,2)</f>
        <v>0</v>
      </c>
      <c r="K274" s="166" t="s">
        <v>1</v>
      </c>
      <c r="L274" s="171"/>
      <c r="M274" s="172" t="s">
        <v>1</v>
      </c>
      <c r="N274" s="173" t="s">
        <v>44</v>
      </c>
      <c r="P274" s="140">
        <f>O274*H274</f>
        <v>0</v>
      </c>
      <c r="Q274" s="140">
        <v>0</v>
      </c>
      <c r="R274" s="140">
        <f>Q274*H274</f>
        <v>0</v>
      </c>
      <c r="S274" s="140">
        <v>0</v>
      </c>
      <c r="T274" s="141">
        <f>S274*H274</f>
        <v>0</v>
      </c>
      <c r="AR274" s="142" t="s">
        <v>154</v>
      </c>
      <c r="AT274" s="142" t="s">
        <v>199</v>
      </c>
      <c r="AU274" s="142" t="s">
        <v>86</v>
      </c>
      <c r="AY274" s="15" t="s">
        <v>126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5" t="s">
        <v>85</v>
      </c>
      <c r="BK274" s="143">
        <f>ROUND(I274*H274,2)</f>
        <v>0</v>
      </c>
      <c r="BL274" s="15" t="s">
        <v>133</v>
      </c>
      <c r="BM274" s="142" t="s">
        <v>514</v>
      </c>
    </row>
    <row r="275" spans="2:65" s="12" customFormat="1" ht="11.25">
      <c r="B275" s="148"/>
      <c r="D275" s="149" t="s">
        <v>136</v>
      </c>
      <c r="E275" s="150" t="s">
        <v>1</v>
      </c>
      <c r="F275" s="151" t="s">
        <v>515</v>
      </c>
      <c r="H275" s="152">
        <v>0.22</v>
      </c>
      <c r="I275" s="153"/>
      <c r="L275" s="148"/>
      <c r="M275" s="154"/>
      <c r="T275" s="155"/>
      <c r="AT275" s="150" t="s">
        <v>136</v>
      </c>
      <c r="AU275" s="150" t="s">
        <v>86</v>
      </c>
      <c r="AV275" s="12" t="s">
        <v>86</v>
      </c>
      <c r="AW275" s="12" t="s">
        <v>37</v>
      </c>
      <c r="AX275" s="12" t="s">
        <v>85</v>
      </c>
      <c r="AY275" s="150" t="s">
        <v>126</v>
      </c>
    </row>
    <row r="276" spans="2:65" s="1" customFormat="1" ht="33" customHeight="1">
      <c r="B276" s="130"/>
      <c r="C276" s="164" t="s">
        <v>269</v>
      </c>
      <c r="D276" s="164" t="s">
        <v>199</v>
      </c>
      <c r="E276" s="165" t="s">
        <v>516</v>
      </c>
      <c r="F276" s="166" t="s">
        <v>517</v>
      </c>
      <c r="G276" s="167" t="s">
        <v>419</v>
      </c>
      <c r="H276" s="168">
        <v>0.66</v>
      </c>
      <c r="I276" s="169"/>
      <c r="J276" s="170">
        <f>ROUND(I276*H276,2)</f>
        <v>0</v>
      </c>
      <c r="K276" s="166" t="s">
        <v>1</v>
      </c>
      <c r="L276" s="171"/>
      <c r="M276" s="172" t="s">
        <v>1</v>
      </c>
      <c r="N276" s="173" t="s">
        <v>44</v>
      </c>
      <c r="P276" s="140">
        <f>O276*H276</f>
        <v>0</v>
      </c>
      <c r="Q276" s="140">
        <v>0</v>
      </c>
      <c r="R276" s="140">
        <f>Q276*H276</f>
        <v>0</v>
      </c>
      <c r="S276" s="140">
        <v>0</v>
      </c>
      <c r="T276" s="141">
        <f>S276*H276</f>
        <v>0</v>
      </c>
      <c r="AR276" s="142" t="s">
        <v>154</v>
      </c>
      <c r="AT276" s="142" t="s">
        <v>199</v>
      </c>
      <c r="AU276" s="142" t="s">
        <v>86</v>
      </c>
      <c r="AY276" s="15" t="s">
        <v>126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5" t="s">
        <v>85</v>
      </c>
      <c r="BK276" s="143">
        <f>ROUND(I276*H276,2)</f>
        <v>0</v>
      </c>
      <c r="BL276" s="15" t="s">
        <v>133</v>
      </c>
      <c r="BM276" s="142" t="s">
        <v>518</v>
      </c>
    </row>
    <row r="277" spans="2:65" s="12" customFormat="1" ht="11.25">
      <c r="B277" s="148"/>
      <c r="D277" s="149" t="s">
        <v>136</v>
      </c>
      <c r="E277" s="150" t="s">
        <v>1</v>
      </c>
      <c r="F277" s="151" t="s">
        <v>519</v>
      </c>
      <c r="H277" s="152">
        <v>0.66</v>
      </c>
      <c r="I277" s="153"/>
      <c r="L277" s="148"/>
      <c r="M277" s="154"/>
      <c r="T277" s="155"/>
      <c r="AT277" s="150" t="s">
        <v>136</v>
      </c>
      <c r="AU277" s="150" t="s">
        <v>86</v>
      </c>
      <c r="AV277" s="12" t="s">
        <v>86</v>
      </c>
      <c r="AW277" s="12" t="s">
        <v>37</v>
      </c>
      <c r="AX277" s="12" t="s">
        <v>85</v>
      </c>
      <c r="AY277" s="150" t="s">
        <v>126</v>
      </c>
    </row>
    <row r="278" spans="2:65" s="1" customFormat="1" ht="21.75" customHeight="1">
      <c r="B278" s="130"/>
      <c r="C278" s="131" t="s">
        <v>270</v>
      </c>
      <c r="D278" s="131" t="s">
        <v>128</v>
      </c>
      <c r="E278" s="132" t="s">
        <v>520</v>
      </c>
      <c r="F278" s="133" t="s">
        <v>521</v>
      </c>
      <c r="G278" s="134" t="s">
        <v>148</v>
      </c>
      <c r="H278" s="135">
        <v>2</v>
      </c>
      <c r="I278" s="136"/>
      <c r="J278" s="137">
        <f>ROUND(I278*H278,2)</f>
        <v>0</v>
      </c>
      <c r="K278" s="133" t="s">
        <v>132</v>
      </c>
      <c r="L278" s="30"/>
      <c r="M278" s="138" t="s">
        <v>1</v>
      </c>
      <c r="N278" s="139" t="s">
        <v>44</v>
      </c>
      <c r="P278" s="140">
        <f>O278*H278</f>
        <v>0</v>
      </c>
      <c r="Q278" s="140">
        <v>0</v>
      </c>
      <c r="R278" s="140">
        <f>Q278*H278</f>
        <v>0</v>
      </c>
      <c r="S278" s="140">
        <v>0</v>
      </c>
      <c r="T278" s="141">
        <f>S278*H278</f>
        <v>0</v>
      </c>
      <c r="AR278" s="142" t="s">
        <v>133</v>
      </c>
      <c r="AT278" s="142" t="s">
        <v>128</v>
      </c>
      <c r="AU278" s="142" t="s">
        <v>86</v>
      </c>
      <c r="AY278" s="15" t="s">
        <v>126</v>
      </c>
      <c r="BE278" s="143">
        <f>IF(N278="základní",J278,0)</f>
        <v>0</v>
      </c>
      <c r="BF278" s="143">
        <f>IF(N278="snížená",J278,0)</f>
        <v>0</v>
      </c>
      <c r="BG278" s="143">
        <f>IF(N278="zákl. přenesená",J278,0)</f>
        <v>0</v>
      </c>
      <c r="BH278" s="143">
        <f>IF(N278="sníž. přenesená",J278,0)</f>
        <v>0</v>
      </c>
      <c r="BI278" s="143">
        <f>IF(N278="nulová",J278,0)</f>
        <v>0</v>
      </c>
      <c r="BJ278" s="15" t="s">
        <v>85</v>
      </c>
      <c r="BK278" s="143">
        <f>ROUND(I278*H278,2)</f>
        <v>0</v>
      </c>
      <c r="BL278" s="15" t="s">
        <v>133</v>
      </c>
      <c r="BM278" s="142" t="s">
        <v>522</v>
      </c>
    </row>
    <row r="279" spans="2:65" s="1" customFormat="1" ht="11.25">
      <c r="B279" s="30"/>
      <c r="D279" s="144" t="s">
        <v>134</v>
      </c>
      <c r="F279" s="145" t="s">
        <v>523</v>
      </c>
      <c r="I279" s="146"/>
      <c r="L279" s="30"/>
      <c r="M279" s="147"/>
      <c r="T279" s="54"/>
      <c r="AT279" s="15" t="s">
        <v>134</v>
      </c>
      <c r="AU279" s="15" t="s">
        <v>86</v>
      </c>
    </row>
    <row r="280" spans="2:65" s="12" customFormat="1" ht="11.25">
      <c r="B280" s="148"/>
      <c r="D280" s="149" t="s">
        <v>136</v>
      </c>
      <c r="E280" s="150" t="s">
        <v>1</v>
      </c>
      <c r="F280" s="151" t="s">
        <v>524</v>
      </c>
      <c r="H280" s="152">
        <v>2</v>
      </c>
      <c r="I280" s="153"/>
      <c r="L280" s="148"/>
      <c r="M280" s="154"/>
      <c r="T280" s="155"/>
      <c r="AT280" s="150" t="s">
        <v>136</v>
      </c>
      <c r="AU280" s="150" t="s">
        <v>86</v>
      </c>
      <c r="AV280" s="12" t="s">
        <v>86</v>
      </c>
      <c r="AW280" s="12" t="s">
        <v>37</v>
      </c>
      <c r="AX280" s="12" t="s">
        <v>85</v>
      </c>
      <c r="AY280" s="150" t="s">
        <v>126</v>
      </c>
    </row>
    <row r="281" spans="2:65" s="1" customFormat="1" ht="21.75" customHeight="1">
      <c r="B281" s="130"/>
      <c r="C281" s="131" t="s">
        <v>275</v>
      </c>
      <c r="D281" s="131" t="s">
        <v>128</v>
      </c>
      <c r="E281" s="132" t="s">
        <v>525</v>
      </c>
      <c r="F281" s="133" t="s">
        <v>526</v>
      </c>
      <c r="G281" s="134" t="s">
        <v>152</v>
      </c>
      <c r="H281" s="135">
        <v>0.34</v>
      </c>
      <c r="I281" s="136"/>
      <c r="J281" s="137">
        <f>ROUND(I281*H281,2)</f>
        <v>0</v>
      </c>
      <c r="K281" s="133" t="s">
        <v>132</v>
      </c>
      <c r="L281" s="30"/>
      <c r="M281" s="138" t="s">
        <v>1</v>
      </c>
      <c r="N281" s="139" t="s">
        <v>44</v>
      </c>
      <c r="P281" s="140">
        <f>O281*H281</f>
        <v>0</v>
      </c>
      <c r="Q281" s="140">
        <v>0</v>
      </c>
      <c r="R281" s="140">
        <f>Q281*H281</f>
        <v>0</v>
      </c>
      <c r="S281" s="140">
        <v>0</v>
      </c>
      <c r="T281" s="141">
        <f>S281*H281</f>
        <v>0</v>
      </c>
      <c r="AR281" s="142" t="s">
        <v>133</v>
      </c>
      <c r="AT281" s="142" t="s">
        <v>128</v>
      </c>
      <c r="AU281" s="142" t="s">
        <v>86</v>
      </c>
      <c r="AY281" s="15" t="s">
        <v>126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5" t="s">
        <v>85</v>
      </c>
      <c r="BK281" s="143">
        <f>ROUND(I281*H281,2)</f>
        <v>0</v>
      </c>
      <c r="BL281" s="15" t="s">
        <v>133</v>
      </c>
      <c r="BM281" s="142" t="s">
        <v>527</v>
      </c>
    </row>
    <row r="282" spans="2:65" s="1" customFormat="1" ht="11.25">
      <c r="B282" s="30"/>
      <c r="D282" s="144" t="s">
        <v>134</v>
      </c>
      <c r="F282" s="145" t="s">
        <v>528</v>
      </c>
      <c r="I282" s="146"/>
      <c r="L282" s="30"/>
      <c r="M282" s="147"/>
      <c r="T282" s="54"/>
      <c r="AT282" s="15" t="s">
        <v>134</v>
      </c>
      <c r="AU282" s="15" t="s">
        <v>86</v>
      </c>
    </row>
    <row r="283" spans="2:65" s="12" customFormat="1" ht="11.25">
      <c r="B283" s="148"/>
      <c r="D283" s="149" t="s">
        <v>136</v>
      </c>
      <c r="E283" s="150" t="s">
        <v>1</v>
      </c>
      <c r="F283" s="151" t="s">
        <v>529</v>
      </c>
      <c r="H283" s="152">
        <v>0.34</v>
      </c>
      <c r="I283" s="153"/>
      <c r="L283" s="148"/>
      <c r="M283" s="154"/>
      <c r="T283" s="155"/>
      <c r="AT283" s="150" t="s">
        <v>136</v>
      </c>
      <c r="AU283" s="150" t="s">
        <v>86</v>
      </c>
      <c r="AV283" s="12" t="s">
        <v>86</v>
      </c>
      <c r="AW283" s="12" t="s">
        <v>37</v>
      </c>
      <c r="AX283" s="12" t="s">
        <v>85</v>
      </c>
      <c r="AY283" s="150" t="s">
        <v>126</v>
      </c>
    </row>
    <row r="284" spans="2:65" s="1" customFormat="1" ht="16.5" customHeight="1">
      <c r="B284" s="130"/>
      <c r="C284" s="164" t="s">
        <v>276</v>
      </c>
      <c r="D284" s="164" t="s">
        <v>199</v>
      </c>
      <c r="E284" s="165" t="s">
        <v>530</v>
      </c>
      <c r="F284" s="166" t="s">
        <v>531</v>
      </c>
      <c r="G284" s="167" t="s">
        <v>152</v>
      </c>
      <c r="H284" s="168">
        <v>0.34</v>
      </c>
      <c r="I284" s="169"/>
      <c r="J284" s="170">
        <f>ROUND(I284*H284,2)</f>
        <v>0</v>
      </c>
      <c r="K284" s="166" t="s">
        <v>1</v>
      </c>
      <c r="L284" s="171"/>
      <c r="M284" s="172" t="s">
        <v>1</v>
      </c>
      <c r="N284" s="173" t="s">
        <v>44</v>
      </c>
      <c r="P284" s="140">
        <f>O284*H284</f>
        <v>0</v>
      </c>
      <c r="Q284" s="140">
        <v>0</v>
      </c>
      <c r="R284" s="140">
        <f>Q284*H284</f>
        <v>0</v>
      </c>
      <c r="S284" s="140">
        <v>0</v>
      </c>
      <c r="T284" s="141">
        <f>S284*H284</f>
        <v>0</v>
      </c>
      <c r="AR284" s="142" t="s">
        <v>154</v>
      </c>
      <c r="AT284" s="142" t="s">
        <v>199</v>
      </c>
      <c r="AU284" s="142" t="s">
        <v>86</v>
      </c>
      <c r="AY284" s="15" t="s">
        <v>126</v>
      </c>
      <c r="BE284" s="143">
        <f>IF(N284="základní",J284,0)</f>
        <v>0</v>
      </c>
      <c r="BF284" s="143">
        <f>IF(N284="snížená",J284,0)</f>
        <v>0</v>
      </c>
      <c r="BG284" s="143">
        <f>IF(N284="zákl. přenesená",J284,0)</f>
        <v>0</v>
      </c>
      <c r="BH284" s="143">
        <f>IF(N284="sníž. přenesená",J284,0)</f>
        <v>0</v>
      </c>
      <c r="BI284" s="143">
        <f>IF(N284="nulová",J284,0)</f>
        <v>0</v>
      </c>
      <c r="BJ284" s="15" t="s">
        <v>85</v>
      </c>
      <c r="BK284" s="143">
        <f>ROUND(I284*H284,2)</f>
        <v>0</v>
      </c>
      <c r="BL284" s="15" t="s">
        <v>133</v>
      </c>
      <c r="BM284" s="142" t="s">
        <v>532</v>
      </c>
    </row>
    <row r="285" spans="2:65" s="12" customFormat="1" ht="11.25">
      <c r="B285" s="148"/>
      <c r="D285" s="149" t="s">
        <v>136</v>
      </c>
      <c r="E285" s="150" t="s">
        <v>1</v>
      </c>
      <c r="F285" s="151" t="s">
        <v>529</v>
      </c>
      <c r="H285" s="152">
        <v>0.34</v>
      </c>
      <c r="I285" s="153"/>
      <c r="L285" s="148"/>
      <c r="M285" s="154"/>
      <c r="T285" s="155"/>
      <c r="AT285" s="150" t="s">
        <v>136</v>
      </c>
      <c r="AU285" s="150" t="s">
        <v>86</v>
      </c>
      <c r="AV285" s="12" t="s">
        <v>86</v>
      </c>
      <c r="AW285" s="12" t="s">
        <v>37</v>
      </c>
      <c r="AX285" s="12" t="s">
        <v>85</v>
      </c>
      <c r="AY285" s="150" t="s">
        <v>126</v>
      </c>
    </row>
    <row r="286" spans="2:65" s="1" customFormat="1" ht="33" customHeight="1">
      <c r="B286" s="130"/>
      <c r="C286" s="131" t="s">
        <v>260</v>
      </c>
      <c r="D286" s="131" t="s">
        <v>128</v>
      </c>
      <c r="E286" s="132" t="s">
        <v>533</v>
      </c>
      <c r="F286" s="133" t="s">
        <v>534</v>
      </c>
      <c r="G286" s="134" t="s">
        <v>535</v>
      </c>
      <c r="H286" s="135">
        <v>2</v>
      </c>
      <c r="I286" s="136"/>
      <c r="J286" s="137">
        <f>ROUND(I286*H286,2)</f>
        <v>0</v>
      </c>
      <c r="K286" s="133" t="s">
        <v>1</v>
      </c>
      <c r="L286" s="30"/>
      <c r="M286" s="138" t="s">
        <v>1</v>
      </c>
      <c r="N286" s="139" t="s">
        <v>44</v>
      </c>
      <c r="P286" s="140">
        <f>O286*H286</f>
        <v>0</v>
      </c>
      <c r="Q286" s="140">
        <v>0</v>
      </c>
      <c r="R286" s="140">
        <f>Q286*H286</f>
        <v>0</v>
      </c>
      <c r="S286" s="140">
        <v>0</v>
      </c>
      <c r="T286" s="141">
        <f>S286*H286</f>
        <v>0</v>
      </c>
      <c r="AR286" s="142" t="s">
        <v>133</v>
      </c>
      <c r="AT286" s="142" t="s">
        <v>128</v>
      </c>
      <c r="AU286" s="142" t="s">
        <v>86</v>
      </c>
      <c r="AY286" s="15" t="s">
        <v>126</v>
      </c>
      <c r="BE286" s="143">
        <f>IF(N286="základní",J286,0)</f>
        <v>0</v>
      </c>
      <c r="BF286" s="143">
        <f>IF(N286="snížená",J286,0)</f>
        <v>0</v>
      </c>
      <c r="BG286" s="143">
        <f>IF(N286="zákl. přenesená",J286,0)</f>
        <v>0</v>
      </c>
      <c r="BH286" s="143">
        <f>IF(N286="sníž. přenesená",J286,0)</f>
        <v>0</v>
      </c>
      <c r="BI286" s="143">
        <f>IF(N286="nulová",J286,0)</f>
        <v>0</v>
      </c>
      <c r="BJ286" s="15" t="s">
        <v>85</v>
      </c>
      <c r="BK286" s="143">
        <f>ROUND(I286*H286,2)</f>
        <v>0</v>
      </c>
      <c r="BL286" s="15" t="s">
        <v>133</v>
      </c>
      <c r="BM286" s="142" t="s">
        <v>536</v>
      </c>
    </row>
    <row r="287" spans="2:65" s="12" customFormat="1" ht="11.25">
      <c r="B287" s="148"/>
      <c r="D287" s="149" t="s">
        <v>136</v>
      </c>
      <c r="E287" s="150" t="s">
        <v>1</v>
      </c>
      <c r="F287" s="151" t="s">
        <v>86</v>
      </c>
      <c r="H287" s="152">
        <v>2</v>
      </c>
      <c r="I287" s="153"/>
      <c r="L287" s="148"/>
      <c r="M287" s="154"/>
      <c r="T287" s="155"/>
      <c r="AT287" s="150" t="s">
        <v>136</v>
      </c>
      <c r="AU287" s="150" t="s">
        <v>86</v>
      </c>
      <c r="AV287" s="12" t="s">
        <v>86</v>
      </c>
      <c r="AW287" s="12" t="s">
        <v>37</v>
      </c>
      <c r="AX287" s="12" t="s">
        <v>85</v>
      </c>
      <c r="AY287" s="150" t="s">
        <v>126</v>
      </c>
    </row>
    <row r="288" spans="2:65" s="1" customFormat="1" ht="24.2" customHeight="1">
      <c r="B288" s="130"/>
      <c r="C288" s="131" t="s">
        <v>277</v>
      </c>
      <c r="D288" s="131" t="s">
        <v>128</v>
      </c>
      <c r="E288" s="132" t="s">
        <v>537</v>
      </c>
      <c r="F288" s="133" t="s">
        <v>538</v>
      </c>
      <c r="G288" s="134" t="s">
        <v>535</v>
      </c>
      <c r="H288" s="135">
        <v>1</v>
      </c>
      <c r="I288" s="136"/>
      <c r="J288" s="137">
        <f>ROUND(I288*H288,2)</f>
        <v>0</v>
      </c>
      <c r="K288" s="133" t="s">
        <v>1</v>
      </c>
      <c r="L288" s="30"/>
      <c r="M288" s="138" t="s">
        <v>1</v>
      </c>
      <c r="N288" s="139" t="s">
        <v>44</v>
      </c>
      <c r="P288" s="140">
        <f>O288*H288</f>
        <v>0</v>
      </c>
      <c r="Q288" s="140">
        <v>0</v>
      </c>
      <c r="R288" s="140">
        <f>Q288*H288</f>
        <v>0</v>
      </c>
      <c r="S288" s="140">
        <v>0</v>
      </c>
      <c r="T288" s="141">
        <f>S288*H288</f>
        <v>0</v>
      </c>
      <c r="AR288" s="142" t="s">
        <v>133</v>
      </c>
      <c r="AT288" s="142" t="s">
        <v>128</v>
      </c>
      <c r="AU288" s="142" t="s">
        <v>86</v>
      </c>
      <c r="AY288" s="15" t="s">
        <v>126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5" t="s">
        <v>85</v>
      </c>
      <c r="BK288" s="143">
        <f>ROUND(I288*H288,2)</f>
        <v>0</v>
      </c>
      <c r="BL288" s="15" t="s">
        <v>133</v>
      </c>
      <c r="BM288" s="142" t="s">
        <v>539</v>
      </c>
    </row>
    <row r="289" spans="2:65" s="12" customFormat="1" ht="11.25">
      <c r="B289" s="148"/>
      <c r="D289" s="149" t="s">
        <v>136</v>
      </c>
      <c r="E289" s="150" t="s">
        <v>1</v>
      </c>
      <c r="F289" s="151" t="s">
        <v>85</v>
      </c>
      <c r="H289" s="152">
        <v>1</v>
      </c>
      <c r="I289" s="153"/>
      <c r="L289" s="148"/>
      <c r="M289" s="154"/>
      <c r="T289" s="155"/>
      <c r="AT289" s="150" t="s">
        <v>136</v>
      </c>
      <c r="AU289" s="150" t="s">
        <v>86</v>
      </c>
      <c r="AV289" s="12" t="s">
        <v>86</v>
      </c>
      <c r="AW289" s="12" t="s">
        <v>37</v>
      </c>
      <c r="AX289" s="12" t="s">
        <v>85</v>
      </c>
      <c r="AY289" s="150" t="s">
        <v>126</v>
      </c>
    </row>
    <row r="290" spans="2:65" s="1" customFormat="1" ht="37.9" customHeight="1">
      <c r="B290" s="130"/>
      <c r="C290" s="131" t="s">
        <v>278</v>
      </c>
      <c r="D290" s="131" t="s">
        <v>128</v>
      </c>
      <c r="E290" s="132" t="s">
        <v>540</v>
      </c>
      <c r="F290" s="133" t="s">
        <v>541</v>
      </c>
      <c r="G290" s="134" t="s">
        <v>542</v>
      </c>
      <c r="H290" s="135">
        <v>1</v>
      </c>
      <c r="I290" s="136"/>
      <c r="J290" s="137">
        <f>ROUND(I290*H290,2)</f>
        <v>0</v>
      </c>
      <c r="K290" s="133" t="s">
        <v>1</v>
      </c>
      <c r="L290" s="30"/>
      <c r="M290" s="138" t="s">
        <v>1</v>
      </c>
      <c r="N290" s="139" t="s">
        <v>44</v>
      </c>
      <c r="P290" s="140">
        <f>O290*H290</f>
        <v>0</v>
      </c>
      <c r="Q290" s="140">
        <v>0</v>
      </c>
      <c r="R290" s="140">
        <f>Q290*H290</f>
        <v>0</v>
      </c>
      <c r="S290" s="140">
        <v>0</v>
      </c>
      <c r="T290" s="141">
        <f>S290*H290</f>
        <v>0</v>
      </c>
      <c r="AR290" s="142" t="s">
        <v>133</v>
      </c>
      <c r="AT290" s="142" t="s">
        <v>128</v>
      </c>
      <c r="AU290" s="142" t="s">
        <v>86</v>
      </c>
      <c r="AY290" s="15" t="s">
        <v>126</v>
      </c>
      <c r="BE290" s="143">
        <f>IF(N290="základní",J290,0)</f>
        <v>0</v>
      </c>
      <c r="BF290" s="143">
        <f>IF(N290="snížená",J290,0)</f>
        <v>0</v>
      </c>
      <c r="BG290" s="143">
        <f>IF(N290="zákl. přenesená",J290,0)</f>
        <v>0</v>
      </c>
      <c r="BH290" s="143">
        <f>IF(N290="sníž. přenesená",J290,0)</f>
        <v>0</v>
      </c>
      <c r="BI290" s="143">
        <f>IF(N290="nulová",J290,0)</f>
        <v>0</v>
      </c>
      <c r="BJ290" s="15" t="s">
        <v>85</v>
      </c>
      <c r="BK290" s="143">
        <f>ROUND(I290*H290,2)</f>
        <v>0</v>
      </c>
      <c r="BL290" s="15" t="s">
        <v>133</v>
      </c>
      <c r="BM290" s="142" t="s">
        <v>543</v>
      </c>
    </row>
    <row r="291" spans="2:65" s="12" customFormat="1" ht="11.25">
      <c r="B291" s="148"/>
      <c r="D291" s="149" t="s">
        <v>136</v>
      </c>
      <c r="E291" s="150" t="s">
        <v>1</v>
      </c>
      <c r="F291" s="151" t="s">
        <v>85</v>
      </c>
      <c r="H291" s="152">
        <v>1</v>
      </c>
      <c r="I291" s="153"/>
      <c r="L291" s="148"/>
      <c r="M291" s="154"/>
      <c r="T291" s="155"/>
      <c r="AT291" s="150" t="s">
        <v>136</v>
      </c>
      <c r="AU291" s="150" t="s">
        <v>86</v>
      </c>
      <c r="AV291" s="12" t="s">
        <v>86</v>
      </c>
      <c r="AW291" s="12" t="s">
        <v>37</v>
      </c>
      <c r="AX291" s="12" t="s">
        <v>85</v>
      </c>
      <c r="AY291" s="150" t="s">
        <v>126</v>
      </c>
    </row>
    <row r="292" spans="2:65" s="1" customFormat="1" ht="24.2" customHeight="1">
      <c r="B292" s="130"/>
      <c r="C292" s="131" t="s">
        <v>282</v>
      </c>
      <c r="D292" s="131" t="s">
        <v>128</v>
      </c>
      <c r="E292" s="132" t="s">
        <v>544</v>
      </c>
      <c r="F292" s="133" t="s">
        <v>545</v>
      </c>
      <c r="G292" s="134" t="s">
        <v>148</v>
      </c>
      <c r="H292" s="135">
        <v>3</v>
      </c>
      <c r="I292" s="136"/>
      <c r="J292" s="137">
        <f>ROUND(I292*H292,2)</f>
        <v>0</v>
      </c>
      <c r="K292" s="133" t="s">
        <v>132</v>
      </c>
      <c r="L292" s="30"/>
      <c r="M292" s="138" t="s">
        <v>1</v>
      </c>
      <c r="N292" s="139" t="s">
        <v>44</v>
      </c>
      <c r="P292" s="140">
        <f>O292*H292</f>
        <v>0</v>
      </c>
      <c r="Q292" s="140">
        <v>7.0459999999999995E-2</v>
      </c>
      <c r="R292" s="140">
        <f>Q292*H292</f>
        <v>0.21137999999999998</v>
      </c>
      <c r="S292" s="140">
        <v>0</v>
      </c>
      <c r="T292" s="141">
        <f>S292*H292</f>
        <v>0</v>
      </c>
      <c r="AR292" s="142" t="s">
        <v>133</v>
      </c>
      <c r="AT292" s="142" t="s">
        <v>128</v>
      </c>
      <c r="AU292" s="142" t="s">
        <v>86</v>
      </c>
      <c r="AY292" s="15" t="s">
        <v>126</v>
      </c>
      <c r="BE292" s="143">
        <f>IF(N292="základní",J292,0)</f>
        <v>0</v>
      </c>
      <c r="BF292" s="143">
        <f>IF(N292="snížená",J292,0)</f>
        <v>0</v>
      </c>
      <c r="BG292" s="143">
        <f>IF(N292="zákl. přenesená",J292,0)</f>
        <v>0</v>
      </c>
      <c r="BH292" s="143">
        <f>IF(N292="sníž. přenesená",J292,0)</f>
        <v>0</v>
      </c>
      <c r="BI292" s="143">
        <f>IF(N292="nulová",J292,0)</f>
        <v>0</v>
      </c>
      <c r="BJ292" s="15" t="s">
        <v>85</v>
      </c>
      <c r="BK292" s="143">
        <f>ROUND(I292*H292,2)</f>
        <v>0</v>
      </c>
      <c r="BL292" s="15" t="s">
        <v>133</v>
      </c>
      <c r="BM292" s="142" t="s">
        <v>546</v>
      </c>
    </row>
    <row r="293" spans="2:65" s="1" customFormat="1" ht="11.25">
      <c r="B293" s="30"/>
      <c r="D293" s="144" t="s">
        <v>134</v>
      </c>
      <c r="F293" s="145" t="s">
        <v>547</v>
      </c>
      <c r="I293" s="146"/>
      <c r="L293" s="30"/>
      <c r="M293" s="147"/>
      <c r="T293" s="54"/>
      <c r="AT293" s="15" t="s">
        <v>134</v>
      </c>
      <c r="AU293" s="15" t="s">
        <v>86</v>
      </c>
    </row>
    <row r="294" spans="2:65" s="11" customFormat="1" ht="22.9" customHeight="1">
      <c r="B294" s="118"/>
      <c r="D294" s="119" t="s">
        <v>78</v>
      </c>
      <c r="E294" s="128" t="s">
        <v>144</v>
      </c>
      <c r="F294" s="128" t="s">
        <v>203</v>
      </c>
      <c r="I294" s="121"/>
      <c r="J294" s="129">
        <f>BK294</f>
        <v>0</v>
      </c>
      <c r="L294" s="118"/>
      <c r="M294" s="123"/>
      <c r="P294" s="124">
        <f>P295+SUM(P296:P350)</f>
        <v>0</v>
      </c>
      <c r="R294" s="124">
        <f>R295+SUM(R296:R350)</f>
        <v>294.92626099999995</v>
      </c>
      <c r="T294" s="125">
        <f>T295+SUM(T296:T350)</f>
        <v>0</v>
      </c>
      <c r="AR294" s="119" t="s">
        <v>85</v>
      </c>
      <c r="AT294" s="126" t="s">
        <v>78</v>
      </c>
      <c r="AU294" s="126" t="s">
        <v>85</v>
      </c>
      <c r="AY294" s="119" t="s">
        <v>126</v>
      </c>
      <c r="BK294" s="127">
        <f>BK295+SUM(BK296:BK350)</f>
        <v>0</v>
      </c>
    </row>
    <row r="295" spans="2:65" s="1" customFormat="1" ht="21.75" customHeight="1">
      <c r="B295" s="130"/>
      <c r="C295" s="131" t="s">
        <v>283</v>
      </c>
      <c r="D295" s="131" t="s">
        <v>128</v>
      </c>
      <c r="E295" s="132" t="s">
        <v>548</v>
      </c>
      <c r="F295" s="133" t="s">
        <v>549</v>
      </c>
      <c r="G295" s="134" t="s">
        <v>131</v>
      </c>
      <c r="H295" s="135">
        <v>141</v>
      </c>
      <c r="I295" s="136"/>
      <c r="J295" s="137">
        <f>ROUND(I295*H295,2)</f>
        <v>0</v>
      </c>
      <c r="K295" s="133" t="s">
        <v>132</v>
      </c>
      <c r="L295" s="30"/>
      <c r="M295" s="138" t="s">
        <v>1</v>
      </c>
      <c r="N295" s="139" t="s">
        <v>44</v>
      </c>
      <c r="P295" s="140">
        <f>O295*H295</f>
        <v>0</v>
      </c>
      <c r="Q295" s="140">
        <v>0</v>
      </c>
      <c r="R295" s="140">
        <f>Q295*H295</f>
        <v>0</v>
      </c>
      <c r="S295" s="140">
        <v>0</v>
      </c>
      <c r="T295" s="141">
        <f>S295*H295</f>
        <v>0</v>
      </c>
      <c r="AR295" s="142" t="s">
        <v>133</v>
      </c>
      <c r="AT295" s="142" t="s">
        <v>128</v>
      </c>
      <c r="AU295" s="142" t="s">
        <v>86</v>
      </c>
      <c r="AY295" s="15" t="s">
        <v>126</v>
      </c>
      <c r="BE295" s="143">
        <f>IF(N295="základní",J295,0)</f>
        <v>0</v>
      </c>
      <c r="BF295" s="143">
        <f>IF(N295="snížená",J295,0)</f>
        <v>0</v>
      </c>
      <c r="BG295" s="143">
        <f>IF(N295="zákl. přenesená",J295,0)</f>
        <v>0</v>
      </c>
      <c r="BH295" s="143">
        <f>IF(N295="sníž. přenesená",J295,0)</f>
        <v>0</v>
      </c>
      <c r="BI295" s="143">
        <f>IF(N295="nulová",J295,0)</f>
        <v>0</v>
      </c>
      <c r="BJ295" s="15" t="s">
        <v>85</v>
      </c>
      <c r="BK295" s="143">
        <f>ROUND(I295*H295,2)</f>
        <v>0</v>
      </c>
      <c r="BL295" s="15" t="s">
        <v>133</v>
      </c>
      <c r="BM295" s="142" t="s">
        <v>550</v>
      </c>
    </row>
    <row r="296" spans="2:65" s="1" customFormat="1" ht="11.25">
      <c r="B296" s="30"/>
      <c r="D296" s="144" t="s">
        <v>134</v>
      </c>
      <c r="F296" s="145" t="s">
        <v>551</v>
      </c>
      <c r="I296" s="146"/>
      <c r="L296" s="30"/>
      <c r="M296" s="147"/>
      <c r="T296" s="54"/>
      <c r="AT296" s="15" t="s">
        <v>134</v>
      </c>
      <c r="AU296" s="15" t="s">
        <v>86</v>
      </c>
    </row>
    <row r="297" spans="2:65" s="12" customFormat="1" ht="11.25">
      <c r="B297" s="148"/>
      <c r="D297" s="149" t="s">
        <v>136</v>
      </c>
      <c r="E297" s="150" t="s">
        <v>1</v>
      </c>
      <c r="F297" s="151" t="s">
        <v>552</v>
      </c>
      <c r="H297" s="152">
        <v>141</v>
      </c>
      <c r="I297" s="153"/>
      <c r="L297" s="148"/>
      <c r="M297" s="154"/>
      <c r="T297" s="155"/>
      <c r="AT297" s="150" t="s">
        <v>136</v>
      </c>
      <c r="AU297" s="150" t="s">
        <v>86</v>
      </c>
      <c r="AV297" s="12" t="s">
        <v>86</v>
      </c>
      <c r="AW297" s="12" t="s">
        <v>37</v>
      </c>
      <c r="AX297" s="12" t="s">
        <v>85</v>
      </c>
      <c r="AY297" s="150" t="s">
        <v>126</v>
      </c>
    </row>
    <row r="298" spans="2:65" s="1" customFormat="1" ht="24.2" customHeight="1">
      <c r="B298" s="130"/>
      <c r="C298" s="131" t="s">
        <v>284</v>
      </c>
      <c r="D298" s="131" t="s">
        <v>128</v>
      </c>
      <c r="E298" s="132" t="s">
        <v>553</v>
      </c>
      <c r="F298" s="133" t="s">
        <v>554</v>
      </c>
      <c r="G298" s="134" t="s">
        <v>131</v>
      </c>
      <c r="H298" s="135">
        <v>1206</v>
      </c>
      <c r="I298" s="136"/>
      <c r="J298" s="137">
        <f>ROUND(I298*H298,2)</f>
        <v>0</v>
      </c>
      <c r="K298" s="133" t="s">
        <v>132</v>
      </c>
      <c r="L298" s="30"/>
      <c r="M298" s="138" t="s">
        <v>1</v>
      </c>
      <c r="N298" s="139" t="s">
        <v>44</v>
      </c>
      <c r="P298" s="140">
        <f>O298*H298</f>
        <v>0</v>
      </c>
      <c r="Q298" s="140">
        <v>0</v>
      </c>
      <c r="R298" s="140">
        <f>Q298*H298</f>
        <v>0</v>
      </c>
      <c r="S298" s="140">
        <v>0</v>
      </c>
      <c r="T298" s="141">
        <f>S298*H298</f>
        <v>0</v>
      </c>
      <c r="AR298" s="142" t="s">
        <v>133</v>
      </c>
      <c r="AT298" s="142" t="s">
        <v>128</v>
      </c>
      <c r="AU298" s="142" t="s">
        <v>86</v>
      </c>
      <c r="AY298" s="15" t="s">
        <v>126</v>
      </c>
      <c r="BE298" s="143">
        <f>IF(N298="základní",J298,0)</f>
        <v>0</v>
      </c>
      <c r="BF298" s="143">
        <f>IF(N298="snížená",J298,0)</f>
        <v>0</v>
      </c>
      <c r="BG298" s="143">
        <f>IF(N298="zákl. přenesená",J298,0)</f>
        <v>0</v>
      </c>
      <c r="BH298" s="143">
        <f>IF(N298="sníž. přenesená",J298,0)</f>
        <v>0</v>
      </c>
      <c r="BI298" s="143">
        <f>IF(N298="nulová",J298,0)</f>
        <v>0</v>
      </c>
      <c r="BJ298" s="15" t="s">
        <v>85</v>
      </c>
      <c r="BK298" s="143">
        <f>ROUND(I298*H298,2)</f>
        <v>0</v>
      </c>
      <c r="BL298" s="15" t="s">
        <v>133</v>
      </c>
      <c r="BM298" s="142" t="s">
        <v>555</v>
      </c>
    </row>
    <row r="299" spans="2:65" s="1" customFormat="1" ht="11.25">
      <c r="B299" s="30"/>
      <c r="D299" s="144" t="s">
        <v>134</v>
      </c>
      <c r="F299" s="145" t="s">
        <v>556</v>
      </c>
      <c r="I299" s="146"/>
      <c r="L299" s="30"/>
      <c r="M299" s="147"/>
      <c r="T299" s="54"/>
      <c r="AT299" s="15" t="s">
        <v>134</v>
      </c>
      <c r="AU299" s="15" t="s">
        <v>86</v>
      </c>
    </row>
    <row r="300" spans="2:65" s="12" customFormat="1" ht="22.5">
      <c r="B300" s="148"/>
      <c r="D300" s="149" t="s">
        <v>136</v>
      </c>
      <c r="E300" s="150" t="s">
        <v>1</v>
      </c>
      <c r="F300" s="151" t="s">
        <v>557</v>
      </c>
      <c r="H300" s="152">
        <v>1206</v>
      </c>
      <c r="I300" s="153"/>
      <c r="L300" s="148"/>
      <c r="M300" s="154"/>
      <c r="T300" s="155"/>
      <c r="AT300" s="150" t="s">
        <v>136</v>
      </c>
      <c r="AU300" s="150" t="s">
        <v>86</v>
      </c>
      <c r="AV300" s="12" t="s">
        <v>86</v>
      </c>
      <c r="AW300" s="12" t="s">
        <v>37</v>
      </c>
      <c r="AX300" s="12" t="s">
        <v>85</v>
      </c>
      <c r="AY300" s="150" t="s">
        <v>126</v>
      </c>
    </row>
    <row r="301" spans="2:65" s="1" customFormat="1" ht="24.2" customHeight="1">
      <c r="B301" s="130"/>
      <c r="C301" s="131" t="s">
        <v>285</v>
      </c>
      <c r="D301" s="131" t="s">
        <v>128</v>
      </c>
      <c r="E301" s="132" t="s">
        <v>206</v>
      </c>
      <c r="F301" s="133" t="s">
        <v>207</v>
      </c>
      <c r="G301" s="134" t="s">
        <v>131</v>
      </c>
      <c r="H301" s="135">
        <v>585</v>
      </c>
      <c r="I301" s="136"/>
      <c r="J301" s="137">
        <f>ROUND(I301*H301,2)</f>
        <v>0</v>
      </c>
      <c r="K301" s="133" t="s">
        <v>132</v>
      </c>
      <c r="L301" s="30"/>
      <c r="M301" s="138" t="s">
        <v>1</v>
      </c>
      <c r="N301" s="139" t="s">
        <v>44</v>
      </c>
      <c r="P301" s="140">
        <f>O301*H301</f>
        <v>0</v>
      </c>
      <c r="Q301" s="140">
        <v>0</v>
      </c>
      <c r="R301" s="140">
        <f>Q301*H301</f>
        <v>0</v>
      </c>
      <c r="S301" s="140">
        <v>0</v>
      </c>
      <c r="T301" s="141">
        <f>S301*H301</f>
        <v>0</v>
      </c>
      <c r="AR301" s="142" t="s">
        <v>133</v>
      </c>
      <c r="AT301" s="142" t="s">
        <v>128</v>
      </c>
      <c r="AU301" s="142" t="s">
        <v>86</v>
      </c>
      <c r="AY301" s="15" t="s">
        <v>126</v>
      </c>
      <c r="BE301" s="143">
        <f>IF(N301="základní",J301,0)</f>
        <v>0</v>
      </c>
      <c r="BF301" s="143">
        <f>IF(N301="snížená",J301,0)</f>
        <v>0</v>
      </c>
      <c r="BG301" s="143">
        <f>IF(N301="zákl. přenesená",J301,0)</f>
        <v>0</v>
      </c>
      <c r="BH301" s="143">
        <f>IF(N301="sníž. přenesená",J301,0)</f>
        <v>0</v>
      </c>
      <c r="BI301" s="143">
        <f>IF(N301="nulová",J301,0)</f>
        <v>0</v>
      </c>
      <c r="BJ301" s="15" t="s">
        <v>85</v>
      </c>
      <c r="BK301" s="143">
        <f>ROUND(I301*H301,2)</f>
        <v>0</v>
      </c>
      <c r="BL301" s="15" t="s">
        <v>133</v>
      </c>
      <c r="BM301" s="142" t="s">
        <v>558</v>
      </c>
    </row>
    <row r="302" spans="2:65" s="1" customFormat="1" ht="11.25">
      <c r="B302" s="30"/>
      <c r="D302" s="144" t="s">
        <v>134</v>
      </c>
      <c r="F302" s="145" t="s">
        <v>208</v>
      </c>
      <c r="I302" s="146"/>
      <c r="L302" s="30"/>
      <c r="M302" s="147"/>
      <c r="T302" s="54"/>
      <c r="AT302" s="15" t="s">
        <v>134</v>
      </c>
      <c r="AU302" s="15" t="s">
        <v>86</v>
      </c>
    </row>
    <row r="303" spans="2:65" s="1" customFormat="1" ht="87.75">
      <c r="B303" s="30"/>
      <c r="D303" s="149" t="s">
        <v>146</v>
      </c>
      <c r="F303" s="156" t="s">
        <v>209</v>
      </c>
      <c r="I303" s="146"/>
      <c r="L303" s="30"/>
      <c r="M303" s="147"/>
      <c r="T303" s="54"/>
      <c r="AT303" s="15" t="s">
        <v>146</v>
      </c>
      <c r="AU303" s="15" t="s">
        <v>86</v>
      </c>
    </row>
    <row r="304" spans="2:65" s="12" customFormat="1" ht="11.25">
      <c r="B304" s="148"/>
      <c r="D304" s="149" t="s">
        <v>136</v>
      </c>
      <c r="E304" s="150" t="s">
        <v>1</v>
      </c>
      <c r="F304" s="151" t="s">
        <v>559</v>
      </c>
      <c r="H304" s="152">
        <v>585</v>
      </c>
      <c r="I304" s="153"/>
      <c r="L304" s="148"/>
      <c r="M304" s="154"/>
      <c r="T304" s="155"/>
      <c r="AT304" s="150" t="s">
        <v>136</v>
      </c>
      <c r="AU304" s="150" t="s">
        <v>86</v>
      </c>
      <c r="AV304" s="12" t="s">
        <v>86</v>
      </c>
      <c r="AW304" s="12" t="s">
        <v>37</v>
      </c>
      <c r="AX304" s="12" t="s">
        <v>79</v>
      </c>
      <c r="AY304" s="150" t="s">
        <v>126</v>
      </c>
    </row>
    <row r="305" spans="2:65" s="13" customFormat="1" ht="11.25">
      <c r="B305" s="157"/>
      <c r="D305" s="149" t="s">
        <v>136</v>
      </c>
      <c r="E305" s="158" t="s">
        <v>1</v>
      </c>
      <c r="F305" s="159" t="s">
        <v>158</v>
      </c>
      <c r="H305" s="160">
        <v>585</v>
      </c>
      <c r="I305" s="161"/>
      <c r="L305" s="157"/>
      <c r="M305" s="162"/>
      <c r="T305" s="163"/>
      <c r="AT305" s="158" t="s">
        <v>136</v>
      </c>
      <c r="AU305" s="158" t="s">
        <v>86</v>
      </c>
      <c r="AV305" s="13" t="s">
        <v>133</v>
      </c>
      <c r="AW305" s="13" t="s">
        <v>37</v>
      </c>
      <c r="AX305" s="13" t="s">
        <v>85</v>
      </c>
      <c r="AY305" s="158" t="s">
        <v>126</v>
      </c>
    </row>
    <row r="306" spans="2:65" s="1" customFormat="1" ht="33" customHeight="1">
      <c r="B306" s="130"/>
      <c r="C306" s="131" t="s">
        <v>286</v>
      </c>
      <c r="D306" s="131" t="s">
        <v>128</v>
      </c>
      <c r="E306" s="132" t="s">
        <v>217</v>
      </c>
      <c r="F306" s="133" t="s">
        <v>560</v>
      </c>
      <c r="G306" s="134" t="s">
        <v>131</v>
      </c>
      <c r="H306" s="135">
        <v>133</v>
      </c>
      <c r="I306" s="136"/>
      <c r="J306" s="137">
        <f>ROUND(I306*H306,2)</f>
        <v>0</v>
      </c>
      <c r="K306" s="133" t="s">
        <v>132</v>
      </c>
      <c r="L306" s="30"/>
      <c r="M306" s="138" t="s">
        <v>1</v>
      </c>
      <c r="N306" s="139" t="s">
        <v>44</v>
      </c>
      <c r="P306" s="140">
        <f>O306*H306</f>
        <v>0</v>
      </c>
      <c r="Q306" s="140">
        <v>0</v>
      </c>
      <c r="R306" s="140">
        <f>Q306*H306</f>
        <v>0</v>
      </c>
      <c r="S306" s="140">
        <v>0</v>
      </c>
      <c r="T306" s="141">
        <f>S306*H306</f>
        <v>0</v>
      </c>
      <c r="AR306" s="142" t="s">
        <v>133</v>
      </c>
      <c r="AT306" s="142" t="s">
        <v>128</v>
      </c>
      <c r="AU306" s="142" t="s">
        <v>86</v>
      </c>
      <c r="AY306" s="15" t="s">
        <v>126</v>
      </c>
      <c r="BE306" s="143">
        <f>IF(N306="základní",J306,0)</f>
        <v>0</v>
      </c>
      <c r="BF306" s="143">
        <f>IF(N306="snížená",J306,0)</f>
        <v>0</v>
      </c>
      <c r="BG306" s="143">
        <f>IF(N306="zákl. přenesená",J306,0)</f>
        <v>0</v>
      </c>
      <c r="BH306" s="143">
        <f>IF(N306="sníž. přenesená",J306,0)</f>
        <v>0</v>
      </c>
      <c r="BI306" s="143">
        <f>IF(N306="nulová",J306,0)</f>
        <v>0</v>
      </c>
      <c r="BJ306" s="15" t="s">
        <v>85</v>
      </c>
      <c r="BK306" s="143">
        <f>ROUND(I306*H306,2)</f>
        <v>0</v>
      </c>
      <c r="BL306" s="15" t="s">
        <v>133</v>
      </c>
      <c r="BM306" s="142" t="s">
        <v>561</v>
      </c>
    </row>
    <row r="307" spans="2:65" s="1" customFormat="1" ht="11.25">
      <c r="B307" s="30"/>
      <c r="D307" s="144" t="s">
        <v>134</v>
      </c>
      <c r="F307" s="145" t="s">
        <v>218</v>
      </c>
      <c r="I307" s="146"/>
      <c r="L307" s="30"/>
      <c r="M307" s="147"/>
      <c r="T307" s="54"/>
      <c r="AT307" s="15" t="s">
        <v>134</v>
      </c>
      <c r="AU307" s="15" t="s">
        <v>86</v>
      </c>
    </row>
    <row r="308" spans="2:65" s="1" customFormat="1" ht="19.5">
      <c r="B308" s="30"/>
      <c r="D308" s="149" t="s">
        <v>146</v>
      </c>
      <c r="F308" s="156" t="s">
        <v>219</v>
      </c>
      <c r="I308" s="146"/>
      <c r="L308" s="30"/>
      <c r="M308" s="147"/>
      <c r="T308" s="54"/>
      <c r="AT308" s="15" t="s">
        <v>146</v>
      </c>
      <c r="AU308" s="15" t="s">
        <v>86</v>
      </c>
    </row>
    <row r="309" spans="2:65" s="12" customFormat="1" ht="11.25">
      <c r="B309" s="148"/>
      <c r="D309" s="149" t="s">
        <v>136</v>
      </c>
      <c r="E309" s="150" t="s">
        <v>1</v>
      </c>
      <c r="F309" s="151" t="s">
        <v>562</v>
      </c>
      <c r="H309" s="152">
        <v>133</v>
      </c>
      <c r="I309" s="153"/>
      <c r="L309" s="148"/>
      <c r="M309" s="154"/>
      <c r="T309" s="155"/>
      <c r="AT309" s="150" t="s">
        <v>136</v>
      </c>
      <c r="AU309" s="150" t="s">
        <v>86</v>
      </c>
      <c r="AV309" s="12" t="s">
        <v>86</v>
      </c>
      <c r="AW309" s="12" t="s">
        <v>37</v>
      </c>
      <c r="AX309" s="12" t="s">
        <v>85</v>
      </c>
      <c r="AY309" s="150" t="s">
        <v>126</v>
      </c>
    </row>
    <row r="310" spans="2:65" s="1" customFormat="1" ht="33" customHeight="1">
      <c r="B310" s="130"/>
      <c r="C310" s="131" t="s">
        <v>290</v>
      </c>
      <c r="D310" s="131" t="s">
        <v>128</v>
      </c>
      <c r="E310" s="132" t="s">
        <v>223</v>
      </c>
      <c r="F310" s="133" t="s">
        <v>224</v>
      </c>
      <c r="G310" s="134" t="s">
        <v>131</v>
      </c>
      <c r="H310" s="135">
        <v>130</v>
      </c>
      <c r="I310" s="136"/>
      <c r="J310" s="137">
        <f>ROUND(I310*H310,2)</f>
        <v>0</v>
      </c>
      <c r="K310" s="133" t="s">
        <v>132</v>
      </c>
      <c r="L310" s="30"/>
      <c r="M310" s="138" t="s">
        <v>1</v>
      </c>
      <c r="N310" s="139" t="s">
        <v>44</v>
      </c>
      <c r="P310" s="140">
        <f>O310*H310</f>
        <v>0</v>
      </c>
      <c r="Q310" s="140">
        <v>0</v>
      </c>
      <c r="R310" s="140">
        <f>Q310*H310</f>
        <v>0</v>
      </c>
      <c r="S310" s="140">
        <v>0</v>
      </c>
      <c r="T310" s="141">
        <f>S310*H310</f>
        <v>0</v>
      </c>
      <c r="AR310" s="142" t="s">
        <v>133</v>
      </c>
      <c r="AT310" s="142" t="s">
        <v>128</v>
      </c>
      <c r="AU310" s="142" t="s">
        <v>86</v>
      </c>
      <c r="AY310" s="15" t="s">
        <v>126</v>
      </c>
      <c r="BE310" s="143">
        <f>IF(N310="základní",J310,0)</f>
        <v>0</v>
      </c>
      <c r="BF310" s="143">
        <f>IF(N310="snížená",J310,0)</f>
        <v>0</v>
      </c>
      <c r="BG310" s="143">
        <f>IF(N310="zákl. přenesená",J310,0)</f>
        <v>0</v>
      </c>
      <c r="BH310" s="143">
        <f>IF(N310="sníž. přenesená",J310,0)</f>
        <v>0</v>
      </c>
      <c r="BI310" s="143">
        <f>IF(N310="nulová",J310,0)</f>
        <v>0</v>
      </c>
      <c r="BJ310" s="15" t="s">
        <v>85</v>
      </c>
      <c r="BK310" s="143">
        <f>ROUND(I310*H310,2)</f>
        <v>0</v>
      </c>
      <c r="BL310" s="15" t="s">
        <v>133</v>
      </c>
      <c r="BM310" s="142" t="s">
        <v>563</v>
      </c>
    </row>
    <row r="311" spans="2:65" s="1" customFormat="1" ht="11.25">
      <c r="B311" s="30"/>
      <c r="D311" s="144" t="s">
        <v>134</v>
      </c>
      <c r="F311" s="145" t="s">
        <v>225</v>
      </c>
      <c r="I311" s="146"/>
      <c r="L311" s="30"/>
      <c r="M311" s="147"/>
      <c r="T311" s="54"/>
      <c r="AT311" s="15" t="s">
        <v>134</v>
      </c>
      <c r="AU311" s="15" t="s">
        <v>86</v>
      </c>
    </row>
    <row r="312" spans="2:65" s="12" customFormat="1" ht="11.25">
      <c r="B312" s="148"/>
      <c r="D312" s="149" t="s">
        <v>136</v>
      </c>
      <c r="E312" s="150" t="s">
        <v>1</v>
      </c>
      <c r="F312" s="151" t="s">
        <v>564</v>
      </c>
      <c r="H312" s="152">
        <v>130</v>
      </c>
      <c r="I312" s="153"/>
      <c r="L312" s="148"/>
      <c r="M312" s="154"/>
      <c r="T312" s="155"/>
      <c r="AT312" s="150" t="s">
        <v>136</v>
      </c>
      <c r="AU312" s="150" t="s">
        <v>86</v>
      </c>
      <c r="AV312" s="12" t="s">
        <v>86</v>
      </c>
      <c r="AW312" s="12" t="s">
        <v>37</v>
      </c>
      <c r="AX312" s="12" t="s">
        <v>85</v>
      </c>
      <c r="AY312" s="150" t="s">
        <v>126</v>
      </c>
    </row>
    <row r="313" spans="2:65" s="1" customFormat="1" ht="24.2" customHeight="1">
      <c r="B313" s="130"/>
      <c r="C313" s="131" t="s">
        <v>294</v>
      </c>
      <c r="D313" s="131" t="s">
        <v>128</v>
      </c>
      <c r="E313" s="132" t="s">
        <v>211</v>
      </c>
      <c r="F313" s="133" t="s">
        <v>212</v>
      </c>
      <c r="G313" s="134" t="s">
        <v>131</v>
      </c>
      <c r="H313" s="135">
        <v>133</v>
      </c>
      <c r="I313" s="136"/>
      <c r="J313" s="137">
        <f>ROUND(I313*H313,2)</f>
        <v>0</v>
      </c>
      <c r="K313" s="133" t="s">
        <v>132</v>
      </c>
      <c r="L313" s="30"/>
      <c r="M313" s="138" t="s">
        <v>1</v>
      </c>
      <c r="N313" s="139" t="s">
        <v>44</v>
      </c>
      <c r="P313" s="140">
        <f>O313*H313</f>
        <v>0</v>
      </c>
      <c r="Q313" s="140">
        <v>0</v>
      </c>
      <c r="R313" s="140">
        <f>Q313*H313</f>
        <v>0</v>
      </c>
      <c r="S313" s="140">
        <v>0</v>
      </c>
      <c r="T313" s="141">
        <f>S313*H313</f>
        <v>0</v>
      </c>
      <c r="AR313" s="142" t="s">
        <v>133</v>
      </c>
      <c r="AT313" s="142" t="s">
        <v>128</v>
      </c>
      <c r="AU313" s="142" t="s">
        <v>86</v>
      </c>
      <c r="AY313" s="15" t="s">
        <v>126</v>
      </c>
      <c r="BE313" s="143">
        <f>IF(N313="základní",J313,0)</f>
        <v>0</v>
      </c>
      <c r="BF313" s="143">
        <f>IF(N313="snížená",J313,0)</f>
        <v>0</v>
      </c>
      <c r="BG313" s="143">
        <f>IF(N313="zákl. přenesená",J313,0)</f>
        <v>0</v>
      </c>
      <c r="BH313" s="143">
        <f>IF(N313="sníž. přenesená",J313,0)</f>
        <v>0</v>
      </c>
      <c r="BI313" s="143">
        <f>IF(N313="nulová",J313,0)</f>
        <v>0</v>
      </c>
      <c r="BJ313" s="15" t="s">
        <v>85</v>
      </c>
      <c r="BK313" s="143">
        <f>ROUND(I313*H313,2)</f>
        <v>0</v>
      </c>
      <c r="BL313" s="15" t="s">
        <v>133</v>
      </c>
      <c r="BM313" s="142" t="s">
        <v>565</v>
      </c>
    </row>
    <row r="314" spans="2:65" s="1" customFormat="1" ht="11.25">
      <c r="B314" s="30"/>
      <c r="D314" s="144" t="s">
        <v>134</v>
      </c>
      <c r="F314" s="145" t="s">
        <v>213</v>
      </c>
      <c r="I314" s="146"/>
      <c r="L314" s="30"/>
      <c r="M314" s="147"/>
      <c r="T314" s="54"/>
      <c r="AT314" s="15" t="s">
        <v>134</v>
      </c>
      <c r="AU314" s="15" t="s">
        <v>86</v>
      </c>
    </row>
    <row r="315" spans="2:65" s="12" customFormat="1" ht="11.25">
      <c r="B315" s="148"/>
      <c r="D315" s="149" t="s">
        <v>136</v>
      </c>
      <c r="E315" s="150" t="s">
        <v>1</v>
      </c>
      <c r="F315" s="151" t="s">
        <v>566</v>
      </c>
      <c r="H315" s="152">
        <v>133</v>
      </c>
      <c r="I315" s="153"/>
      <c r="L315" s="148"/>
      <c r="M315" s="154"/>
      <c r="T315" s="155"/>
      <c r="AT315" s="150" t="s">
        <v>136</v>
      </c>
      <c r="AU315" s="150" t="s">
        <v>86</v>
      </c>
      <c r="AV315" s="12" t="s">
        <v>86</v>
      </c>
      <c r="AW315" s="12" t="s">
        <v>37</v>
      </c>
      <c r="AX315" s="12" t="s">
        <v>85</v>
      </c>
      <c r="AY315" s="150" t="s">
        <v>126</v>
      </c>
    </row>
    <row r="316" spans="2:65" s="1" customFormat="1" ht="24.2" customHeight="1">
      <c r="B316" s="130"/>
      <c r="C316" s="131" t="s">
        <v>297</v>
      </c>
      <c r="D316" s="131" t="s">
        <v>128</v>
      </c>
      <c r="E316" s="132" t="s">
        <v>567</v>
      </c>
      <c r="F316" s="133" t="s">
        <v>568</v>
      </c>
      <c r="G316" s="134" t="s">
        <v>131</v>
      </c>
      <c r="H316" s="135">
        <v>130</v>
      </c>
      <c r="I316" s="136"/>
      <c r="J316" s="137">
        <f>ROUND(I316*H316,2)</f>
        <v>0</v>
      </c>
      <c r="K316" s="133" t="s">
        <v>132</v>
      </c>
      <c r="L316" s="30"/>
      <c r="M316" s="138" t="s">
        <v>1</v>
      </c>
      <c r="N316" s="139" t="s">
        <v>44</v>
      </c>
      <c r="P316" s="140">
        <f>O316*H316</f>
        <v>0</v>
      </c>
      <c r="Q316" s="140">
        <v>0</v>
      </c>
      <c r="R316" s="140">
        <f>Q316*H316</f>
        <v>0</v>
      </c>
      <c r="S316" s="140">
        <v>0</v>
      </c>
      <c r="T316" s="141">
        <f>S316*H316</f>
        <v>0</v>
      </c>
      <c r="AR316" s="142" t="s">
        <v>133</v>
      </c>
      <c r="AT316" s="142" t="s">
        <v>128</v>
      </c>
      <c r="AU316" s="142" t="s">
        <v>86</v>
      </c>
      <c r="AY316" s="15" t="s">
        <v>126</v>
      </c>
      <c r="BE316" s="143">
        <f>IF(N316="základní",J316,0)</f>
        <v>0</v>
      </c>
      <c r="BF316" s="143">
        <f>IF(N316="snížená",J316,0)</f>
        <v>0</v>
      </c>
      <c r="BG316" s="143">
        <f>IF(N316="zákl. přenesená",J316,0)</f>
        <v>0</v>
      </c>
      <c r="BH316" s="143">
        <f>IF(N316="sníž. přenesená",J316,0)</f>
        <v>0</v>
      </c>
      <c r="BI316" s="143">
        <f>IF(N316="nulová",J316,0)</f>
        <v>0</v>
      </c>
      <c r="BJ316" s="15" t="s">
        <v>85</v>
      </c>
      <c r="BK316" s="143">
        <f>ROUND(I316*H316,2)</f>
        <v>0</v>
      </c>
      <c r="BL316" s="15" t="s">
        <v>133</v>
      </c>
      <c r="BM316" s="142" t="s">
        <v>569</v>
      </c>
    </row>
    <row r="317" spans="2:65" s="1" customFormat="1" ht="11.25">
      <c r="B317" s="30"/>
      <c r="D317" s="144" t="s">
        <v>134</v>
      </c>
      <c r="F317" s="145" t="s">
        <v>570</v>
      </c>
      <c r="I317" s="146"/>
      <c r="L317" s="30"/>
      <c r="M317" s="147"/>
      <c r="T317" s="54"/>
      <c r="AT317" s="15" t="s">
        <v>134</v>
      </c>
      <c r="AU317" s="15" t="s">
        <v>86</v>
      </c>
    </row>
    <row r="318" spans="2:65" s="1" customFormat="1" ht="39">
      <c r="B318" s="30"/>
      <c r="D318" s="149" t="s">
        <v>146</v>
      </c>
      <c r="F318" s="156" t="s">
        <v>571</v>
      </c>
      <c r="I318" s="146"/>
      <c r="L318" s="30"/>
      <c r="M318" s="147"/>
      <c r="T318" s="54"/>
      <c r="AT318" s="15" t="s">
        <v>146</v>
      </c>
      <c r="AU318" s="15" t="s">
        <v>86</v>
      </c>
    </row>
    <row r="319" spans="2:65" s="12" customFormat="1" ht="11.25">
      <c r="B319" s="148"/>
      <c r="D319" s="149" t="s">
        <v>136</v>
      </c>
      <c r="E319" s="150" t="s">
        <v>1</v>
      </c>
      <c r="F319" s="151" t="s">
        <v>572</v>
      </c>
      <c r="H319" s="152">
        <v>130</v>
      </c>
      <c r="I319" s="153"/>
      <c r="L319" s="148"/>
      <c r="M319" s="154"/>
      <c r="T319" s="155"/>
      <c r="AT319" s="150" t="s">
        <v>136</v>
      </c>
      <c r="AU319" s="150" t="s">
        <v>86</v>
      </c>
      <c r="AV319" s="12" t="s">
        <v>86</v>
      </c>
      <c r="AW319" s="12" t="s">
        <v>37</v>
      </c>
      <c r="AX319" s="12" t="s">
        <v>85</v>
      </c>
      <c r="AY319" s="150" t="s">
        <v>126</v>
      </c>
    </row>
    <row r="320" spans="2:65" s="1" customFormat="1" ht="33" customHeight="1">
      <c r="B320" s="130"/>
      <c r="C320" s="131" t="s">
        <v>298</v>
      </c>
      <c r="D320" s="131" t="s">
        <v>128</v>
      </c>
      <c r="E320" s="132" t="s">
        <v>573</v>
      </c>
      <c r="F320" s="133" t="s">
        <v>574</v>
      </c>
      <c r="G320" s="134" t="s">
        <v>131</v>
      </c>
      <c r="H320" s="135">
        <v>299.5</v>
      </c>
      <c r="I320" s="136"/>
      <c r="J320" s="137">
        <f>ROUND(I320*H320,2)</f>
        <v>0</v>
      </c>
      <c r="K320" s="133" t="s">
        <v>132</v>
      </c>
      <c r="L320" s="30"/>
      <c r="M320" s="138" t="s">
        <v>1</v>
      </c>
      <c r="N320" s="139" t="s">
        <v>44</v>
      </c>
      <c r="P320" s="140">
        <f>O320*H320</f>
        <v>0</v>
      </c>
      <c r="Q320" s="140">
        <v>8.9219999999999994E-2</v>
      </c>
      <c r="R320" s="140">
        <f>Q320*H320</f>
        <v>26.72139</v>
      </c>
      <c r="S320" s="140">
        <v>0</v>
      </c>
      <c r="T320" s="141">
        <f>S320*H320</f>
        <v>0</v>
      </c>
      <c r="AR320" s="142" t="s">
        <v>133</v>
      </c>
      <c r="AT320" s="142" t="s">
        <v>128</v>
      </c>
      <c r="AU320" s="142" t="s">
        <v>86</v>
      </c>
      <c r="AY320" s="15" t="s">
        <v>126</v>
      </c>
      <c r="BE320" s="143">
        <f>IF(N320="základní",J320,0)</f>
        <v>0</v>
      </c>
      <c r="BF320" s="143">
        <f>IF(N320="snížená",J320,0)</f>
        <v>0</v>
      </c>
      <c r="BG320" s="143">
        <f>IF(N320="zákl. přenesená",J320,0)</f>
        <v>0</v>
      </c>
      <c r="BH320" s="143">
        <f>IF(N320="sníž. přenesená",J320,0)</f>
        <v>0</v>
      </c>
      <c r="BI320" s="143">
        <f>IF(N320="nulová",J320,0)</f>
        <v>0</v>
      </c>
      <c r="BJ320" s="15" t="s">
        <v>85</v>
      </c>
      <c r="BK320" s="143">
        <f>ROUND(I320*H320,2)</f>
        <v>0</v>
      </c>
      <c r="BL320" s="15" t="s">
        <v>133</v>
      </c>
      <c r="BM320" s="142" t="s">
        <v>575</v>
      </c>
    </row>
    <row r="321" spans="2:65" s="1" customFormat="1" ht="11.25">
      <c r="B321" s="30"/>
      <c r="D321" s="144" t="s">
        <v>134</v>
      </c>
      <c r="F321" s="145" t="s">
        <v>576</v>
      </c>
      <c r="I321" s="146"/>
      <c r="L321" s="30"/>
      <c r="M321" s="147"/>
      <c r="T321" s="54"/>
      <c r="AT321" s="15" t="s">
        <v>134</v>
      </c>
      <c r="AU321" s="15" t="s">
        <v>86</v>
      </c>
    </row>
    <row r="322" spans="2:65" s="12" customFormat="1" ht="11.25">
      <c r="B322" s="148"/>
      <c r="D322" s="149" t="s">
        <v>136</v>
      </c>
      <c r="E322" s="150" t="s">
        <v>1</v>
      </c>
      <c r="F322" s="151" t="s">
        <v>577</v>
      </c>
      <c r="H322" s="152">
        <v>268</v>
      </c>
      <c r="I322" s="153"/>
      <c r="L322" s="148"/>
      <c r="M322" s="154"/>
      <c r="T322" s="155"/>
      <c r="AT322" s="150" t="s">
        <v>136</v>
      </c>
      <c r="AU322" s="150" t="s">
        <v>86</v>
      </c>
      <c r="AV322" s="12" t="s">
        <v>86</v>
      </c>
      <c r="AW322" s="12" t="s">
        <v>37</v>
      </c>
      <c r="AX322" s="12" t="s">
        <v>79</v>
      </c>
      <c r="AY322" s="150" t="s">
        <v>126</v>
      </c>
    </row>
    <row r="323" spans="2:65" s="12" customFormat="1" ht="11.25">
      <c r="B323" s="148"/>
      <c r="D323" s="149" t="s">
        <v>136</v>
      </c>
      <c r="E323" s="150" t="s">
        <v>1</v>
      </c>
      <c r="F323" s="151" t="s">
        <v>578</v>
      </c>
      <c r="H323" s="152">
        <v>31.5</v>
      </c>
      <c r="I323" s="153"/>
      <c r="L323" s="148"/>
      <c r="M323" s="154"/>
      <c r="T323" s="155"/>
      <c r="AT323" s="150" t="s">
        <v>136</v>
      </c>
      <c r="AU323" s="150" t="s">
        <v>86</v>
      </c>
      <c r="AV323" s="12" t="s">
        <v>86</v>
      </c>
      <c r="AW323" s="12" t="s">
        <v>37</v>
      </c>
      <c r="AX323" s="12" t="s">
        <v>79</v>
      </c>
      <c r="AY323" s="150" t="s">
        <v>126</v>
      </c>
    </row>
    <row r="324" spans="2:65" s="13" customFormat="1" ht="11.25">
      <c r="B324" s="157"/>
      <c r="D324" s="149" t="s">
        <v>136</v>
      </c>
      <c r="E324" s="158" t="s">
        <v>1</v>
      </c>
      <c r="F324" s="159" t="s">
        <v>158</v>
      </c>
      <c r="H324" s="160">
        <v>299.5</v>
      </c>
      <c r="I324" s="161"/>
      <c r="L324" s="157"/>
      <c r="M324" s="162"/>
      <c r="T324" s="163"/>
      <c r="AT324" s="158" t="s">
        <v>136</v>
      </c>
      <c r="AU324" s="158" t="s">
        <v>86</v>
      </c>
      <c r="AV324" s="13" t="s">
        <v>133</v>
      </c>
      <c r="AW324" s="13" t="s">
        <v>37</v>
      </c>
      <c r="AX324" s="13" t="s">
        <v>85</v>
      </c>
      <c r="AY324" s="158" t="s">
        <v>126</v>
      </c>
    </row>
    <row r="325" spans="2:65" s="1" customFormat="1" ht="24.2" customHeight="1">
      <c r="B325" s="130"/>
      <c r="C325" s="164" t="s">
        <v>300</v>
      </c>
      <c r="D325" s="164" t="s">
        <v>199</v>
      </c>
      <c r="E325" s="165" t="s">
        <v>579</v>
      </c>
      <c r="F325" s="166" t="s">
        <v>580</v>
      </c>
      <c r="G325" s="167" t="s">
        <v>131</v>
      </c>
      <c r="H325" s="168">
        <v>276.04000000000002</v>
      </c>
      <c r="I325" s="169"/>
      <c r="J325" s="170">
        <f>ROUND(I325*H325,2)</f>
        <v>0</v>
      </c>
      <c r="K325" s="166" t="s">
        <v>132</v>
      </c>
      <c r="L325" s="171"/>
      <c r="M325" s="172" t="s">
        <v>1</v>
      </c>
      <c r="N325" s="173" t="s">
        <v>44</v>
      </c>
      <c r="P325" s="140">
        <f>O325*H325</f>
        <v>0</v>
      </c>
      <c r="Q325" s="140">
        <v>0.113</v>
      </c>
      <c r="R325" s="140">
        <f>Q325*H325</f>
        <v>31.192520000000002</v>
      </c>
      <c r="S325" s="140">
        <v>0</v>
      </c>
      <c r="T325" s="141">
        <f>S325*H325</f>
        <v>0</v>
      </c>
      <c r="AR325" s="142" t="s">
        <v>154</v>
      </c>
      <c r="AT325" s="142" t="s">
        <v>199</v>
      </c>
      <c r="AU325" s="142" t="s">
        <v>86</v>
      </c>
      <c r="AY325" s="15" t="s">
        <v>126</v>
      </c>
      <c r="BE325" s="143">
        <f>IF(N325="základní",J325,0)</f>
        <v>0</v>
      </c>
      <c r="BF325" s="143">
        <f>IF(N325="snížená",J325,0)</f>
        <v>0</v>
      </c>
      <c r="BG325" s="143">
        <f>IF(N325="zákl. přenesená",J325,0)</f>
        <v>0</v>
      </c>
      <c r="BH325" s="143">
        <f>IF(N325="sníž. přenesená",J325,0)</f>
        <v>0</v>
      </c>
      <c r="BI325" s="143">
        <f>IF(N325="nulová",J325,0)</f>
        <v>0</v>
      </c>
      <c r="BJ325" s="15" t="s">
        <v>85</v>
      </c>
      <c r="BK325" s="143">
        <f>ROUND(I325*H325,2)</f>
        <v>0</v>
      </c>
      <c r="BL325" s="15" t="s">
        <v>133</v>
      </c>
      <c r="BM325" s="142" t="s">
        <v>581</v>
      </c>
    </row>
    <row r="326" spans="2:65" s="12" customFormat="1" ht="11.25">
      <c r="B326" s="148"/>
      <c r="D326" s="149" t="s">
        <v>136</v>
      </c>
      <c r="F326" s="151" t="s">
        <v>582</v>
      </c>
      <c r="H326" s="152">
        <v>276.04000000000002</v>
      </c>
      <c r="I326" s="153"/>
      <c r="L326" s="148"/>
      <c r="M326" s="154"/>
      <c r="T326" s="155"/>
      <c r="AT326" s="150" t="s">
        <v>136</v>
      </c>
      <c r="AU326" s="150" t="s">
        <v>86</v>
      </c>
      <c r="AV326" s="12" t="s">
        <v>86</v>
      </c>
      <c r="AW326" s="12" t="s">
        <v>3</v>
      </c>
      <c r="AX326" s="12" t="s">
        <v>85</v>
      </c>
      <c r="AY326" s="150" t="s">
        <v>126</v>
      </c>
    </row>
    <row r="327" spans="2:65" s="1" customFormat="1" ht="24.2" customHeight="1">
      <c r="B327" s="130"/>
      <c r="C327" s="164" t="s">
        <v>304</v>
      </c>
      <c r="D327" s="164" t="s">
        <v>199</v>
      </c>
      <c r="E327" s="165" t="s">
        <v>583</v>
      </c>
      <c r="F327" s="166" t="s">
        <v>584</v>
      </c>
      <c r="G327" s="167" t="s">
        <v>131</v>
      </c>
      <c r="H327" s="168">
        <v>32.445</v>
      </c>
      <c r="I327" s="169"/>
      <c r="J327" s="170">
        <f>ROUND(I327*H327,2)</f>
        <v>0</v>
      </c>
      <c r="K327" s="166" t="s">
        <v>132</v>
      </c>
      <c r="L327" s="171"/>
      <c r="M327" s="172" t="s">
        <v>1</v>
      </c>
      <c r="N327" s="173" t="s">
        <v>44</v>
      </c>
      <c r="P327" s="140">
        <f>O327*H327</f>
        <v>0</v>
      </c>
      <c r="Q327" s="140">
        <v>0.13</v>
      </c>
      <c r="R327" s="140">
        <f>Q327*H327</f>
        <v>4.2178500000000003</v>
      </c>
      <c r="S327" s="140">
        <v>0</v>
      </c>
      <c r="T327" s="141">
        <f>S327*H327</f>
        <v>0</v>
      </c>
      <c r="AR327" s="142" t="s">
        <v>154</v>
      </c>
      <c r="AT327" s="142" t="s">
        <v>199</v>
      </c>
      <c r="AU327" s="142" t="s">
        <v>86</v>
      </c>
      <c r="AY327" s="15" t="s">
        <v>126</v>
      </c>
      <c r="BE327" s="143">
        <f>IF(N327="základní",J327,0)</f>
        <v>0</v>
      </c>
      <c r="BF327" s="143">
        <f>IF(N327="snížená",J327,0)</f>
        <v>0</v>
      </c>
      <c r="BG327" s="143">
        <f>IF(N327="zákl. přenesená",J327,0)</f>
        <v>0</v>
      </c>
      <c r="BH327" s="143">
        <f>IF(N327="sníž. přenesená",J327,0)</f>
        <v>0</v>
      </c>
      <c r="BI327" s="143">
        <f>IF(N327="nulová",J327,0)</f>
        <v>0</v>
      </c>
      <c r="BJ327" s="15" t="s">
        <v>85</v>
      </c>
      <c r="BK327" s="143">
        <f>ROUND(I327*H327,2)</f>
        <v>0</v>
      </c>
      <c r="BL327" s="15" t="s">
        <v>133</v>
      </c>
      <c r="BM327" s="142" t="s">
        <v>585</v>
      </c>
    </row>
    <row r="328" spans="2:65" s="12" customFormat="1" ht="11.25">
      <c r="B328" s="148"/>
      <c r="D328" s="149" t="s">
        <v>136</v>
      </c>
      <c r="F328" s="151" t="s">
        <v>586</v>
      </c>
      <c r="H328" s="152">
        <v>32.445</v>
      </c>
      <c r="I328" s="153"/>
      <c r="L328" s="148"/>
      <c r="M328" s="154"/>
      <c r="T328" s="155"/>
      <c r="AT328" s="150" t="s">
        <v>136</v>
      </c>
      <c r="AU328" s="150" t="s">
        <v>86</v>
      </c>
      <c r="AV328" s="12" t="s">
        <v>86</v>
      </c>
      <c r="AW328" s="12" t="s">
        <v>3</v>
      </c>
      <c r="AX328" s="12" t="s">
        <v>85</v>
      </c>
      <c r="AY328" s="150" t="s">
        <v>126</v>
      </c>
    </row>
    <row r="329" spans="2:65" s="1" customFormat="1" ht="24.2" customHeight="1">
      <c r="B329" s="130"/>
      <c r="C329" s="131" t="s">
        <v>308</v>
      </c>
      <c r="D329" s="131" t="s">
        <v>128</v>
      </c>
      <c r="E329" s="132" t="s">
        <v>587</v>
      </c>
      <c r="F329" s="133" t="s">
        <v>588</v>
      </c>
      <c r="G329" s="134" t="s">
        <v>131</v>
      </c>
      <c r="H329" s="135">
        <v>11</v>
      </c>
      <c r="I329" s="136"/>
      <c r="J329" s="137">
        <f>ROUND(I329*H329,2)</f>
        <v>0</v>
      </c>
      <c r="K329" s="133" t="s">
        <v>132</v>
      </c>
      <c r="L329" s="30"/>
      <c r="M329" s="138" t="s">
        <v>1</v>
      </c>
      <c r="N329" s="139" t="s">
        <v>44</v>
      </c>
      <c r="P329" s="140">
        <f>O329*H329</f>
        <v>0</v>
      </c>
      <c r="Q329" s="140">
        <v>9.0620000000000006E-2</v>
      </c>
      <c r="R329" s="140">
        <f>Q329*H329</f>
        <v>0.99682000000000004</v>
      </c>
      <c r="S329" s="140">
        <v>0</v>
      </c>
      <c r="T329" s="141">
        <f>S329*H329</f>
        <v>0</v>
      </c>
      <c r="AR329" s="142" t="s">
        <v>133</v>
      </c>
      <c r="AT329" s="142" t="s">
        <v>128</v>
      </c>
      <c r="AU329" s="142" t="s">
        <v>86</v>
      </c>
      <c r="AY329" s="15" t="s">
        <v>126</v>
      </c>
      <c r="BE329" s="143">
        <f>IF(N329="základní",J329,0)</f>
        <v>0</v>
      </c>
      <c r="BF329" s="143">
        <f>IF(N329="snížená",J329,0)</f>
        <v>0</v>
      </c>
      <c r="BG329" s="143">
        <f>IF(N329="zákl. přenesená",J329,0)</f>
        <v>0</v>
      </c>
      <c r="BH329" s="143">
        <f>IF(N329="sníž. přenesená",J329,0)</f>
        <v>0</v>
      </c>
      <c r="BI329" s="143">
        <f>IF(N329="nulová",J329,0)</f>
        <v>0</v>
      </c>
      <c r="BJ329" s="15" t="s">
        <v>85</v>
      </c>
      <c r="BK329" s="143">
        <f>ROUND(I329*H329,2)</f>
        <v>0</v>
      </c>
      <c r="BL329" s="15" t="s">
        <v>133</v>
      </c>
      <c r="BM329" s="142" t="s">
        <v>589</v>
      </c>
    </row>
    <row r="330" spans="2:65" s="1" customFormat="1" ht="11.25">
      <c r="B330" s="30"/>
      <c r="D330" s="144" t="s">
        <v>134</v>
      </c>
      <c r="F330" s="145" t="s">
        <v>590</v>
      </c>
      <c r="I330" s="146"/>
      <c r="L330" s="30"/>
      <c r="M330" s="147"/>
      <c r="T330" s="54"/>
      <c r="AT330" s="15" t="s">
        <v>134</v>
      </c>
      <c r="AU330" s="15" t="s">
        <v>86</v>
      </c>
    </row>
    <row r="331" spans="2:65" s="12" customFormat="1" ht="11.25">
      <c r="B331" s="148"/>
      <c r="D331" s="149" t="s">
        <v>136</v>
      </c>
      <c r="E331" s="150" t="s">
        <v>1</v>
      </c>
      <c r="F331" s="151" t="s">
        <v>591</v>
      </c>
      <c r="H331" s="152">
        <v>11</v>
      </c>
      <c r="I331" s="153"/>
      <c r="L331" s="148"/>
      <c r="M331" s="154"/>
      <c r="T331" s="155"/>
      <c r="AT331" s="150" t="s">
        <v>136</v>
      </c>
      <c r="AU331" s="150" t="s">
        <v>86</v>
      </c>
      <c r="AV331" s="12" t="s">
        <v>86</v>
      </c>
      <c r="AW331" s="12" t="s">
        <v>37</v>
      </c>
      <c r="AX331" s="12" t="s">
        <v>85</v>
      </c>
      <c r="AY331" s="150" t="s">
        <v>126</v>
      </c>
    </row>
    <row r="332" spans="2:65" s="1" customFormat="1" ht="24.2" customHeight="1">
      <c r="B332" s="130"/>
      <c r="C332" s="164" t="s">
        <v>237</v>
      </c>
      <c r="D332" s="164" t="s">
        <v>199</v>
      </c>
      <c r="E332" s="165" t="s">
        <v>592</v>
      </c>
      <c r="F332" s="166" t="s">
        <v>593</v>
      </c>
      <c r="G332" s="167" t="s">
        <v>131</v>
      </c>
      <c r="H332" s="168">
        <v>11.33</v>
      </c>
      <c r="I332" s="169"/>
      <c r="J332" s="170">
        <f>ROUND(I332*H332,2)</f>
        <v>0</v>
      </c>
      <c r="K332" s="166" t="s">
        <v>132</v>
      </c>
      <c r="L332" s="171"/>
      <c r="M332" s="172" t="s">
        <v>1</v>
      </c>
      <c r="N332" s="173" t="s">
        <v>44</v>
      </c>
      <c r="P332" s="140">
        <f>O332*H332</f>
        <v>0</v>
      </c>
      <c r="Q332" s="140">
        <v>0.17599999999999999</v>
      </c>
      <c r="R332" s="140">
        <f>Q332*H332</f>
        <v>1.9940799999999999</v>
      </c>
      <c r="S332" s="140">
        <v>0</v>
      </c>
      <c r="T332" s="141">
        <f>S332*H332</f>
        <v>0</v>
      </c>
      <c r="AR332" s="142" t="s">
        <v>154</v>
      </c>
      <c r="AT332" s="142" t="s">
        <v>199</v>
      </c>
      <c r="AU332" s="142" t="s">
        <v>86</v>
      </c>
      <c r="AY332" s="15" t="s">
        <v>126</v>
      </c>
      <c r="BE332" s="143">
        <f>IF(N332="základní",J332,0)</f>
        <v>0</v>
      </c>
      <c r="BF332" s="143">
        <f>IF(N332="snížená",J332,0)</f>
        <v>0</v>
      </c>
      <c r="BG332" s="143">
        <f>IF(N332="zákl. přenesená",J332,0)</f>
        <v>0</v>
      </c>
      <c r="BH332" s="143">
        <f>IF(N332="sníž. přenesená",J332,0)</f>
        <v>0</v>
      </c>
      <c r="BI332" s="143">
        <f>IF(N332="nulová",J332,0)</f>
        <v>0</v>
      </c>
      <c r="BJ332" s="15" t="s">
        <v>85</v>
      </c>
      <c r="BK332" s="143">
        <f>ROUND(I332*H332,2)</f>
        <v>0</v>
      </c>
      <c r="BL332" s="15" t="s">
        <v>133</v>
      </c>
      <c r="BM332" s="142" t="s">
        <v>594</v>
      </c>
    </row>
    <row r="333" spans="2:65" s="12" customFormat="1" ht="11.25">
      <c r="B333" s="148"/>
      <c r="D333" s="149" t="s">
        <v>136</v>
      </c>
      <c r="F333" s="151" t="s">
        <v>595</v>
      </c>
      <c r="H333" s="152">
        <v>11.33</v>
      </c>
      <c r="I333" s="153"/>
      <c r="L333" s="148"/>
      <c r="M333" s="154"/>
      <c r="T333" s="155"/>
      <c r="AT333" s="150" t="s">
        <v>136</v>
      </c>
      <c r="AU333" s="150" t="s">
        <v>86</v>
      </c>
      <c r="AV333" s="12" t="s">
        <v>86</v>
      </c>
      <c r="AW333" s="12" t="s">
        <v>3</v>
      </c>
      <c r="AX333" s="12" t="s">
        <v>85</v>
      </c>
      <c r="AY333" s="150" t="s">
        <v>126</v>
      </c>
    </row>
    <row r="334" spans="2:65" s="1" customFormat="1" ht="24.2" customHeight="1">
      <c r="B334" s="130"/>
      <c r="C334" s="131" t="s">
        <v>315</v>
      </c>
      <c r="D334" s="131" t="s">
        <v>128</v>
      </c>
      <c r="E334" s="132" t="s">
        <v>596</v>
      </c>
      <c r="F334" s="133" t="s">
        <v>597</v>
      </c>
      <c r="G334" s="134" t="s">
        <v>131</v>
      </c>
      <c r="H334" s="135">
        <v>492</v>
      </c>
      <c r="I334" s="136"/>
      <c r="J334" s="137">
        <f>ROUND(I334*H334,2)</f>
        <v>0</v>
      </c>
      <c r="K334" s="133" t="s">
        <v>132</v>
      </c>
      <c r="L334" s="30"/>
      <c r="M334" s="138" t="s">
        <v>1</v>
      </c>
      <c r="N334" s="139" t="s">
        <v>44</v>
      </c>
      <c r="P334" s="140">
        <f>O334*H334</f>
        <v>0</v>
      </c>
      <c r="Q334" s="140">
        <v>9.0620000000000006E-2</v>
      </c>
      <c r="R334" s="140">
        <f>Q334*H334</f>
        <v>44.585040000000006</v>
      </c>
      <c r="S334" s="140">
        <v>0</v>
      </c>
      <c r="T334" s="141">
        <f>S334*H334</f>
        <v>0</v>
      </c>
      <c r="AR334" s="142" t="s">
        <v>133</v>
      </c>
      <c r="AT334" s="142" t="s">
        <v>128</v>
      </c>
      <c r="AU334" s="142" t="s">
        <v>86</v>
      </c>
      <c r="AY334" s="15" t="s">
        <v>126</v>
      </c>
      <c r="BE334" s="143">
        <f>IF(N334="základní",J334,0)</f>
        <v>0</v>
      </c>
      <c r="BF334" s="143">
        <f>IF(N334="snížená",J334,0)</f>
        <v>0</v>
      </c>
      <c r="BG334" s="143">
        <f>IF(N334="zákl. přenesená",J334,0)</f>
        <v>0</v>
      </c>
      <c r="BH334" s="143">
        <f>IF(N334="sníž. přenesená",J334,0)</f>
        <v>0</v>
      </c>
      <c r="BI334" s="143">
        <f>IF(N334="nulová",J334,0)</f>
        <v>0</v>
      </c>
      <c r="BJ334" s="15" t="s">
        <v>85</v>
      </c>
      <c r="BK334" s="143">
        <f>ROUND(I334*H334,2)</f>
        <v>0</v>
      </c>
      <c r="BL334" s="15" t="s">
        <v>133</v>
      </c>
      <c r="BM334" s="142" t="s">
        <v>598</v>
      </c>
    </row>
    <row r="335" spans="2:65" s="1" customFormat="1" ht="11.25">
      <c r="B335" s="30"/>
      <c r="D335" s="144" t="s">
        <v>134</v>
      </c>
      <c r="F335" s="145" t="s">
        <v>599</v>
      </c>
      <c r="I335" s="146"/>
      <c r="L335" s="30"/>
      <c r="M335" s="147"/>
      <c r="T335" s="54"/>
      <c r="AT335" s="15" t="s">
        <v>134</v>
      </c>
      <c r="AU335" s="15" t="s">
        <v>86</v>
      </c>
    </row>
    <row r="336" spans="2:65" s="1" customFormat="1" ht="24.2" customHeight="1">
      <c r="B336" s="130"/>
      <c r="C336" s="164" t="s">
        <v>318</v>
      </c>
      <c r="D336" s="164" t="s">
        <v>199</v>
      </c>
      <c r="E336" s="165" t="s">
        <v>600</v>
      </c>
      <c r="F336" s="166" t="s">
        <v>601</v>
      </c>
      <c r="G336" s="167" t="s">
        <v>131</v>
      </c>
      <c r="H336" s="168">
        <v>496.92</v>
      </c>
      <c r="I336" s="169"/>
      <c r="J336" s="170">
        <f>ROUND(I336*H336,2)</f>
        <v>0</v>
      </c>
      <c r="K336" s="166" t="s">
        <v>132</v>
      </c>
      <c r="L336" s="171"/>
      <c r="M336" s="172" t="s">
        <v>1</v>
      </c>
      <c r="N336" s="173" t="s">
        <v>44</v>
      </c>
      <c r="P336" s="140">
        <f>O336*H336</f>
        <v>0</v>
      </c>
      <c r="Q336" s="140">
        <v>0.17599999999999999</v>
      </c>
      <c r="R336" s="140">
        <f>Q336*H336</f>
        <v>87.457920000000001</v>
      </c>
      <c r="S336" s="140">
        <v>0</v>
      </c>
      <c r="T336" s="141">
        <f>S336*H336</f>
        <v>0</v>
      </c>
      <c r="AR336" s="142" t="s">
        <v>154</v>
      </c>
      <c r="AT336" s="142" t="s">
        <v>199</v>
      </c>
      <c r="AU336" s="142" t="s">
        <v>86</v>
      </c>
      <c r="AY336" s="15" t="s">
        <v>126</v>
      </c>
      <c r="BE336" s="143">
        <f>IF(N336="základní",J336,0)</f>
        <v>0</v>
      </c>
      <c r="BF336" s="143">
        <f>IF(N336="snížená",J336,0)</f>
        <v>0</v>
      </c>
      <c r="BG336" s="143">
        <f>IF(N336="zákl. přenesená",J336,0)</f>
        <v>0</v>
      </c>
      <c r="BH336" s="143">
        <f>IF(N336="sníž. přenesená",J336,0)</f>
        <v>0</v>
      </c>
      <c r="BI336" s="143">
        <f>IF(N336="nulová",J336,0)</f>
        <v>0</v>
      </c>
      <c r="BJ336" s="15" t="s">
        <v>85</v>
      </c>
      <c r="BK336" s="143">
        <f>ROUND(I336*H336,2)</f>
        <v>0</v>
      </c>
      <c r="BL336" s="15" t="s">
        <v>133</v>
      </c>
      <c r="BM336" s="142" t="s">
        <v>602</v>
      </c>
    </row>
    <row r="337" spans="2:65" s="12" customFormat="1" ht="11.25">
      <c r="B337" s="148"/>
      <c r="D337" s="149" t="s">
        <v>136</v>
      </c>
      <c r="F337" s="151" t="s">
        <v>603</v>
      </c>
      <c r="H337" s="152">
        <v>496.92</v>
      </c>
      <c r="I337" s="153"/>
      <c r="L337" s="148"/>
      <c r="M337" s="154"/>
      <c r="T337" s="155"/>
      <c r="AT337" s="150" t="s">
        <v>136</v>
      </c>
      <c r="AU337" s="150" t="s">
        <v>86</v>
      </c>
      <c r="AV337" s="12" t="s">
        <v>86</v>
      </c>
      <c r="AW337" s="12" t="s">
        <v>3</v>
      </c>
      <c r="AX337" s="12" t="s">
        <v>85</v>
      </c>
      <c r="AY337" s="150" t="s">
        <v>126</v>
      </c>
    </row>
    <row r="338" spans="2:65" s="1" customFormat="1" ht="24.2" customHeight="1">
      <c r="B338" s="130"/>
      <c r="C338" s="131" t="s">
        <v>319</v>
      </c>
      <c r="D338" s="131" t="s">
        <v>128</v>
      </c>
      <c r="E338" s="132" t="s">
        <v>604</v>
      </c>
      <c r="F338" s="133" t="s">
        <v>605</v>
      </c>
      <c r="G338" s="134" t="s">
        <v>131</v>
      </c>
      <c r="H338" s="135">
        <v>142</v>
      </c>
      <c r="I338" s="136"/>
      <c r="J338" s="137">
        <f>ROUND(I338*H338,2)</f>
        <v>0</v>
      </c>
      <c r="K338" s="133" t="s">
        <v>132</v>
      </c>
      <c r="L338" s="30"/>
      <c r="M338" s="138" t="s">
        <v>1</v>
      </c>
      <c r="N338" s="139" t="s">
        <v>44</v>
      </c>
      <c r="P338" s="140">
        <f>O338*H338</f>
        <v>0</v>
      </c>
      <c r="Q338" s="140">
        <v>9.8000000000000004E-2</v>
      </c>
      <c r="R338" s="140">
        <f>Q338*H338</f>
        <v>13.916</v>
      </c>
      <c r="S338" s="140">
        <v>0</v>
      </c>
      <c r="T338" s="141">
        <f>S338*H338</f>
        <v>0</v>
      </c>
      <c r="AR338" s="142" t="s">
        <v>133</v>
      </c>
      <c r="AT338" s="142" t="s">
        <v>128</v>
      </c>
      <c r="AU338" s="142" t="s">
        <v>86</v>
      </c>
      <c r="AY338" s="15" t="s">
        <v>126</v>
      </c>
      <c r="BE338" s="143">
        <f>IF(N338="základní",J338,0)</f>
        <v>0</v>
      </c>
      <c r="BF338" s="143">
        <f>IF(N338="snížená",J338,0)</f>
        <v>0</v>
      </c>
      <c r="BG338" s="143">
        <f>IF(N338="zákl. přenesená",J338,0)</f>
        <v>0</v>
      </c>
      <c r="BH338" s="143">
        <f>IF(N338="sníž. přenesená",J338,0)</f>
        <v>0</v>
      </c>
      <c r="BI338" s="143">
        <f>IF(N338="nulová",J338,0)</f>
        <v>0</v>
      </c>
      <c r="BJ338" s="15" t="s">
        <v>85</v>
      </c>
      <c r="BK338" s="143">
        <f>ROUND(I338*H338,2)</f>
        <v>0</v>
      </c>
      <c r="BL338" s="15" t="s">
        <v>133</v>
      </c>
      <c r="BM338" s="142" t="s">
        <v>606</v>
      </c>
    </row>
    <row r="339" spans="2:65" s="1" customFormat="1" ht="11.25">
      <c r="B339" s="30"/>
      <c r="D339" s="144" t="s">
        <v>134</v>
      </c>
      <c r="F339" s="145" t="s">
        <v>607</v>
      </c>
      <c r="I339" s="146"/>
      <c r="L339" s="30"/>
      <c r="M339" s="147"/>
      <c r="T339" s="54"/>
      <c r="AT339" s="15" t="s">
        <v>134</v>
      </c>
      <c r="AU339" s="15" t="s">
        <v>86</v>
      </c>
    </row>
    <row r="340" spans="2:65" s="12" customFormat="1" ht="11.25">
      <c r="B340" s="148"/>
      <c r="D340" s="149" t="s">
        <v>136</v>
      </c>
      <c r="E340" s="150" t="s">
        <v>1</v>
      </c>
      <c r="F340" s="151" t="s">
        <v>608</v>
      </c>
      <c r="H340" s="152">
        <v>142</v>
      </c>
      <c r="I340" s="153"/>
      <c r="L340" s="148"/>
      <c r="M340" s="154"/>
      <c r="T340" s="155"/>
      <c r="AT340" s="150" t="s">
        <v>136</v>
      </c>
      <c r="AU340" s="150" t="s">
        <v>86</v>
      </c>
      <c r="AV340" s="12" t="s">
        <v>86</v>
      </c>
      <c r="AW340" s="12" t="s">
        <v>37</v>
      </c>
      <c r="AX340" s="12" t="s">
        <v>85</v>
      </c>
      <c r="AY340" s="150" t="s">
        <v>126</v>
      </c>
    </row>
    <row r="341" spans="2:65" s="1" customFormat="1" ht="24.2" customHeight="1">
      <c r="B341" s="130"/>
      <c r="C341" s="164" t="s">
        <v>320</v>
      </c>
      <c r="D341" s="164" t="s">
        <v>199</v>
      </c>
      <c r="E341" s="165" t="s">
        <v>609</v>
      </c>
      <c r="F341" s="166" t="s">
        <v>610</v>
      </c>
      <c r="G341" s="167" t="s">
        <v>131</v>
      </c>
      <c r="H341" s="168">
        <v>146.26</v>
      </c>
      <c r="I341" s="169"/>
      <c r="J341" s="170">
        <f>ROUND(I341*H341,2)</f>
        <v>0</v>
      </c>
      <c r="K341" s="166" t="s">
        <v>132</v>
      </c>
      <c r="L341" s="171"/>
      <c r="M341" s="172" t="s">
        <v>1</v>
      </c>
      <c r="N341" s="173" t="s">
        <v>44</v>
      </c>
      <c r="P341" s="140">
        <f>O341*H341</f>
        <v>0</v>
      </c>
      <c r="Q341" s="140">
        <v>0.14499999999999999</v>
      </c>
      <c r="R341" s="140">
        <f>Q341*H341</f>
        <v>21.207699999999996</v>
      </c>
      <c r="S341" s="140">
        <v>0</v>
      </c>
      <c r="T341" s="141">
        <f>S341*H341</f>
        <v>0</v>
      </c>
      <c r="AR341" s="142" t="s">
        <v>154</v>
      </c>
      <c r="AT341" s="142" t="s">
        <v>199</v>
      </c>
      <c r="AU341" s="142" t="s">
        <v>86</v>
      </c>
      <c r="AY341" s="15" t="s">
        <v>126</v>
      </c>
      <c r="BE341" s="143">
        <f>IF(N341="základní",J341,0)</f>
        <v>0</v>
      </c>
      <c r="BF341" s="143">
        <f>IF(N341="snížená",J341,0)</f>
        <v>0</v>
      </c>
      <c r="BG341" s="143">
        <f>IF(N341="zákl. přenesená",J341,0)</f>
        <v>0</v>
      </c>
      <c r="BH341" s="143">
        <f>IF(N341="sníž. přenesená",J341,0)</f>
        <v>0</v>
      </c>
      <c r="BI341" s="143">
        <f>IF(N341="nulová",J341,0)</f>
        <v>0</v>
      </c>
      <c r="BJ341" s="15" t="s">
        <v>85</v>
      </c>
      <c r="BK341" s="143">
        <f>ROUND(I341*H341,2)</f>
        <v>0</v>
      </c>
      <c r="BL341" s="15" t="s">
        <v>133</v>
      </c>
      <c r="BM341" s="142" t="s">
        <v>611</v>
      </c>
    </row>
    <row r="342" spans="2:65" s="12" customFormat="1" ht="11.25">
      <c r="B342" s="148"/>
      <c r="D342" s="149" t="s">
        <v>136</v>
      </c>
      <c r="F342" s="151" t="s">
        <v>612</v>
      </c>
      <c r="H342" s="152">
        <v>146.26</v>
      </c>
      <c r="I342" s="153"/>
      <c r="L342" s="148"/>
      <c r="M342" s="154"/>
      <c r="T342" s="155"/>
      <c r="AT342" s="150" t="s">
        <v>136</v>
      </c>
      <c r="AU342" s="150" t="s">
        <v>86</v>
      </c>
      <c r="AV342" s="12" t="s">
        <v>86</v>
      </c>
      <c r="AW342" s="12" t="s">
        <v>3</v>
      </c>
      <c r="AX342" s="12" t="s">
        <v>85</v>
      </c>
      <c r="AY342" s="150" t="s">
        <v>126</v>
      </c>
    </row>
    <row r="343" spans="2:65" s="1" customFormat="1" ht="24.2" customHeight="1">
      <c r="B343" s="130"/>
      <c r="C343" s="131" t="s">
        <v>324</v>
      </c>
      <c r="D343" s="131" t="s">
        <v>128</v>
      </c>
      <c r="E343" s="132" t="s">
        <v>613</v>
      </c>
      <c r="F343" s="133" t="s">
        <v>614</v>
      </c>
      <c r="G343" s="134" t="s">
        <v>131</v>
      </c>
      <c r="H343" s="135">
        <v>250</v>
      </c>
      <c r="I343" s="136"/>
      <c r="J343" s="137">
        <f>ROUND(I343*H343,2)</f>
        <v>0</v>
      </c>
      <c r="K343" s="133" t="s">
        <v>132</v>
      </c>
      <c r="L343" s="30"/>
      <c r="M343" s="138" t="s">
        <v>1</v>
      </c>
      <c r="N343" s="139" t="s">
        <v>44</v>
      </c>
      <c r="P343" s="140">
        <f>O343*H343</f>
        <v>0</v>
      </c>
      <c r="Q343" s="140">
        <v>8.8800000000000004E-2</v>
      </c>
      <c r="R343" s="140">
        <f>Q343*H343</f>
        <v>22.2</v>
      </c>
      <c r="S343" s="140">
        <v>0</v>
      </c>
      <c r="T343" s="141">
        <f>S343*H343</f>
        <v>0</v>
      </c>
      <c r="AR343" s="142" t="s">
        <v>133</v>
      </c>
      <c r="AT343" s="142" t="s">
        <v>128</v>
      </c>
      <c r="AU343" s="142" t="s">
        <v>86</v>
      </c>
      <c r="AY343" s="15" t="s">
        <v>126</v>
      </c>
      <c r="BE343" s="143">
        <f>IF(N343="základní",J343,0)</f>
        <v>0</v>
      </c>
      <c r="BF343" s="143">
        <f>IF(N343="snížená",J343,0)</f>
        <v>0</v>
      </c>
      <c r="BG343" s="143">
        <f>IF(N343="zákl. přenesená",J343,0)</f>
        <v>0</v>
      </c>
      <c r="BH343" s="143">
        <f>IF(N343="sníž. přenesená",J343,0)</f>
        <v>0</v>
      </c>
      <c r="BI343" s="143">
        <f>IF(N343="nulová",J343,0)</f>
        <v>0</v>
      </c>
      <c r="BJ343" s="15" t="s">
        <v>85</v>
      </c>
      <c r="BK343" s="143">
        <f>ROUND(I343*H343,2)</f>
        <v>0</v>
      </c>
      <c r="BL343" s="15" t="s">
        <v>133</v>
      </c>
      <c r="BM343" s="142" t="s">
        <v>615</v>
      </c>
    </row>
    <row r="344" spans="2:65" s="1" customFormat="1" ht="11.25">
      <c r="B344" s="30"/>
      <c r="D344" s="144" t="s">
        <v>134</v>
      </c>
      <c r="F344" s="145" t="s">
        <v>616</v>
      </c>
      <c r="I344" s="146"/>
      <c r="L344" s="30"/>
      <c r="M344" s="147"/>
      <c r="T344" s="54"/>
      <c r="AT344" s="15" t="s">
        <v>134</v>
      </c>
      <c r="AU344" s="15" t="s">
        <v>86</v>
      </c>
    </row>
    <row r="345" spans="2:65" s="12" customFormat="1" ht="11.25">
      <c r="B345" s="148"/>
      <c r="D345" s="149" t="s">
        <v>136</v>
      </c>
      <c r="E345" s="150" t="s">
        <v>1</v>
      </c>
      <c r="F345" s="151" t="s">
        <v>617</v>
      </c>
      <c r="H345" s="152">
        <v>250</v>
      </c>
      <c r="I345" s="153"/>
      <c r="L345" s="148"/>
      <c r="M345" s="154"/>
      <c r="T345" s="155"/>
      <c r="AT345" s="150" t="s">
        <v>136</v>
      </c>
      <c r="AU345" s="150" t="s">
        <v>86</v>
      </c>
      <c r="AV345" s="12" t="s">
        <v>86</v>
      </c>
      <c r="AW345" s="12" t="s">
        <v>37</v>
      </c>
      <c r="AX345" s="12" t="s">
        <v>85</v>
      </c>
      <c r="AY345" s="150" t="s">
        <v>126</v>
      </c>
    </row>
    <row r="346" spans="2:65" s="1" customFormat="1" ht="24.2" customHeight="1">
      <c r="B346" s="130"/>
      <c r="C346" s="164" t="s">
        <v>327</v>
      </c>
      <c r="D346" s="164" t="s">
        <v>199</v>
      </c>
      <c r="E346" s="165" t="s">
        <v>618</v>
      </c>
      <c r="F346" s="166" t="s">
        <v>619</v>
      </c>
      <c r="G346" s="167" t="s">
        <v>131</v>
      </c>
      <c r="H346" s="168">
        <v>84.46</v>
      </c>
      <c r="I346" s="169"/>
      <c r="J346" s="170">
        <f>ROUND(I346*H346,2)</f>
        <v>0</v>
      </c>
      <c r="K346" s="166" t="s">
        <v>132</v>
      </c>
      <c r="L346" s="171"/>
      <c r="M346" s="172" t="s">
        <v>1</v>
      </c>
      <c r="N346" s="173" t="s">
        <v>44</v>
      </c>
      <c r="P346" s="140">
        <f>O346*H346</f>
        <v>0</v>
      </c>
      <c r="Q346" s="140">
        <v>0.21</v>
      </c>
      <c r="R346" s="140">
        <f>Q346*H346</f>
        <v>17.736599999999999</v>
      </c>
      <c r="S346" s="140">
        <v>0</v>
      </c>
      <c r="T346" s="141">
        <f>S346*H346</f>
        <v>0</v>
      </c>
      <c r="AR346" s="142" t="s">
        <v>154</v>
      </c>
      <c r="AT346" s="142" t="s">
        <v>199</v>
      </c>
      <c r="AU346" s="142" t="s">
        <v>86</v>
      </c>
      <c r="AY346" s="15" t="s">
        <v>126</v>
      </c>
      <c r="BE346" s="143">
        <f>IF(N346="základní",J346,0)</f>
        <v>0</v>
      </c>
      <c r="BF346" s="143">
        <f>IF(N346="snížená",J346,0)</f>
        <v>0</v>
      </c>
      <c r="BG346" s="143">
        <f>IF(N346="zákl. přenesená",J346,0)</f>
        <v>0</v>
      </c>
      <c r="BH346" s="143">
        <f>IF(N346="sníž. přenesená",J346,0)</f>
        <v>0</v>
      </c>
      <c r="BI346" s="143">
        <f>IF(N346="nulová",J346,0)</f>
        <v>0</v>
      </c>
      <c r="BJ346" s="15" t="s">
        <v>85</v>
      </c>
      <c r="BK346" s="143">
        <f>ROUND(I346*H346,2)</f>
        <v>0</v>
      </c>
      <c r="BL346" s="15" t="s">
        <v>133</v>
      </c>
      <c r="BM346" s="142" t="s">
        <v>620</v>
      </c>
    </row>
    <row r="347" spans="2:65" s="12" customFormat="1" ht="11.25">
      <c r="B347" s="148"/>
      <c r="D347" s="149" t="s">
        <v>136</v>
      </c>
      <c r="F347" s="151" t="s">
        <v>621</v>
      </c>
      <c r="H347" s="152">
        <v>84.46</v>
      </c>
      <c r="I347" s="153"/>
      <c r="L347" s="148"/>
      <c r="M347" s="154"/>
      <c r="T347" s="155"/>
      <c r="AT347" s="150" t="s">
        <v>136</v>
      </c>
      <c r="AU347" s="150" t="s">
        <v>86</v>
      </c>
      <c r="AV347" s="12" t="s">
        <v>86</v>
      </c>
      <c r="AW347" s="12" t="s">
        <v>3</v>
      </c>
      <c r="AX347" s="12" t="s">
        <v>85</v>
      </c>
      <c r="AY347" s="150" t="s">
        <v>126</v>
      </c>
    </row>
    <row r="348" spans="2:65" s="1" customFormat="1" ht="24.2" customHeight="1">
      <c r="B348" s="130"/>
      <c r="C348" s="164" t="s">
        <v>332</v>
      </c>
      <c r="D348" s="164" t="s">
        <v>199</v>
      </c>
      <c r="E348" s="165" t="s">
        <v>622</v>
      </c>
      <c r="F348" s="166" t="s">
        <v>623</v>
      </c>
      <c r="G348" s="167" t="s">
        <v>131</v>
      </c>
      <c r="H348" s="168">
        <v>173.04</v>
      </c>
      <c r="I348" s="169"/>
      <c r="J348" s="170">
        <f>ROUND(I348*H348,2)</f>
        <v>0</v>
      </c>
      <c r="K348" s="166" t="s">
        <v>132</v>
      </c>
      <c r="L348" s="171"/>
      <c r="M348" s="172" t="s">
        <v>1</v>
      </c>
      <c r="N348" s="173" t="s">
        <v>44</v>
      </c>
      <c r="P348" s="140">
        <f>O348*H348</f>
        <v>0</v>
      </c>
      <c r="Q348" s="140">
        <v>0.129</v>
      </c>
      <c r="R348" s="140">
        <f>Q348*H348</f>
        <v>22.32216</v>
      </c>
      <c r="S348" s="140">
        <v>0</v>
      </c>
      <c r="T348" s="141">
        <f>S348*H348</f>
        <v>0</v>
      </c>
      <c r="AR348" s="142" t="s">
        <v>154</v>
      </c>
      <c r="AT348" s="142" t="s">
        <v>199</v>
      </c>
      <c r="AU348" s="142" t="s">
        <v>86</v>
      </c>
      <c r="AY348" s="15" t="s">
        <v>126</v>
      </c>
      <c r="BE348" s="143">
        <f>IF(N348="základní",J348,0)</f>
        <v>0</v>
      </c>
      <c r="BF348" s="143">
        <f>IF(N348="snížená",J348,0)</f>
        <v>0</v>
      </c>
      <c r="BG348" s="143">
        <f>IF(N348="zákl. přenesená",J348,0)</f>
        <v>0</v>
      </c>
      <c r="BH348" s="143">
        <f>IF(N348="sníž. přenesená",J348,0)</f>
        <v>0</v>
      </c>
      <c r="BI348" s="143">
        <f>IF(N348="nulová",J348,0)</f>
        <v>0</v>
      </c>
      <c r="BJ348" s="15" t="s">
        <v>85</v>
      </c>
      <c r="BK348" s="143">
        <f>ROUND(I348*H348,2)</f>
        <v>0</v>
      </c>
      <c r="BL348" s="15" t="s">
        <v>133</v>
      </c>
      <c r="BM348" s="142" t="s">
        <v>624</v>
      </c>
    </row>
    <row r="349" spans="2:65" s="12" customFormat="1" ht="11.25">
      <c r="B349" s="148"/>
      <c r="D349" s="149" t="s">
        <v>136</v>
      </c>
      <c r="F349" s="151" t="s">
        <v>625</v>
      </c>
      <c r="H349" s="152">
        <v>173.04</v>
      </c>
      <c r="I349" s="153"/>
      <c r="L349" s="148"/>
      <c r="M349" s="154"/>
      <c r="T349" s="155"/>
      <c r="AT349" s="150" t="s">
        <v>136</v>
      </c>
      <c r="AU349" s="150" t="s">
        <v>86</v>
      </c>
      <c r="AV349" s="12" t="s">
        <v>86</v>
      </c>
      <c r="AW349" s="12" t="s">
        <v>3</v>
      </c>
      <c r="AX349" s="12" t="s">
        <v>85</v>
      </c>
      <c r="AY349" s="150" t="s">
        <v>126</v>
      </c>
    </row>
    <row r="350" spans="2:65" s="11" customFormat="1" ht="20.85" customHeight="1">
      <c r="B350" s="118"/>
      <c r="D350" s="119" t="s">
        <v>78</v>
      </c>
      <c r="E350" s="128" t="s">
        <v>231</v>
      </c>
      <c r="F350" s="128" t="s">
        <v>232</v>
      </c>
      <c r="I350" s="121"/>
      <c r="J350" s="129">
        <f>BK350</f>
        <v>0</v>
      </c>
      <c r="L350" s="118"/>
      <c r="M350" s="123"/>
      <c r="P350" s="124">
        <f>SUM(P351:P392)</f>
        <v>0</v>
      </c>
      <c r="R350" s="124">
        <f>SUM(R351:R392)</f>
        <v>0.37818099999999993</v>
      </c>
      <c r="T350" s="125">
        <f>SUM(T351:T392)</f>
        <v>0</v>
      </c>
      <c r="AR350" s="119" t="s">
        <v>85</v>
      </c>
      <c r="AT350" s="126" t="s">
        <v>78</v>
      </c>
      <c r="AU350" s="126" t="s">
        <v>86</v>
      </c>
      <c r="AY350" s="119" t="s">
        <v>126</v>
      </c>
      <c r="BK350" s="127">
        <f>SUM(BK351:BK392)</f>
        <v>0</v>
      </c>
    </row>
    <row r="351" spans="2:65" s="1" customFormat="1" ht="24.2" customHeight="1">
      <c r="B351" s="130"/>
      <c r="C351" s="131" t="s">
        <v>336</v>
      </c>
      <c r="D351" s="131" t="s">
        <v>128</v>
      </c>
      <c r="E351" s="132" t="s">
        <v>287</v>
      </c>
      <c r="F351" s="133" t="s">
        <v>288</v>
      </c>
      <c r="G351" s="134" t="s">
        <v>148</v>
      </c>
      <c r="H351" s="135">
        <v>3</v>
      </c>
      <c r="I351" s="136"/>
      <c r="J351" s="137">
        <f>ROUND(I351*H351,2)</f>
        <v>0</v>
      </c>
      <c r="K351" s="133" t="s">
        <v>132</v>
      </c>
      <c r="L351" s="30"/>
      <c r="M351" s="138" t="s">
        <v>1</v>
      </c>
      <c r="N351" s="139" t="s">
        <v>44</v>
      </c>
      <c r="P351" s="140">
        <f>O351*H351</f>
        <v>0</v>
      </c>
      <c r="Q351" s="140">
        <v>0.10940999999999999</v>
      </c>
      <c r="R351" s="140">
        <f>Q351*H351</f>
        <v>0.32822999999999997</v>
      </c>
      <c r="S351" s="140">
        <v>0</v>
      </c>
      <c r="T351" s="141">
        <f>S351*H351</f>
        <v>0</v>
      </c>
      <c r="AR351" s="142" t="s">
        <v>133</v>
      </c>
      <c r="AT351" s="142" t="s">
        <v>128</v>
      </c>
      <c r="AU351" s="142" t="s">
        <v>140</v>
      </c>
      <c r="AY351" s="15" t="s">
        <v>126</v>
      </c>
      <c r="BE351" s="143">
        <f>IF(N351="základní",J351,0)</f>
        <v>0</v>
      </c>
      <c r="BF351" s="143">
        <f>IF(N351="snížená",J351,0)</f>
        <v>0</v>
      </c>
      <c r="BG351" s="143">
        <f>IF(N351="zákl. přenesená",J351,0)</f>
        <v>0</v>
      </c>
      <c r="BH351" s="143">
        <f>IF(N351="sníž. přenesená",J351,0)</f>
        <v>0</v>
      </c>
      <c r="BI351" s="143">
        <f>IF(N351="nulová",J351,0)</f>
        <v>0</v>
      </c>
      <c r="BJ351" s="15" t="s">
        <v>85</v>
      </c>
      <c r="BK351" s="143">
        <f>ROUND(I351*H351,2)</f>
        <v>0</v>
      </c>
      <c r="BL351" s="15" t="s">
        <v>133</v>
      </c>
      <c r="BM351" s="142" t="s">
        <v>626</v>
      </c>
    </row>
    <row r="352" spans="2:65" s="1" customFormat="1" ht="11.25">
      <c r="B352" s="30"/>
      <c r="D352" s="144" t="s">
        <v>134</v>
      </c>
      <c r="F352" s="145" t="s">
        <v>289</v>
      </c>
      <c r="I352" s="146"/>
      <c r="L352" s="30"/>
      <c r="M352" s="147"/>
      <c r="T352" s="54"/>
      <c r="AT352" s="15" t="s">
        <v>134</v>
      </c>
      <c r="AU352" s="15" t="s">
        <v>140</v>
      </c>
    </row>
    <row r="353" spans="2:65" s="12" customFormat="1" ht="11.25">
      <c r="B353" s="148"/>
      <c r="D353" s="149" t="s">
        <v>136</v>
      </c>
      <c r="E353" s="150" t="s">
        <v>1</v>
      </c>
      <c r="F353" s="151" t="s">
        <v>140</v>
      </c>
      <c r="H353" s="152">
        <v>3</v>
      </c>
      <c r="I353" s="153"/>
      <c r="L353" s="148"/>
      <c r="M353" s="154"/>
      <c r="T353" s="155"/>
      <c r="AT353" s="150" t="s">
        <v>136</v>
      </c>
      <c r="AU353" s="150" t="s">
        <v>140</v>
      </c>
      <c r="AV353" s="12" t="s">
        <v>86</v>
      </c>
      <c r="AW353" s="12" t="s">
        <v>37</v>
      </c>
      <c r="AX353" s="12" t="s">
        <v>85</v>
      </c>
      <c r="AY353" s="150" t="s">
        <v>126</v>
      </c>
    </row>
    <row r="354" spans="2:65" s="1" customFormat="1" ht="24.2" customHeight="1">
      <c r="B354" s="130"/>
      <c r="C354" s="131" t="s">
        <v>627</v>
      </c>
      <c r="D354" s="131" t="s">
        <v>128</v>
      </c>
      <c r="E354" s="132" t="s">
        <v>279</v>
      </c>
      <c r="F354" s="133" t="s">
        <v>280</v>
      </c>
      <c r="G354" s="134" t="s">
        <v>148</v>
      </c>
      <c r="H354" s="135">
        <v>3</v>
      </c>
      <c r="I354" s="136"/>
      <c r="J354" s="137">
        <f>ROUND(I354*H354,2)</f>
        <v>0</v>
      </c>
      <c r="K354" s="133" t="s">
        <v>132</v>
      </c>
      <c r="L354" s="30"/>
      <c r="M354" s="138" t="s">
        <v>1</v>
      </c>
      <c r="N354" s="139" t="s">
        <v>44</v>
      </c>
      <c r="P354" s="140">
        <f>O354*H354</f>
        <v>0</v>
      </c>
      <c r="Q354" s="140">
        <v>6.9999999999999999E-4</v>
      </c>
      <c r="R354" s="140">
        <f>Q354*H354</f>
        <v>2.0999999999999999E-3</v>
      </c>
      <c r="S354" s="140">
        <v>0</v>
      </c>
      <c r="T354" s="141">
        <f>S354*H354</f>
        <v>0</v>
      </c>
      <c r="AR354" s="142" t="s">
        <v>133</v>
      </c>
      <c r="AT354" s="142" t="s">
        <v>128</v>
      </c>
      <c r="AU354" s="142" t="s">
        <v>140</v>
      </c>
      <c r="AY354" s="15" t="s">
        <v>126</v>
      </c>
      <c r="BE354" s="143">
        <f>IF(N354="základní",J354,0)</f>
        <v>0</v>
      </c>
      <c r="BF354" s="143">
        <f>IF(N354="snížená",J354,0)</f>
        <v>0</v>
      </c>
      <c r="BG354" s="143">
        <f>IF(N354="zákl. přenesená",J354,0)</f>
        <v>0</v>
      </c>
      <c r="BH354" s="143">
        <f>IF(N354="sníž. přenesená",J354,0)</f>
        <v>0</v>
      </c>
      <c r="BI354" s="143">
        <f>IF(N354="nulová",J354,0)</f>
        <v>0</v>
      </c>
      <c r="BJ354" s="15" t="s">
        <v>85</v>
      </c>
      <c r="BK354" s="143">
        <f>ROUND(I354*H354,2)</f>
        <v>0</v>
      </c>
      <c r="BL354" s="15" t="s">
        <v>133</v>
      </c>
      <c r="BM354" s="142" t="s">
        <v>628</v>
      </c>
    </row>
    <row r="355" spans="2:65" s="1" customFormat="1" ht="11.25">
      <c r="B355" s="30"/>
      <c r="D355" s="144" t="s">
        <v>134</v>
      </c>
      <c r="F355" s="145" t="s">
        <v>281</v>
      </c>
      <c r="I355" s="146"/>
      <c r="L355" s="30"/>
      <c r="M355" s="147"/>
      <c r="T355" s="54"/>
      <c r="AT355" s="15" t="s">
        <v>134</v>
      </c>
      <c r="AU355" s="15" t="s">
        <v>140</v>
      </c>
    </row>
    <row r="356" spans="2:65" s="1" customFormat="1" ht="21.75" customHeight="1">
      <c r="B356" s="130"/>
      <c r="C356" s="164" t="s">
        <v>629</v>
      </c>
      <c r="D356" s="164" t="s">
        <v>199</v>
      </c>
      <c r="E356" s="165" t="s">
        <v>291</v>
      </c>
      <c r="F356" s="166" t="s">
        <v>292</v>
      </c>
      <c r="G356" s="167" t="s">
        <v>148</v>
      </c>
      <c r="H356" s="168">
        <v>3</v>
      </c>
      <c r="I356" s="169"/>
      <c r="J356" s="170">
        <f>ROUND(I356*H356,2)</f>
        <v>0</v>
      </c>
      <c r="K356" s="166" t="s">
        <v>132</v>
      </c>
      <c r="L356" s="171"/>
      <c r="M356" s="172" t="s">
        <v>1</v>
      </c>
      <c r="N356" s="173" t="s">
        <v>44</v>
      </c>
      <c r="P356" s="140">
        <f>O356*H356</f>
        <v>0</v>
      </c>
      <c r="Q356" s="140">
        <v>6.1000000000000004E-3</v>
      </c>
      <c r="R356" s="140">
        <f>Q356*H356</f>
        <v>1.83E-2</v>
      </c>
      <c r="S356" s="140">
        <v>0</v>
      </c>
      <c r="T356" s="141">
        <f>S356*H356</f>
        <v>0</v>
      </c>
      <c r="AR356" s="142" t="s">
        <v>154</v>
      </c>
      <c r="AT356" s="142" t="s">
        <v>199</v>
      </c>
      <c r="AU356" s="142" t="s">
        <v>140</v>
      </c>
      <c r="AY356" s="15" t="s">
        <v>126</v>
      </c>
      <c r="BE356" s="143">
        <f>IF(N356="základní",J356,0)</f>
        <v>0</v>
      </c>
      <c r="BF356" s="143">
        <f>IF(N356="snížená",J356,0)</f>
        <v>0</v>
      </c>
      <c r="BG356" s="143">
        <f>IF(N356="zákl. přenesená",J356,0)</f>
        <v>0</v>
      </c>
      <c r="BH356" s="143">
        <f>IF(N356="sníž. přenesená",J356,0)</f>
        <v>0</v>
      </c>
      <c r="BI356" s="143">
        <f>IF(N356="nulová",J356,0)</f>
        <v>0</v>
      </c>
      <c r="BJ356" s="15" t="s">
        <v>85</v>
      </c>
      <c r="BK356" s="143">
        <f>ROUND(I356*H356,2)</f>
        <v>0</v>
      </c>
      <c r="BL356" s="15" t="s">
        <v>133</v>
      </c>
      <c r="BM356" s="142" t="s">
        <v>630</v>
      </c>
    </row>
    <row r="357" spans="2:65" s="1" customFormat="1" ht="16.5" customHeight="1">
      <c r="B357" s="130"/>
      <c r="C357" s="164" t="s">
        <v>631</v>
      </c>
      <c r="D357" s="164" t="s">
        <v>199</v>
      </c>
      <c r="E357" s="165" t="s">
        <v>632</v>
      </c>
      <c r="F357" s="166" t="s">
        <v>633</v>
      </c>
      <c r="G357" s="167" t="s">
        <v>148</v>
      </c>
      <c r="H357" s="168">
        <v>1</v>
      </c>
      <c r="I357" s="169"/>
      <c r="J357" s="170">
        <f>ROUND(I357*H357,2)</f>
        <v>0</v>
      </c>
      <c r="K357" s="166" t="s">
        <v>132</v>
      </c>
      <c r="L357" s="171"/>
      <c r="M357" s="172" t="s">
        <v>1</v>
      </c>
      <c r="N357" s="173" t="s">
        <v>44</v>
      </c>
      <c r="P357" s="140">
        <f>O357*H357</f>
        <v>0</v>
      </c>
      <c r="Q357" s="140">
        <v>1.6999999999999999E-3</v>
      </c>
      <c r="R357" s="140">
        <f>Q357*H357</f>
        <v>1.6999999999999999E-3</v>
      </c>
      <c r="S357" s="140">
        <v>0</v>
      </c>
      <c r="T357" s="141">
        <f>S357*H357</f>
        <v>0</v>
      </c>
      <c r="AR357" s="142" t="s">
        <v>154</v>
      </c>
      <c r="AT357" s="142" t="s">
        <v>199</v>
      </c>
      <c r="AU357" s="142" t="s">
        <v>140</v>
      </c>
      <c r="AY357" s="15" t="s">
        <v>126</v>
      </c>
      <c r="BE357" s="143">
        <f>IF(N357="základní",J357,0)</f>
        <v>0</v>
      </c>
      <c r="BF357" s="143">
        <f>IF(N357="snížená",J357,0)</f>
        <v>0</v>
      </c>
      <c r="BG357" s="143">
        <f>IF(N357="zákl. přenesená",J357,0)</f>
        <v>0</v>
      </c>
      <c r="BH357" s="143">
        <f>IF(N357="sníž. přenesená",J357,0)</f>
        <v>0</v>
      </c>
      <c r="BI357" s="143">
        <f>IF(N357="nulová",J357,0)</f>
        <v>0</v>
      </c>
      <c r="BJ357" s="15" t="s">
        <v>85</v>
      </c>
      <c r="BK357" s="143">
        <f>ROUND(I357*H357,2)</f>
        <v>0</v>
      </c>
      <c r="BL357" s="15" t="s">
        <v>133</v>
      </c>
      <c r="BM357" s="142" t="s">
        <v>634</v>
      </c>
    </row>
    <row r="358" spans="2:65" s="1" customFormat="1" ht="24.2" customHeight="1">
      <c r="B358" s="130"/>
      <c r="C358" s="164" t="s">
        <v>635</v>
      </c>
      <c r="D358" s="164" t="s">
        <v>199</v>
      </c>
      <c r="E358" s="165" t="s">
        <v>636</v>
      </c>
      <c r="F358" s="166" t="s">
        <v>637</v>
      </c>
      <c r="G358" s="167" t="s">
        <v>148</v>
      </c>
      <c r="H358" s="168">
        <v>2</v>
      </c>
      <c r="I358" s="169"/>
      <c r="J358" s="170">
        <f>ROUND(I358*H358,2)</f>
        <v>0</v>
      </c>
      <c r="K358" s="166" t="s">
        <v>132</v>
      </c>
      <c r="L358" s="171"/>
      <c r="M358" s="172" t="s">
        <v>1</v>
      </c>
      <c r="N358" s="173" t="s">
        <v>44</v>
      </c>
      <c r="P358" s="140">
        <f>O358*H358</f>
        <v>0</v>
      </c>
      <c r="Q358" s="140">
        <v>3.5000000000000001E-3</v>
      </c>
      <c r="R358" s="140">
        <f>Q358*H358</f>
        <v>7.0000000000000001E-3</v>
      </c>
      <c r="S358" s="140">
        <v>0</v>
      </c>
      <c r="T358" s="141">
        <f>S358*H358</f>
        <v>0</v>
      </c>
      <c r="AR358" s="142" t="s">
        <v>154</v>
      </c>
      <c r="AT358" s="142" t="s">
        <v>199</v>
      </c>
      <c r="AU358" s="142" t="s">
        <v>140</v>
      </c>
      <c r="AY358" s="15" t="s">
        <v>126</v>
      </c>
      <c r="BE358" s="143">
        <f>IF(N358="základní",J358,0)</f>
        <v>0</v>
      </c>
      <c r="BF358" s="143">
        <f>IF(N358="snížená",J358,0)</f>
        <v>0</v>
      </c>
      <c r="BG358" s="143">
        <f>IF(N358="zákl. přenesená",J358,0)</f>
        <v>0</v>
      </c>
      <c r="BH358" s="143">
        <f>IF(N358="sníž. přenesená",J358,0)</f>
        <v>0</v>
      </c>
      <c r="BI358" s="143">
        <f>IF(N358="nulová",J358,0)</f>
        <v>0</v>
      </c>
      <c r="BJ358" s="15" t="s">
        <v>85</v>
      </c>
      <c r="BK358" s="143">
        <f>ROUND(I358*H358,2)</f>
        <v>0</v>
      </c>
      <c r="BL358" s="15" t="s">
        <v>133</v>
      </c>
      <c r="BM358" s="142" t="s">
        <v>638</v>
      </c>
    </row>
    <row r="359" spans="2:65" s="12" customFormat="1" ht="11.25">
      <c r="B359" s="148"/>
      <c r="D359" s="149" t="s">
        <v>136</v>
      </c>
      <c r="E359" s="150" t="s">
        <v>1</v>
      </c>
      <c r="F359" s="151" t="s">
        <v>86</v>
      </c>
      <c r="H359" s="152">
        <v>2</v>
      </c>
      <c r="I359" s="153"/>
      <c r="L359" s="148"/>
      <c r="M359" s="154"/>
      <c r="T359" s="155"/>
      <c r="AT359" s="150" t="s">
        <v>136</v>
      </c>
      <c r="AU359" s="150" t="s">
        <v>140</v>
      </c>
      <c r="AV359" s="12" t="s">
        <v>86</v>
      </c>
      <c r="AW359" s="12" t="s">
        <v>37</v>
      </c>
      <c r="AX359" s="12" t="s">
        <v>85</v>
      </c>
      <c r="AY359" s="150" t="s">
        <v>126</v>
      </c>
    </row>
    <row r="360" spans="2:65" s="1" customFormat="1" ht="24.2" customHeight="1">
      <c r="B360" s="130"/>
      <c r="C360" s="164" t="s">
        <v>639</v>
      </c>
      <c r="D360" s="164" t="s">
        <v>199</v>
      </c>
      <c r="E360" s="165" t="s">
        <v>640</v>
      </c>
      <c r="F360" s="166" t="s">
        <v>641</v>
      </c>
      <c r="G360" s="167" t="s">
        <v>148</v>
      </c>
      <c r="H360" s="168">
        <v>1</v>
      </c>
      <c r="I360" s="169"/>
      <c r="J360" s="170">
        <f>ROUND(I360*H360,2)</f>
        <v>0</v>
      </c>
      <c r="K360" s="166" t="s">
        <v>132</v>
      </c>
      <c r="L360" s="171"/>
      <c r="M360" s="172" t="s">
        <v>1</v>
      </c>
      <c r="N360" s="173" t="s">
        <v>44</v>
      </c>
      <c r="P360" s="140">
        <f>O360*H360</f>
        <v>0</v>
      </c>
      <c r="Q360" s="140">
        <v>1.2999999999999999E-3</v>
      </c>
      <c r="R360" s="140">
        <f>Q360*H360</f>
        <v>1.2999999999999999E-3</v>
      </c>
      <c r="S360" s="140">
        <v>0</v>
      </c>
      <c r="T360" s="141">
        <f>S360*H360</f>
        <v>0</v>
      </c>
      <c r="AR360" s="142" t="s">
        <v>154</v>
      </c>
      <c r="AT360" s="142" t="s">
        <v>199</v>
      </c>
      <c r="AU360" s="142" t="s">
        <v>140</v>
      </c>
      <c r="AY360" s="15" t="s">
        <v>126</v>
      </c>
      <c r="BE360" s="143">
        <f>IF(N360="základní",J360,0)</f>
        <v>0</v>
      </c>
      <c r="BF360" s="143">
        <f>IF(N360="snížená",J360,0)</f>
        <v>0</v>
      </c>
      <c r="BG360" s="143">
        <f>IF(N360="zákl. přenesená",J360,0)</f>
        <v>0</v>
      </c>
      <c r="BH360" s="143">
        <f>IF(N360="sníž. přenesená",J360,0)</f>
        <v>0</v>
      </c>
      <c r="BI360" s="143">
        <f>IF(N360="nulová",J360,0)</f>
        <v>0</v>
      </c>
      <c r="BJ360" s="15" t="s">
        <v>85</v>
      </c>
      <c r="BK360" s="143">
        <f>ROUND(I360*H360,2)</f>
        <v>0</v>
      </c>
      <c r="BL360" s="15" t="s">
        <v>133</v>
      </c>
      <c r="BM360" s="142" t="s">
        <v>642</v>
      </c>
    </row>
    <row r="361" spans="2:65" s="1" customFormat="1" ht="24.2" customHeight="1">
      <c r="B361" s="130"/>
      <c r="C361" s="131" t="s">
        <v>643</v>
      </c>
      <c r="D361" s="131" t="s">
        <v>128</v>
      </c>
      <c r="E361" s="132" t="s">
        <v>239</v>
      </c>
      <c r="F361" s="133" t="s">
        <v>240</v>
      </c>
      <c r="G361" s="134" t="s">
        <v>145</v>
      </c>
      <c r="H361" s="135">
        <v>17.7</v>
      </c>
      <c r="I361" s="136"/>
      <c r="J361" s="137">
        <f>ROUND(I361*H361,2)</f>
        <v>0</v>
      </c>
      <c r="K361" s="133" t="s">
        <v>132</v>
      </c>
      <c r="L361" s="30"/>
      <c r="M361" s="138" t="s">
        <v>1</v>
      </c>
      <c r="N361" s="139" t="s">
        <v>44</v>
      </c>
      <c r="P361" s="140">
        <f>O361*H361</f>
        <v>0</v>
      </c>
      <c r="Q361" s="140">
        <v>1.2999999999999999E-4</v>
      </c>
      <c r="R361" s="140">
        <f>Q361*H361</f>
        <v>2.3009999999999997E-3</v>
      </c>
      <c r="S361" s="140">
        <v>0</v>
      </c>
      <c r="T361" s="141">
        <f>S361*H361</f>
        <v>0</v>
      </c>
      <c r="AR361" s="142" t="s">
        <v>133</v>
      </c>
      <c r="AT361" s="142" t="s">
        <v>128</v>
      </c>
      <c r="AU361" s="142" t="s">
        <v>140</v>
      </c>
      <c r="AY361" s="15" t="s">
        <v>126</v>
      </c>
      <c r="BE361" s="143">
        <f>IF(N361="základní",J361,0)</f>
        <v>0</v>
      </c>
      <c r="BF361" s="143">
        <f>IF(N361="snížená",J361,0)</f>
        <v>0</v>
      </c>
      <c r="BG361" s="143">
        <f>IF(N361="zákl. přenesená",J361,0)</f>
        <v>0</v>
      </c>
      <c r="BH361" s="143">
        <f>IF(N361="sníž. přenesená",J361,0)</f>
        <v>0</v>
      </c>
      <c r="BI361" s="143">
        <f>IF(N361="nulová",J361,0)</f>
        <v>0</v>
      </c>
      <c r="BJ361" s="15" t="s">
        <v>85</v>
      </c>
      <c r="BK361" s="143">
        <f>ROUND(I361*H361,2)</f>
        <v>0</v>
      </c>
      <c r="BL361" s="15" t="s">
        <v>133</v>
      </c>
      <c r="BM361" s="142" t="s">
        <v>644</v>
      </c>
    </row>
    <row r="362" spans="2:65" s="1" customFormat="1" ht="11.25">
      <c r="B362" s="30"/>
      <c r="D362" s="144" t="s">
        <v>134</v>
      </c>
      <c r="F362" s="145" t="s">
        <v>241</v>
      </c>
      <c r="I362" s="146"/>
      <c r="L362" s="30"/>
      <c r="M362" s="147"/>
      <c r="T362" s="54"/>
      <c r="AT362" s="15" t="s">
        <v>134</v>
      </c>
      <c r="AU362" s="15" t="s">
        <v>140</v>
      </c>
    </row>
    <row r="363" spans="2:65" s="1" customFormat="1" ht="107.25">
      <c r="B363" s="30"/>
      <c r="D363" s="149" t="s">
        <v>146</v>
      </c>
      <c r="F363" s="156" t="s">
        <v>242</v>
      </c>
      <c r="I363" s="146"/>
      <c r="L363" s="30"/>
      <c r="M363" s="147"/>
      <c r="T363" s="54"/>
      <c r="AT363" s="15" t="s">
        <v>146</v>
      </c>
      <c r="AU363" s="15" t="s">
        <v>140</v>
      </c>
    </row>
    <row r="364" spans="2:65" s="12" customFormat="1" ht="11.25">
      <c r="B364" s="148"/>
      <c r="D364" s="149" t="s">
        <v>136</v>
      </c>
      <c r="E364" s="150" t="s">
        <v>1</v>
      </c>
      <c r="F364" s="151" t="s">
        <v>645</v>
      </c>
      <c r="H364" s="152">
        <v>17.7</v>
      </c>
      <c r="I364" s="153"/>
      <c r="L364" s="148"/>
      <c r="M364" s="154"/>
      <c r="T364" s="155"/>
      <c r="AT364" s="150" t="s">
        <v>136</v>
      </c>
      <c r="AU364" s="150" t="s">
        <v>140</v>
      </c>
      <c r="AV364" s="12" t="s">
        <v>86</v>
      </c>
      <c r="AW364" s="12" t="s">
        <v>37</v>
      </c>
      <c r="AX364" s="12" t="s">
        <v>85</v>
      </c>
      <c r="AY364" s="150" t="s">
        <v>126</v>
      </c>
    </row>
    <row r="365" spans="2:65" s="1" customFormat="1" ht="24.2" customHeight="1">
      <c r="B365" s="130"/>
      <c r="C365" s="131" t="s">
        <v>646</v>
      </c>
      <c r="D365" s="131" t="s">
        <v>128</v>
      </c>
      <c r="E365" s="132" t="s">
        <v>248</v>
      </c>
      <c r="F365" s="133" t="s">
        <v>249</v>
      </c>
      <c r="G365" s="134" t="s">
        <v>145</v>
      </c>
      <c r="H365" s="135">
        <v>7.6</v>
      </c>
      <c r="I365" s="136"/>
      <c r="J365" s="137">
        <f>ROUND(I365*H365,2)</f>
        <v>0</v>
      </c>
      <c r="K365" s="133" t="s">
        <v>132</v>
      </c>
      <c r="L365" s="30"/>
      <c r="M365" s="138" t="s">
        <v>1</v>
      </c>
      <c r="N365" s="139" t="s">
        <v>44</v>
      </c>
      <c r="P365" s="140">
        <f>O365*H365</f>
        <v>0</v>
      </c>
      <c r="Q365" s="140">
        <v>2.5999999999999998E-4</v>
      </c>
      <c r="R365" s="140">
        <f>Q365*H365</f>
        <v>1.9759999999999999E-3</v>
      </c>
      <c r="S365" s="140">
        <v>0</v>
      </c>
      <c r="T365" s="141">
        <f>S365*H365</f>
        <v>0</v>
      </c>
      <c r="AR365" s="142" t="s">
        <v>133</v>
      </c>
      <c r="AT365" s="142" t="s">
        <v>128</v>
      </c>
      <c r="AU365" s="142" t="s">
        <v>140</v>
      </c>
      <c r="AY365" s="15" t="s">
        <v>126</v>
      </c>
      <c r="BE365" s="143">
        <f>IF(N365="základní",J365,0)</f>
        <v>0</v>
      </c>
      <c r="BF365" s="143">
        <f>IF(N365="snížená",J365,0)</f>
        <v>0</v>
      </c>
      <c r="BG365" s="143">
        <f>IF(N365="zákl. přenesená",J365,0)</f>
        <v>0</v>
      </c>
      <c r="BH365" s="143">
        <f>IF(N365="sníž. přenesená",J365,0)</f>
        <v>0</v>
      </c>
      <c r="BI365" s="143">
        <f>IF(N365="nulová",J365,0)</f>
        <v>0</v>
      </c>
      <c r="BJ365" s="15" t="s">
        <v>85</v>
      </c>
      <c r="BK365" s="143">
        <f>ROUND(I365*H365,2)</f>
        <v>0</v>
      </c>
      <c r="BL365" s="15" t="s">
        <v>133</v>
      </c>
      <c r="BM365" s="142" t="s">
        <v>647</v>
      </c>
    </row>
    <row r="366" spans="2:65" s="1" customFormat="1" ht="11.25">
      <c r="B366" s="30"/>
      <c r="D366" s="144" t="s">
        <v>134</v>
      </c>
      <c r="F366" s="145" t="s">
        <v>250</v>
      </c>
      <c r="I366" s="146"/>
      <c r="L366" s="30"/>
      <c r="M366" s="147"/>
      <c r="T366" s="54"/>
      <c r="AT366" s="15" t="s">
        <v>134</v>
      </c>
      <c r="AU366" s="15" t="s">
        <v>140</v>
      </c>
    </row>
    <row r="367" spans="2:65" s="1" customFormat="1" ht="107.25">
      <c r="B367" s="30"/>
      <c r="D367" s="149" t="s">
        <v>146</v>
      </c>
      <c r="F367" s="156" t="s">
        <v>242</v>
      </c>
      <c r="I367" s="146"/>
      <c r="L367" s="30"/>
      <c r="M367" s="147"/>
      <c r="T367" s="54"/>
      <c r="AT367" s="15" t="s">
        <v>146</v>
      </c>
      <c r="AU367" s="15" t="s">
        <v>140</v>
      </c>
    </row>
    <row r="368" spans="2:65" s="12" customFormat="1" ht="11.25">
      <c r="B368" s="148"/>
      <c r="D368" s="149" t="s">
        <v>136</v>
      </c>
      <c r="E368" s="150" t="s">
        <v>1</v>
      </c>
      <c r="F368" s="151" t="s">
        <v>648</v>
      </c>
      <c r="H368" s="152">
        <v>7.6</v>
      </c>
      <c r="I368" s="153"/>
      <c r="L368" s="148"/>
      <c r="M368" s="154"/>
      <c r="T368" s="155"/>
      <c r="AT368" s="150" t="s">
        <v>136</v>
      </c>
      <c r="AU368" s="150" t="s">
        <v>140</v>
      </c>
      <c r="AV368" s="12" t="s">
        <v>86</v>
      </c>
      <c r="AW368" s="12" t="s">
        <v>37</v>
      </c>
      <c r="AX368" s="12" t="s">
        <v>85</v>
      </c>
      <c r="AY368" s="150" t="s">
        <v>126</v>
      </c>
    </row>
    <row r="369" spans="2:65" s="1" customFormat="1" ht="24.2" customHeight="1">
      <c r="B369" s="130"/>
      <c r="C369" s="131" t="s">
        <v>649</v>
      </c>
      <c r="D369" s="131" t="s">
        <v>128</v>
      </c>
      <c r="E369" s="132" t="s">
        <v>244</v>
      </c>
      <c r="F369" s="133" t="s">
        <v>245</v>
      </c>
      <c r="G369" s="134" t="s">
        <v>145</v>
      </c>
      <c r="H369" s="135">
        <v>3.8</v>
      </c>
      <c r="I369" s="136"/>
      <c r="J369" s="137">
        <f>ROUND(I369*H369,2)</f>
        <v>0</v>
      </c>
      <c r="K369" s="133" t="s">
        <v>132</v>
      </c>
      <c r="L369" s="30"/>
      <c r="M369" s="138" t="s">
        <v>1</v>
      </c>
      <c r="N369" s="139" t="s">
        <v>44</v>
      </c>
      <c r="P369" s="140">
        <f>O369*H369</f>
        <v>0</v>
      </c>
      <c r="Q369" s="140">
        <v>1.6000000000000001E-4</v>
      </c>
      <c r="R369" s="140">
        <f>Q369*H369</f>
        <v>6.0800000000000003E-4</v>
      </c>
      <c r="S369" s="140">
        <v>0</v>
      </c>
      <c r="T369" s="141">
        <f>S369*H369</f>
        <v>0</v>
      </c>
      <c r="AR369" s="142" t="s">
        <v>133</v>
      </c>
      <c r="AT369" s="142" t="s">
        <v>128</v>
      </c>
      <c r="AU369" s="142" t="s">
        <v>140</v>
      </c>
      <c r="AY369" s="15" t="s">
        <v>126</v>
      </c>
      <c r="BE369" s="143">
        <f>IF(N369="základní",J369,0)</f>
        <v>0</v>
      </c>
      <c r="BF369" s="143">
        <f>IF(N369="snížená",J369,0)</f>
        <v>0</v>
      </c>
      <c r="BG369" s="143">
        <f>IF(N369="zákl. přenesená",J369,0)</f>
        <v>0</v>
      </c>
      <c r="BH369" s="143">
        <f>IF(N369="sníž. přenesená",J369,0)</f>
        <v>0</v>
      </c>
      <c r="BI369" s="143">
        <f>IF(N369="nulová",J369,0)</f>
        <v>0</v>
      </c>
      <c r="BJ369" s="15" t="s">
        <v>85</v>
      </c>
      <c r="BK369" s="143">
        <f>ROUND(I369*H369,2)</f>
        <v>0</v>
      </c>
      <c r="BL369" s="15" t="s">
        <v>133</v>
      </c>
      <c r="BM369" s="142" t="s">
        <v>650</v>
      </c>
    </row>
    <row r="370" spans="2:65" s="1" customFormat="1" ht="11.25">
      <c r="B370" s="30"/>
      <c r="D370" s="144" t="s">
        <v>134</v>
      </c>
      <c r="F370" s="145" t="s">
        <v>246</v>
      </c>
      <c r="I370" s="146"/>
      <c r="L370" s="30"/>
      <c r="M370" s="147"/>
      <c r="T370" s="54"/>
      <c r="AT370" s="15" t="s">
        <v>134</v>
      </c>
      <c r="AU370" s="15" t="s">
        <v>140</v>
      </c>
    </row>
    <row r="371" spans="2:65" s="1" customFormat="1" ht="107.25">
      <c r="B371" s="30"/>
      <c r="D371" s="149" t="s">
        <v>146</v>
      </c>
      <c r="F371" s="156" t="s">
        <v>242</v>
      </c>
      <c r="I371" s="146"/>
      <c r="L371" s="30"/>
      <c r="M371" s="147"/>
      <c r="T371" s="54"/>
      <c r="AT371" s="15" t="s">
        <v>146</v>
      </c>
      <c r="AU371" s="15" t="s">
        <v>140</v>
      </c>
    </row>
    <row r="372" spans="2:65" s="12" customFormat="1" ht="11.25">
      <c r="B372" s="148"/>
      <c r="D372" s="149" t="s">
        <v>136</v>
      </c>
      <c r="E372" s="150" t="s">
        <v>1</v>
      </c>
      <c r="F372" s="151" t="s">
        <v>651</v>
      </c>
      <c r="H372" s="152">
        <v>3.8</v>
      </c>
      <c r="I372" s="153"/>
      <c r="L372" s="148"/>
      <c r="M372" s="154"/>
      <c r="T372" s="155"/>
      <c r="AT372" s="150" t="s">
        <v>136</v>
      </c>
      <c r="AU372" s="150" t="s">
        <v>140</v>
      </c>
      <c r="AV372" s="12" t="s">
        <v>86</v>
      </c>
      <c r="AW372" s="12" t="s">
        <v>37</v>
      </c>
      <c r="AX372" s="12" t="s">
        <v>85</v>
      </c>
      <c r="AY372" s="150" t="s">
        <v>126</v>
      </c>
    </row>
    <row r="373" spans="2:65" s="1" customFormat="1" ht="24.2" customHeight="1">
      <c r="B373" s="130"/>
      <c r="C373" s="131" t="s">
        <v>652</v>
      </c>
      <c r="D373" s="131" t="s">
        <v>128</v>
      </c>
      <c r="E373" s="132" t="s">
        <v>252</v>
      </c>
      <c r="F373" s="133" t="s">
        <v>253</v>
      </c>
      <c r="G373" s="134" t="s">
        <v>131</v>
      </c>
      <c r="H373" s="135">
        <v>1.5</v>
      </c>
      <c r="I373" s="136"/>
      <c r="J373" s="137">
        <f>ROUND(I373*H373,2)</f>
        <v>0</v>
      </c>
      <c r="K373" s="133" t="s">
        <v>132</v>
      </c>
      <c r="L373" s="30"/>
      <c r="M373" s="138" t="s">
        <v>1</v>
      </c>
      <c r="N373" s="139" t="s">
        <v>44</v>
      </c>
      <c r="P373" s="140">
        <f>O373*H373</f>
        <v>0</v>
      </c>
      <c r="Q373" s="140">
        <v>1.4499999999999999E-3</v>
      </c>
      <c r="R373" s="140">
        <f>Q373*H373</f>
        <v>2.1749999999999999E-3</v>
      </c>
      <c r="S373" s="140">
        <v>0</v>
      </c>
      <c r="T373" s="141">
        <f>S373*H373</f>
        <v>0</v>
      </c>
      <c r="AR373" s="142" t="s">
        <v>133</v>
      </c>
      <c r="AT373" s="142" t="s">
        <v>128</v>
      </c>
      <c r="AU373" s="142" t="s">
        <v>140</v>
      </c>
      <c r="AY373" s="15" t="s">
        <v>126</v>
      </c>
      <c r="BE373" s="143">
        <f>IF(N373="základní",J373,0)</f>
        <v>0</v>
      </c>
      <c r="BF373" s="143">
        <f>IF(N373="snížená",J373,0)</f>
        <v>0</v>
      </c>
      <c r="BG373" s="143">
        <f>IF(N373="zákl. přenesená",J373,0)</f>
        <v>0</v>
      </c>
      <c r="BH373" s="143">
        <f>IF(N373="sníž. přenesená",J373,0)</f>
        <v>0</v>
      </c>
      <c r="BI373" s="143">
        <f>IF(N373="nulová",J373,0)</f>
        <v>0</v>
      </c>
      <c r="BJ373" s="15" t="s">
        <v>85</v>
      </c>
      <c r="BK373" s="143">
        <f>ROUND(I373*H373,2)</f>
        <v>0</v>
      </c>
      <c r="BL373" s="15" t="s">
        <v>133</v>
      </c>
      <c r="BM373" s="142" t="s">
        <v>653</v>
      </c>
    </row>
    <row r="374" spans="2:65" s="1" customFormat="1" ht="11.25">
      <c r="B374" s="30"/>
      <c r="D374" s="144" t="s">
        <v>134</v>
      </c>
      <c r="F374" s="145" t="s">
        <v>254</v>
      </c>
      <c r="I374" s="146"/>
      <c r="L374" s="30"/>
      <c r="M374" s="147"/>
      <c r="T374" s="54"/>
      <c r="AT374" s="15" t="s">
        <v>134</v>
      </c>
      <c r="AU374" s="15" t="s">
        <v>140</v>
      </c>
    </row>
    <row r="375" spans="2:65" s="1" customFormat="1" ht="107.25">
      <c r="B375" s="30"/>
      <c r="D375" s="149" t="s">
        <v>146</v>
      </c>
      <c r="F375" s="156" t="s">
        <v>242</v>
      </c>
      <c r="I375" s="146"/>
      <c r="L375" s="30"/>
      <c r="M375" s="147"/>
      <c r="T375" s="54"/>
      <c r="AT375" s="15" t="s">
        <v>146</v>
      </c>
      <c r="AU375" s="15" t="s">
        <v>140</v>
      </c>
    </row>
    <row r="376" spans="2:65" s="12" customFormat="1" ht="11.25">
      <c r="B376" s="148"/>
      <c r="D376" s="149" t="s">
        <v>136</v>
      </c>
      <c r="E376" s="150" t="s">
        <v>1</v>
      </c>
      <c r="F376" s="151" t="s">
        <v>654</v>
      </c>
      <c r="H376" s="152">
        <v>1.5</v>
      </c>
      <c r="I376" s="153"/>
      <c r="L376" s="148"/>
      <c r="M376" s="154"/>
      <c r="T376" s="155"/>
      <c r="AT376" s="150" t="s">
        <v>136</v>
      </c>
      <c r="AU376" s="150" t="s">
        <v>140</v>
      </c>
      <c r="AV376" s="12" t="s">
        <v>86</v>
      </c>
      <c r="AW376" s="12" t="s">
        <v>37</v>
      </c>
      <c r="AX376" s="12" t="s">
        <v>85</v>
      </c>
      <c r="AY376" s="150" t="s">
        <v>126</v>
      </c>
    </row>
    <row r="377" spans="2:65" s="1" customFormat="1" ht="24.2" customHeight="1">
      <c r="B377" s="130"/>
      <c r="C377" s="131" t="s">
        <v>655</v>
      </c>
      <c r="D377" s="131" t="s">
        <v>128</v>
      </c>
      <c r="E377" s="132" t="s">
        <v>256</v>
      </c>
      <c r="F377" s="133" t="s">
        <v>257</v>
      </c>
      <c r="G377" s="134" t="s">
        <v>145</v>
      </c>
      <c r="H377" s="135">
        <v>17.7</v>
      </c>
      <c r="I377" s="136"/>
      <c r="J377" s="137">
        <f>ROUND(I377*H377,2)</f>
        <v>0</v>
      </c>
      <c r="K377" s="133" t="s">
        <v>132</v>
      </c>
      <c r="L377" s="30"/>
      <c r="M377" s="138" t="s">
        <v>1</v>
      </c>
      <c r="N377" s="139" t="s">
        <v>44</v>
      </c>
      <c r="P377" s="140">
        <f>O377*H377</f>
        <v>0</v>
      </c>
      <c r="Q377" s="140">
        <v>3.3E-4</v>
      </c>
      <c r="R377" s="140">
        <f>Q377*H377</f>
        <v>5.8409999999999998E-3</v>
      </c>
      <c r="S377" s="140">
        <v>0</v>
      </c>
      <c r="T377" s="141">
        <f>S377*H377</f>
        <v>0</v>
      </c>
      <c r="AR377" s="142" t="s">
        <v>133</v>
      </c>
      <c r="AT377" s="142" t="s">
        <v>128</v>
      </c>
      <c r="AU377" s="142" t="s">
        <v>140</v>
      </c>
      <c r="AY377" s="15" t="s">
        <v>126</v>
      </c>
      <c r="BE377" s="143">
        <f>IF(N377="základní",J377,0)</f>
        <v>0</v>
      </c>
      <c r="BF377" s="143">
        <f>IF(N377="snížená",J377,0)</f>
        <v>0</v>
      </c>
      <c r="BG377" s="143">
        <f>IF(N377="zákl. přenesená",J377,0)</f>
        <v>0</v>
      </c>
      <c r="BH377" s="143">
        <f>IF(N377="sníž. přenesená",J377,0)</f>
        <v>0</v>
      </c>
      <c r="BI377" s="143">
        <f>IF(N377="nulová",J377,0)</f>
        <v>0</v>
      </c>
      <c r="BJ377" s="15" t="s">
        <v>85</v>
      </c>
      <c r="BK377" s="143">
        <f>ROUND(I377*H377,2)</f>
        <v>0</v>
      </c>
      <c r="BL377" s="15" t="s">
        <v>133</v>
      </c>
      <c r="BM377" s="142" t="s">
        <v>656</v>
      </c>
    </row>
    <row r="378" spans="2:65" s="1" customFormat="1" ht="11.25">
      <c r="B378" s="30"/>
      <c r="D378" s="144" t="s">
        <v>134</v>
      </c>
      <c r="F378" s="145" t="s">
        <v>258</v>
      </c>
      <c r="I378" s="146"/>
      <c r="L378" s="30"/>
      <c r="M378" s="147"/>
      <c r="T378" s="54"/>
      <c r="AT378" s="15" t="s">
        <v>134</v>
      </c>
      <c r="AU378" s="15" t="s">
        <v>140</v>
      </c>
    </row>
    <row r="379" spans="2:65" s="1" customFormat="1" ht="107.25">
      <c r="B379" s="30"/>
      <c r="D379" s="149" t="s">
        <v>146</v>
      </c>
      <c r="F379" s="156" t="s">
        <v>259</v>
      </c>
      <c r="I379" s="146"/>
      <c r="L379" s="30"/>
      <c r="M379" s="147"/>
      <c r="T379" s="54"/>
      <c r="AT379" s="15" t="s">
        <v>146</v>
      </c>
      <c r="AU379" s="15" t="s">
        <v>140</v>
      </c>
    </row>
    <row r="380" spans="2:65" s="12" customFormat="1" ht="11.25">
      <c r="B380" s="148"/>
      <c r="D380" s="149" t="s">
        <v>136</v>
      </c>
      <c r="E380" s="150" t="s">
        <v>1</v>
      </c>
      <c r="F380" s="151" t="s">
        <v>657</v>
      </c>
      <c r="H380" s="152">
        <v>17.7</v>
      </c>
      <c r="I380" s="153"/>
      <c r="L380" s="148"/>
      <c r="M380" s="154"/>
      <c r="T380" s="155"/>
      <c r="AT380" s="150" t="s">
        <v>136</v>
      </c>
      <c r="AU380" s="150" t="s">
        <v>140</v>
      </c>
      <c r="AV380" s="12" t="s">
        <v>86</v>
      </c>
      <c r="AW380" s="12" t="s">
        <v>37</v>
      </c>
      <c r="AX380" s="12" t="s">
        <v>85</v>
      </c>
      <c r="AY380" s="150" t="s">
        <v>126</v>
      </c>
    </row>
    <row r="381" spans="2:65" s="1" customFormat="1" ht="24.2" customHeight="1">
      <c r="B381" s="130"/>
      <c r="C381" s="131" t="s">
        <v>658</v>
      </c>
      <c r="D381" s="131" t="s">
        <v>128</v>
      </c>
      <c r="E381" s="132" t="s">
        <v>266</v>
      </c>
      <c r="F381" s="133" t="s">
        <v>267</v>
      </c>
      <c r="G381" s="134" t="s">
        <v>145</v>
      </c>
      <c r="H381" s="135">
        <v>3.8</v>
      </c>
      <c r="I381" s="136"/>
      <c r="J381" s="137">
        <f>ROUND(I381*H381,2)</f>
        <v>0</v>
      </c>
      <c r="K381" s="133" t="s">
        <v>132</v>
      </c>
      <c r="L381" s="30"/>
      <c r="M381" s="138" t="s">
        <v>1</v>
      </c>
      <c r="N381" s="139" t="s">
        <v>44</v>
      </c>
      <c r="P381" s="140">
        <f>O381*H381</f>
        <v>0</v>
      </c>
      <c r="Q381" s="140">
        <v>6.4999999999999997E-4</v>
      </c>
      <c r="R381" s="140">
        <f>Q381*H381</f>
        <v>2.47E-3</v>
      </c>
      <c r="S381" s="140">
        <v>0</v>
      </c>
      <c r="T381" s="141">
        <f>S381*H381</f>
        <v>0</v>
      </c>
      <c r="AR381" s="142" t="s">
        <v>133</v>
      </c>
      <c r="AT381" s="142" t="s">
        <v>128</v>
      </c>
      <c r="AU381" s="142" t="s">
        <v>140</v>
      </c>
      <c r="AY381" s="15" t="s">
        <v>126</v>
      </c>
      <c r="BE381" s="143">
        <f>IF(N381="základní",J381,0)</f>
        <v>0</v>
      </c>
      <c r="BF381" s="143">
        <f>IF(N381="snížená",J381,0)</f>
        <v>0</v>
      </c>
      <c r="BG381" s="143">
        <f>IF(N381="zákl. přenesená",J381,0)</f>
        <v>0</v>
      </c>
      <c r="BH381" s="143">
        <f>IF(N381="sníž. přenesená",J381,0)</f>
        <v>0</v>
      </c>
      <c r="BI381" s="143">
        <f>IF(N381="nulová",J381,0)</f>
        <v>0</v>
      </c>
      <c r="BJ381" s="15" t="s">
        <v>85</v>
      </c>
      <c r="BK381" s="143">
        <f>ROUND(I381*H381,2)</f>
        <v>0</v>
      </c>
      <c r="BL381" s="15" t="s">
        <v>133</v>
      </c>
      <c r="BM381" s="142" t="s">
        <v>659</v>
      </c>
    </row>
    <row r="382" spans="2:65" s="1" customFormat="1" ht="11.25">
      <c r="B382" s="30"/>
      <c r="D382" s="144" t="s">
        <v>134</v>
      </c>
      <c r="F382" s="145" t="s">
        <v>268</v>
      </c>
      <c r="I382" s="146"/>
      <c r="L382" s="30"/>
      <c r="M382" s="147"/>
      <c r="T382" s="54"/>
      <c r="AT382" s="15" t="s">
        <v>134</v>
      </c>
      <c r="AU382" s="15" t="s">
        <v>140</v>
      </c>
    </row>
    <row r="383" spans="2:65" s="1" customFormat="1" ht="107.25">
      <c r="B383" s="30"/>
      <c r="D383" s="149" t="s">
        <v>146</v>
      </c>
      <c r="F383" s="156" t="s">
        <v>259</v>
      </c>
      <c r="I383" s="146"/>
      <c r="L383" s="30"/>
      <c r="M383" s="147"/>
      <c r="T383" s="54"/>
      <c r="AT383" s="15" t="s">
        <v>146</v>
      </c>
      <c r="AU383" s="15" t="s">
        <v>140</v>
      </c>
    </row>
    <row r="384" spans="2:65" s="12" customFormat="1" ht="11.25">
      <c r="B384" s="148"/>
      <c r="D384" s="149" t="s">
        <v>136</v>
      </c>
      <c r="E384" s="150" t="s">
        <v>1</v>
      </c>
      <c r="F384" s="151" t="s">
        <v>660</v>
      </c>
      <c r="H384" s="152">
        <v>3.8</v>
      </c>
      <c r="I384" s="153"/>
      <c r="L384" s="148"/>
      <c r="M384" s="154"/>
      <c r="T384" s="155"/>
      <c r="AT384" s="150" t="s">
        <v>136</v>
      </c>
      <c r="AU384" s="150" t="s">
        <v>140</v>
      </c>
      <c r="AV384" s="12" t="s">
        <v>86</v>
      </c>
      <c r="AW384" s="12" t="s">
        <v>37</v>
      </c>
      <c r="AX384" s="12" t="s">
        <v>85</v>
      </c>
      <c r="AY384" s="150" t="s">
        <v>126</v>
      </c>
    </row>
    <row r="385" spans="2:65" s="1" customFormat="1" ht="24.2" customHeight="1">
      <c r="B385" s="130"/>
      <c r="C385" s="131" t="s">
        <v>661</v>
      </c>
      <c r="D385" s="131" t="s">
        <v>128</v>
      </c>
      <c r="E385" s="132" t="s">
        <v>262</v>
      </c>
      <c r="F385" s="133" t="s">
        <v>263</v>
      </c>
      <c r="G385" s="134" t="s">
        <v>145</v>
      </c>
      <c r="H385" s="135">
        <v>11</v>
      </c>
      <c r="I385" s="136"/>
      <c r="J385" s="137">
        <f>ROUND(I385*H385,2)</f>
        <v>0</v>
      </c>
      <c r="K385" s="133" t="s">
        <v>132</v>
      </c>
      <c r="L385" s="30"/>
      <c r="M385" s="138" t="s">
        <v>1</v>
      </c>
      <c r="N385" s="139" t="s">
        <v>44</v>
      </c>
      <c r="P385" s="140">
        <f>O385*H385</f>
        <v>0</v>
      </c>
      <c r="Q385" s="140">
        <v>3.8000000000000002E-4</v>
      </c>
      <c r="R385" s="140">
        <f>Q385*H385</f>
        <v>4.1800000000000006E-3</v>
      </c>
      <c r="S385" s="140">
        <v>0</v>
      </c>
      <c r="T385" s="141">
        <f>S385*H385</f>
        <v>0</v>
      </c>
      <c r="AR385" s="142" t="s">
        <v>133</v>
      </c>
      <c r="AT385" s="142" t="s">
        <v>128</v>
      </c>
      <c r="AU385" s="142" t="s">
        <v>140</v>
      </c>
      <c r="AY385" s="15" t="s">
        <v>126</v>
      </c>
      <c r="BE385" s="143">
        <f>IF(N385="základní",J385,0)</f>
        <v>0</v>
      </c>
      <c r="BF385" s="143">
        <f>IF(N385="snížená",J385,0)</f>
        <v>0</v>
      </c>
      <c r="BG385" s="143">
        <f>IF(N385="zákl. přenesená",J385,0)</f>
        <v>0</v>
      </c>
      <c r="BH385" s="143">
        <f>IF(N385="sníž. přenesená",J385,0)</f>
        <v>0</v>
      </c>
      <c r="BI385" s="143">
        <f>IF(N385="nulová",J385,0)</f>
        <v>0</v>
      </c>
      <c r="BJ385" s="15" t="s">
        <v>85</v>
      </c>
      <c r="BK385" s="143">
        <f>ROUND(I385*H385,2)</f>
        <v>0</v>
      </c>
      <c r="BL385" s="15" t="s">
        <v>133</v>
      </c>
      <c r="BM385" s="142" t="s">
        <v>662</v>
      </c>
    </row>
    <row r="386" spans="2:65" s="1" customFormat="1" ht="11.25">
      <c r="B386" s="30"/>
      <c r="D386" s="144" t="s">
        <v>134</v>
      </c>
      <c r="F386" s="145" t="s">
        <v>264</v>
      </c>
      <c r="I386" s="146"/>
      <c r="L386" s="30"/>
      <c r="M386" s="147"/>
      <c r="T386" s="54"/>
      <c r="AT386" s="15" t="s">
        <v>134</v>
      </c>
      <c r="AU386" s="15" t="s">
        <v>140</v>
      </c>
    </row>
    <row r="387" spans="2:65" s="1" customFormat="1" ht="107.25">
      <c r="B387" s="30"/>
      <c r="D387" s="149" t="s">
        <v>146</v>
      </c>
      <c r="F387" s="156" t="s">
        <v>259</v>
      </c>
      <c r="I387" s="146"/>
      <c r="L387" s="30"/>
      <c r="M387" s="147"/>
      <c r="T387" s="54"/>
      <c r="AT387" s="15" t="s">
        <v>146</v>
      </c>
      <c r="AU387" s="15" t="s">
        <v>140</v>
      </c>
    </row>
    <row r="388" spans="2:65" s="12" customFormat="1" ht="11.25">
      <c r="B388" s="148"/>
      <c r="D388" s="149" t="s">
        <v>136</v>
      </c>
      <c r="E388" s="150" t="s">
        <v>1</v>
      </c>
      <c r="F388" s="151" t="s">
        <v>167</v>
      </c>
      <c r="H388" s="152">
        <v>11</v>
      </c>
      <c r="I388" s="153"/>
      <c r="L388" s="148"/>
      <c r="M388" s="154"/>
      <c r="T388" s="155"/>
      <c r="AT388" s="150" t="s">
        <v>136</v>
      </c>
      <c r="AU388" s="150" t="s">
        <v>140</v>
      </c>
      <c r="AV388" s="12" t="s">
        <v>86</v>
      </c>
      <c r="AW388" s="12" t="s">
        <v>37</v>
      </c>
      <c r="AX388" s="12" t="s">
        <v>85</v>
      </c>
      <c r="AY388" s="150" t="s">
        <v>126</v>
      </c>
    </row>
    <row r="389" spans="2:65" s="1" customFormat="1" ht="16.5" customHeight="1">
      <c r="B389" s="130"/>
      <c r="C389" s="131" t="s">
        <v>663</v>
      </c>
      <c r="D389" s="131" t="s">
        <v>128</v>
      </c>
      <c r="E389" s="132" t="s">
        <v>271</v>
      </c>
      <c r="F389" s="133" t="s">
        <v>272</v>
      </c>
      <c r="G389" s="134" t="s">
        <v>145</v>
      </c>
      <c r="H389" s="135">
        <v>25.3</v>
      </c>
      <c r="I389" s="136"/>
      <c r="J389" s="137">
        <f>ROUND(I389*H389,2)</f>
        <v>0</v>
      </c>
      <c r="K389" s="133" t="s">
        <v>132</v>
      </c>
      <c r="L389" s="30"/>
      <c r="M389" s="138" t="s">
        <v>1</v>
      </c>
      <c r="N389" s="139" t="s">
        <v>44</v>
      </c>
      <c r="P389" s="140">
        <f>O389*H389</f>
        <v>0</v>
      </c>
      <c r="Q389" s="140">
        <v>0</v>
      </c>
      <c r="R389" s="140">
        <f>Q389*H389</f>
        <v>0</v>
      </c>
      <c r="S389" s="140">
        <v>0</v>
      </c>
      <c r="T389" s="141">
        <f>S389*H389</f>
        <v>0</v>
      </c>
      <c r="AR389" s="142" t="s">
        <v>133</v>
      </c>
      <c r="AT389" s="142" t="s">
        <v>128</v>
      </c>
      <c r="AU389" s="142" t="s">
        <v>140</v>
      </c>
      <c r="AY389" s="15" t="s">
        <v>126</v>
      </c>
      <c r="BE389" s="143">
        <f>IF(N389="základní",J389,0)</f>
        <v>0</v>
      </c>
      <c r="BF389" s="143">
        <f>IF(N389="snížená",J389,0)</f>
        <v>0</v>
      </c>
      <c r="BG389" s="143">
        <f>IF(N389="zákl. přenesená",J389,0)</f>
        <v>0</v>
      </c>
      <c r="BH389" s="143">
        <f>IF(N389="sníž. přenesená",J389,0)</f>
        <v>0</v>
      </c>
      <c r="BI389" s="143">
        <f>IF(N389="nulová",J389,0)</f>
        <v>0</v>
      </c>
      <c r="BJ389" s="15" t="s">
        <v>85</v>
      </c>
      <c r="BK389" s="143">
        <f>ROUND(I389*H389,2)</f>
        <v>0</v>
      </c>
      <c r="BL389" s="15" t="s">
        <v>133</v>
      </c>
      <c r="BM389" s="142" t="s">
        <v>664</v>
      </c>
    </row>
    <row r="390" spans="2:65" s="1" customFormat="1" ht="11.25">
      <c r="B390" s="30"/>
      <c r="D390" s="144" t="s">
        <v>134</v>
      </c>
      <c r="F390" s="145" t="s">
        <v>273</v>
      </c>
      <c r="I390" s="146"/>
      <c r="L390" s="30"/>
      <c r="M390" s="147"/>
      <c r="T390" s="54"/>
      <c r="AT390" s="15" t="s">
        <v>134</v>
      </c>
      <c r="AU390" s="15" t="s">
        <v>140</v>
      </c>
    </row>
    <row r="391" spans="2:65" s="1" customFormat="1" ht="39">
      <c r="B391" s="30"/>
      <c r="D391" s="149" t="s">
        <v>146</v>
      </c>
      <c r="F391" s="156" t="s">
        <v>274</v>
      </c>
      <c r="I391" s="146"/>
      <c r="L391" s="30"/>
      <c r="M391" s="147"/>
      <c r="T391" s="54"/>
      <c r="AT391" s="15" t="s">
        <v>146</v>
      </c>
      <c r="AU391" s="15" t="s">
        <v>140</v>
      </c>
    </row>
    <row r="392" spans="2:65" s="12" customFormat="1" ht="11.25">
      <c r="B392" s="148"/>
      <c r="D392" s="149" t="s">
        <v>136</v>
      </c>
      <c r="E392" s="150" t="s">
        <v>1</v>
      </c>
      <c r="F392" s="151" t="s">
        <v>665</v>
      </c>
      <c r="H392" s="152">
        <v>25.3</v>
      </c>
      <c r="I392" s="153"/>
      <c r="L392" s="148"/>
      <c r="M392" s="154"/>
      <c r="T392" s="155"/>
      <c r="AT392" s="150" t="s">
        <v>136</v>
      </c>
      <c r="AU392" s="150" t="s">
        <v>140</v>
      </c>
      <c r="AV392" s="12" t="s">
        <v>86</v>
      </c>
      <c r="AW392" s="12" t="s">
        <v>37</v>
      </c>
      <c r="AX392" s="12" t="s">
        <v>85</v>
      </c>
      <c r="AY392" s="150" t="s">
        <v>126</v>
      </c>
    </row>
    <row r="393" spans="2:65" s="11" customFormat="1" ht="22.9" customHeight="1">
      <c r="B393" s="118"/>
      <c r="D393" s="119" t="s">
        <v>78</v>
      </c>
      <c r="E393" s="128" t="s">
        <v>154</v>
      </c>
      <c r="F393" s="128" t="s">
        <v>293</v>
      </c>
      <c r="I393" s="121"/>
      <c r="J393" s="129">
        <f>BK393</f>
        <v>0</v>
      </c>
      <c r="L393" s="118"/>
      <c r="M393" s="123"/>
      <c r="P393" s="124">
        <f>SUM(P394:P420)</f>
        <v>0</v>
      </c>
      <c r="R393" s="124">
        <f>SUM(R394:R420)</f>
        <v>2.7827200000000003</v>
      </c>
      <c r="T393" s="125">
        <f>SUM(T394:T420)</f>
        <v>0.60000000000000009</v>
      </c>
      <c r="AR393" s="119" t="s">
        <v>85</v>
      </c>
      <c r="AT393" s="126" t="s">
        <v>78</v>
      </c>
      <c r="AU393" s="126" t="s">
        <v>85</v>
      </c>
      <c r="AY393" s="119" t="s">
        <v>126</v>
      </c>
      <c r="BK393" s="127">
        <f>SUM(BK394:BK420)</f>
        <v>0</v>
      </c>
    </row>
    <row r="394" spans="2:65" s="1" customFormat="1" ht="24.2" customHeight="1">
      <c r="B394" s="130"/>
      <c r="C394" s="131" t="s">
        <v>666</v>
      </c>
      <c r="D394" s="131" t="s">
        <v>128</v>
      </c>
      <c r="E394" s="132" t="s">
        <v>667</v>
      </c>
      <c r="F394" s="133" t="s">
        <v>668</v>
      </c>
      <c r="G394" s="134" t="s">
        <v>148</v>
      </c>
      <c r="H394" s="135">
        <v>4</v>
      </c>
      <c r="I394" s="136"/>
      <c r="J394" s="137">
        <f>ROUND(I394*H394,2)</f>
        <v>0</v>
      </c>
      <c r="K394" s="133" t="s">
        <v>132</v>
      </c>
      <c r="L394" s="30"/>
      <c r="M394" s="138" t="s">
        <v>1</v>
      </c>
      <c r="N394" s="139" t="s">
        <v>44</v>
      </c>
      <c r="P394" s="140">
        <f>O394*H394</f>
        <v>0</v>
      </c>
      <c r="Q394" s="140">
        <v>0</v>
      </c>
      <c r="R394" s="140">
        <f>Q394*H394</f>
        <v>0</v>
      </c>
      <c r="S394" s="140">
        <v>0.1</v>
      </c>
      <c r="T394" s="141">
        <f>S394*H394</f>
        <v>0.4</v>
      </c>
      <c r="AR394" s="142" t="s">
        <v>133</v>
      </c>
      <c r="AT394" s="142" t="s">
        <v>128</v>
      </c>
      <c r="AU394" s="142" t="s">
        <v>86</v>
      </c>
      <c r="AY394" s="15" t="s">
        <v>126</v>
      </c>
      <c r="BE394" s="143">
        <f>IF(N394="základní",J394,0)</f>
        <v>0</v>
      </c>
      <c r="BF394" s="143">
        <f>IF(N394="snížená",J394,0)</f>
        <v>0</v>
      </c>
      <c r="BG394" s="143">
        <f>IF(N394="zákl. přenesená",J394,0)</f>
        <v>0</v>
      </c>
      <c r="BH394" s="143">
        <f>IF(N394="sníž. přenesená",J394,0)</f>
        <v>0</v>
      </c>
      <c r="BI394" s="143">
        <f>IF(N394="nulová",J394,0)</f>
        <v>0</v>
      </c>
      <c r="BJ394" s="15" t="s">
        <v>85</v>
      </c>
      <c r="BK394" s="143">
        <f>ROUND(I394*H394,2)</f>
        <v>0</v>
      </c>
      <c r="BL394" s="15" t="s">
        <v>133</v>
      </c>
      <c r="BM394" s="142" t="s">
        <v>669</v>
      </c>
    </row>
    <row r="395" spans="2:65" s="1" customFormat="1" ht="11.25">
      <c r="B395" s="30"/>
      <c r="D395" s="144" t="s">
        <v>134</v>
      </c>
      <c r="F395" s="145" t="s">
        <v>670</v>
      </c>
      <c r="I395" s="146"/>
      <c r="L395" s="30"/>
      <c r="M395" s="147"/>
      <c r="T395" s="54"/>
      <c r="AT395" s="15" t="s">
        <v>134</v>
      </c>
      <c r="AU395" s="15" t="s">
        <v>86</v>
      </c>
    </row>
    <row r="396" spans="2:65" s="1" customFormat="1" ht="16.5" customHeight="1">
      <c r="B396" s="130"/>
      <c r="C396" s="131" t="s">
        <v>671</v>
      </c>
      <c r="D396" s="131" t="s">
        <v>128</v>
      </c>
      <c r="E396" s="132" t="s">
        <v>672</v>
      </c>
      <c r="F396" s="133" t="s">
        <v>673</v>
      </c>
      <c r="G396" s="134" t="s">
        <v>148</v>
      </c>
      <c r="H396" s="135">
        <v>3</v>
      </c>
      <c r="I396" s="136"/>
      <c r="J396" s="137">
        <f>ROUND(I396*H396,2)</f>
        <v>0</v>
      </c>
      <c r="K396" s="133" t="s">
        <v>132</v>
      </c>
      <c r="L396" s="30"/>
      <c r="M396" s="138" t="s">
        <v>1</v>
      </c>
      <c r="N396" s="139" t="s">
        <v>44</v>
      </c>
      <c r="P396" s="140">
        <f>O396*H396</f>
        <v>0</v>
      </c>
      <c r="Q396" s="140">
        <v>0.04</v>
      </c>
      <c r="R396" s="140">
        <f>Q396*H396</f>
        <v>0.12</v>
      </c>
      <c r="S396" s="140">
        <v>0</v>
      </c>
      <c r="T396" s="141">
        <f>S396*H396</f>
        <v>0</v>
      </c>
      <c r="AR396" s="142" t="s">
        <v>133</v>
      </c>
      <c r="AT396" s="142" t="s">
        <v>128</v>
      </c>
      <c r="AU396" s="142" t="s">
        <v>86</v>
      </c>
      <c r="AY396" s="15" t="s">
        <v>126</v>
      </c>
      <c r="BE396" s="143">
        <f>IF(N396="základní",J396,0)</f>
        <v>0</v>
      </c>
      <c r="BF396" s="143">
        <f>IF(N396="snížená",J396,0)</f>
        <v>0</v>
      </c>
      <c r="BG396" s="143">
        <f>IF(N396="zákl. přenesená",J396,0)</f>
        <v>0</v>
      </c>
      <c r="BH396" s="143">
        <f>IF(N396="sníž. přenesená",J396,0)</f>
        <v>0</v>
      </c>
      <c r="BI396" s="143">
        <f>IF(N396="nulová",J396,0)</f>
        <v>0</v>
      </c>
      <c r="BJ396" s="15" t="s">
        <v>85</v>
      </c>
      <c r="BK396" s="143">
        <f>ROUND(I396*H396,2)</f>
        <v>0</v>
      </c>
      <c r="BL396" s="15" t="s">
        <v>133</v>
      </c>
      <c r="BM396" s="142" t="s">
        <v>674</v>
      </c>
    </row>
    <row r="397" spans="2:65" s="1" customFormat="1" ht="11.25">
      <c r="B397" s="30"/>
      <c r="D397" s="144" t="s">
        <v>134</v>
      </c>
      <c r="F397" s="145" t="s">
        <v>675</v>
      </c>
      <c r="I397" s="146"/>
      <c r="L397" s="30"/>
      <c r="M397" s="147"/>
      <c r="T397" s="54"/>
      <c r="AT397" s="15" t="s">
        <v>134</v>
      </c>
      <c r="AU397" s="15" t="s">
        <v>86</v>
      </c>
    </row>
    <row r="398" spans="2:65" s="1" customFormat="1" ht="24.2" customHeight="1">
      <c r="B398" s="130"/>
      <c r="C398" s="164" t="s">
        <v>676</v>
      </c>
      <c r="D398" s="164" t="s">
        <v>199</v>
      </c>
      <c r="E398" s="165" t="s">
        <v>677</v>
      </c>
      <c r="F398" s="166" t="s">
        <v>678</v>
      </c>
      <c r="G398" s="167" t="s">
        <v>148</v>
      </c>
      <c r="H398" s="168">
        <v>3</v>
      </c>
      <c r="I398" s="169"/>
      <c r="J398" s="170">
        <f>ROUND(I398*H398,2)</f>
        <v>0</v>
      </c>
      <c r="K398" s="166" t="s">
        <v>132</v>
      </c>
      <c r="L398" s="171"/>
      <c r="M398" s="172" t="s">
        <v>1</v>
      </c>
      <c r="N398" s="173" t="s">
        <v>44</v>
      </c>
      <c r="P398" s="140">
        <f>O398*H398</f>
        <v>0</v>
      </c>
      <c r="Q398" s="140">
        <v>1.3299999999999999E-2</v>
      </c>
      <c r="R398" s="140">
        <f>Q398*H398</f>
        <v>3.9899999999999998E-2</v>
      </c>
      <c r="S398" s="140">
        <v>0</v>
      </c>
      <c r="T398" s="141">
        <f>S398*H398</f>
        <v>0</v>
      </c>
      <c r="AR398" s="142" t="s">
        <v>154</v>
      </c>
      <c r="AT398" s="142" t="s">
        <v>199</v>
      </c>
      <c r="AU398" s="142" t="s">
        <v>86</v>
      </c>
      <c r="AY398" s="15" t="s">
        <v>126</v>
      </c>
      <c r="BE398" s="143">
        <f>IF(N398="základní",J398,0)</f>
        <v>0</v>
      </c>
      <c r="BF398" s="143">
        <f>IF(N398="snížená",J398,0)</f>
        <v>0</v>
      </c>
      <c r="BG398" s="143">
        <f>IF(N398="zákl. přenesená",J398,0)</f>
        <v>0</v>
      </c>
      <c r="BH398" s="143">
        <f>IF(N398="sníž. přenesená",J398,0)</f>
        <v>0</v>
      </c>
      <c r="BI398" s="143">
        <f>IF(N398="nulová",J398,0)</f>
        <v>0</v>
      </c>
      <c r="BJ398" s="15" t="s">
        <v>85</v>
      </c>
      <c r="BK398" s="143">
        <f>ROUND(I398*H398,2)</f>
        <v>0</v>
      </c>
      <c r="BL398" s="15" t="s">
        <v>133</v>
      </c>
      <c r="BM398" s="142" t="s">
        <v>679</v>
      </c>
    </row>
    <row r="399" spans="2:65" s="1" customFormat="1" ht="16.5" customHeight="1">
      <c r="B399" s="130"/>
      <c r="C399" s="131" t="s">
        <v>680</v>
      </c>
      <c r="D399" s="131" t="s">
        <v>128</v>
      </c>
      <c r="E399" s="132" t="s">
        <v>681</v>
      </c>
      <c r="F399" s="133" t="s">
        <v>682</v>
      </c>
      <c r="G399" s="134" t="s">
        <v>148</v>
      </c>
      <c r="H399" s="135">
        <v>1</v>
      </c>
      <c r="I399" s="136"/>
      <c r="J399" s="137">
        <f>ROUND(I399*H399,2)</f>
        <v>0</v>
      </c>
      <c r="K399" s="133" t="s">
        <v>132</v>
      </c>
      <c r="L399" s="30"/>
      <c r="M399" s="138" t="s">
        <v>1</v>
      </c>
      <c r="N399" s="139" t="s">
        <v>44</v>
      </c>
      <c r="P399" s="140">
        <f>O399*H399</f>
        <v>0</v>
      </c>
      <c r="Q399" s="140">
        <v>0.05</v>
      </c>
      <c r="R399" s="140">
        <f>Q399*H399</f>
        <v>0.05</v>
      </c>
      <c r="S399" s="140">
        <v>0</v>
      </c>
      <c r="T399" s="141">
        <f>S399*H399</f>
        <v>0</v>
      </c>
      <c r="AR399" s="142" t="s">
        <v>133</v>
      </c>
      <c r="AT399" s="142" t="s">
        <v>128</v>
      </c>
      <c r="AU399" s="142" t="s">
        <v>86</v>
      </c>
      <c r="AY399" s="15" t="s">
        <v>126</v>
      </c>
      <c r="BE399" s="143">
        <f>IF(N399="základní",J399,0)</f>
        <v>0</v>
      </c>
      <c r="BF399" s="143">
        <f>IF(N399="snížená",J399,0)</f>
        <v>0</v>
      </c>
      <c r="BG399" s="143">
        <f>IF(N399="zákl. přenesená",J399,0)</f>
        <v>0</v>
      </c>
      <c r="BH399" s="143">
        <f>IF(N399="sníž. přenesená",J399,0)</f>
        <v>0</v>
      </c>
      <c r="BI399" s="143">
        <f>IF(N399="nulová",J399,0)</f>
        <v>0</v>
      </c>
      <c r="BJ399" s="15" t="s">
        <v>85</v>
      </c>
      <c r="BK399" s="143">
        <f>ROUND(I399*H399,2)</f>
        <v>0</v>
      </c>
      <c r="BL399" s="15" t="s">
        <v>133</v>
      </c>
      <c r="BM399" s="142" t="s">
        <v>683</v>
      </c>
    </row>
    <row r="400" spans="2:65" s="1" customFormat="1" ht="11.25">
      <c r="B400" s="30"/>
      <c r="D400" s="144" t="s">
        <v>134</v>
      </c>
      <c r="F400" s="145" t="s">
        <v>684</v>
      </c>
      <c r="I400" s="146"/>
      <c r="L400" s="30"/>
      <c r="M400" s="147"/>
      <c r="T400" s="54"/>
      <c r="AT400" s="15" t="s">
        <v>134</v>
      </c>
      <c r="AU400" s="15" t="s">
        <v>86</v>
      </c>
    </row>
    <row r="401" spans="2:65" s="1" customFormat="1" ht="16.5" customHeight="1">
      <c r="B401" s="130"/>
      <c r="C401" s="164" t="s">
        <v>685</v>
      </c>
      <c r="D401" s="164" t="s">
        <v>199</v>
      </c>
      <c r="E401" s="165" t="s">
        <v>686</v>
      </c>
      <c r="F401" s="166" t="s">
        <v>687</v>
      </c>
      <c r="G401" s="167" t="s">
        <v>148</v>
      </c>
      <c r="H401" s="168">
        <v>1</v>
      </c>
      <c r="I401" s="169"/>
      <c r="J401" s="170">
        <f>ROUND(I401*H401,2)</f>
        <v>0</v>
      </c>
      <c r="K401" s="166" t="s">
        <v>132</v>
      </c>
      <c r="L401" s="171"/>
      <c r="M401" s="172" t="s">
        <v>1</v>
      </c>
      <c r="N401" s="173" t="s">
        <v>44</v>
      </c>
      <c r="P401" s="140">
        <f>O401*H401</f>
        <v>0</v>
      </c>
      <c r="Q401" s="140">
        <v>2.9499999999999998E-2</v>
      </c>
      <c r="R401" s="140">
        <f>Q401*H401</f>
        <v>2.9499999999999998E-2</v>
      </c>
      <c r="S401" s="140">
        <v>0</v>
      </c>
      <c r="T401" s="141">
        <f>S401*H401</f>
        <v>0</v>
      </c>
      <c r="AR401" s="142" t="s">
        <v>154</v>
      </c>
      <c r="AT401" s="142" t="s">
        <v>199</v>
      </c>
      <c r="AU401" s="142" t="s">
        <v>86</v>
      </c>
      <c r="AY401" s="15" t="s">
        <v>126</v>
      </c>
      <c r="BE401" s="143">
        <f>IF(N401="základní",J401,0)</f>
        <v>0</v>
      </c>
      <c r="BF401" s="143">
        <f>IF(N401="snížená",J401,0)</f>
        <v>0</v>
      </c>
      <c r="BG401" s="143">
        <f>IF(N401="zákl. přenesená",J401,0)</f>
        <v>0</v>
      </c>
      <c r="BH401" s="143">
        <f>IF(N401="sníž. přenesená",J401,0)</f>
        <v>0</v>
      </c>
      <c r="BI401" s="143">
        <f>IF(N401="nulová",J401,0)</f>
        <v>0</v>
      </c>
      <c r="BJ401" s="15" t="s">
        <v>85</v>
      </c>
      <c r="BK401" s="143">
        <f>ROUND(I401*H401,2)</f>
        <v>0</v>
      </c>
      <c r="BL401" s="15" t="s">
        <v>133</v>
      </c>
      <c r="BM401" s="142" t="s">
        <v>688</v>
      </c>
    </row>
    <row r="402" spans="2:65" s="1" customFormat="1" ht="24.2" customHeight="1">
      <c r="B402" s="130"/>
      <c r="C402" s="131" t="s">
        <v>689</v>
      </c>
      <c r="D402" s="131" t="s">
        <v>128</v>
      </c>
      <c r="E402" s="132" t="s">
        <v>690</v>
      </c>
      <c r="F402" s="133" t="s">
        <v>691</v>
      </c>
      <c r="G402" s="134" t="s">
        <v>148</v>
      </c>
      <c r="H402" s="135">
        <v>1</v>
      </c>
      <c r="I402" s="136"/>
      <c r="J402" s="137">
        <f>ROUND(I402*H402,2)</f>
        <v>0</v>
      </c>
      <c r="K402" s="133" t="s">
        <v>132</v>
      </c>
      <c r="L402" s="30"/>
      <c r="M402" s="138" t="s">
        <v>1</v>
      </c>
      <c r="N402" s="139" t="s">
        <v>44</v>
      </c>
      <c r="P402" s="140">
        <f>O402*H402</f>
        <v>0</v>
      </c>
      <c r="Q402" s="140">
        <v>0</v>
      </c>
      <c r="R402" s="140">
        <f>Q402*H402</f>
        <v>0</v>
      </c>
      <c r="S402" s="140">
        <v>0.2</v>
      </c>
      <c r="T402" s="141">
        <f>S402*H402</f>
        <v>0.2</v>
      </c>
      <c r="AR402" s="142" t="s">
        <v>133</v>
      </c>
      <c r="AT402" s="142" t="s">
        <v>128</v>
      </c>
      <c r="AU402" s="142" t="s">
        <v>86</v>
      </c>
      <c r="AY402" s="15" t="s">
        <v>126</v>
      </c>
      <c r="BE402" s="143">
        <f>IF(N402="základní",J402,0)</f>
        <v>0</v>
      </c>
      <c r="BF402" s="143">
        <f>IF(N402="snížená",J402,0)</f>
        <v>0</v>
      </c>
      <c r="BG402" s="143">
        <f>IF(N402="zákl. přenesená",J402,0)</f>
        <v>0</v>
      </c>
      <c r="BH402" s="143">
        <f>IF(N402="sníž. přenesená",J402,0)</f>
        <v>0</v>
      </c>
      <c r="BI402" s="143">
        <f>IF(N402="nulová",J402,0)</f>
        <v>0</v>
      </c>
      <c r="BJ402" s="15" t="s">
        <v>85</v>
      </c>
      <c r="BK402" s="143">
        <f>ROUND(I402*H402,2)</f>
        <v>0</v>
      </c>
      <c r="BL402" s="15" t="s">
        <v>133</v>
      </c>
      <c r="BM402" s="142" t="s">
        <v>692</v>
      </c>
    </row>
    <row r="403" spans="2:65" s="1" customFormat="1" ht="11.25">
      <c r="B403" s="30"/>
      <c r="D403" s="144" t="s">
        <v>134</v>
      </c>
      <c r="F403" s="145" t="s">
        <v>693</v>
      </c>
      <c r="I403" s="146"/>
      <c r="L403" s="30"/>
      <c r="M403" s="147"/>
      <c r="T403" s="54"/>
      <c r="AT403" s="15" t="s">
        <v>134</v>
      </c>
      <c r="AU403" s="15" t="s">
        <v>86</v>
      </c>
    </row>
    <row r="404" spans="2:65" s="1" customFormat="1" ht="24.2" customHeight="1">
      <c r="B404" s="130"/>
      <c r="C404" s="131" t="s">
        <v>694</v>
      </c>
      <c r="D404" s="131" t="s">
        <v>128</v>
      </c>
      <c r="E404" s="132" t="s">
        <v>695</v>
      </c>
      <c r="F404" s="133" t="s">
        <v>696</v>
      </c>
      <c r="G404" s="134" t="s">
        <v>148</v>
      </c>
      <c r="H404" s="135">
        <v>1</v>
      </c>
      <c r="I404" s="136"/>
      <c r="J404" s="137">
        <f>ROUND(I404*H404,2)</f>
        <v>0</v>
      </c>
      <c r="K404" s="133" t="s">
        <v>132</v>
      </c>
      <c r="L404" s="30"/>
      <c r="M404" s="138" t="s">
        <v>1</v>
      </c>
      <c r="N404" s="139" t="s">
        <v>44</v>
      </c>
      <c r="P404" s="140">
        <f>O404*H404</f>
        <v>0</v>
      </c>
      <c r="Q404" s="140">
        <v>0</v>
      </c>
      <c r="R404" s="140">
        <f>Q404*H404</f>
        <v>0</v>
      </c>
      <c r="S404" s="140">
        <v>0</v>
      </c>
      <c r="T404" s="141">
        <f>S404*H404</f>
        <v>0</v>
      </c>
      <c r="AR404" s="142" t="s">
        <v>133</v>
      </c>
      <c r="AT404" s="142" t="s">
        <v>128</v>
      </c>
      <c r="AU404" s="142" t="s">
        <v>86</v>
      </c>
      <c r="AY404" s="15" t="s">
        <v>126</v>
      </c>
      <c r="BE404" s="143">
        <f>IF(N404="základní",J404,0)</f>
        <v>0</v>
      </c>
      <c r="BF404" s="143">
        <f>IF(N404="snížená",J404,0)</f>
        <v>0</v>
      </c>
      <c r="BG404" s="143">
        <f>IF(N404="zákl. přenesená",J404,0)</f>
        <v>0</v>
      </c>
      <c r="BH404" s="143">
        <f>IF(N404="sníž. přenesená",J404,0)</f>
        <v>0</v>
      </c>
      <c r="BI404" s="143">
        <f>IF(N404="nulová",J404,0)</f>
        <v>0</v>
      </c>
      <c r="BJ404" s="15" t="s">
        <v>85</v>
      </c>
      <c r="BK404" s="143">
        <f>ROUND(I404*H404,2)</f>
        <v>0</v>
      </c>
      <c r="BL404" s="15" t="s">
        <v>133</v>
      </c>
      <c r="BM404" s="142" t="s">
        <v>697</v>
      </c>
    </row>
    <row r="405" spans="2:65" s="1" customFormat="1" ht="11.25">
      <c r="B405" s="30"/>
      <c r="D405" s="144" t="s">
        <v>134</v>
      </c>
      <c r="F405" s="145" t="s">
        <v>698</v>
      </c>
      <c r="I405" s="146"/>
      <c r="L405" s="30"/>
      <c r="M405" s="147"/>
      <c r="T405" s="54"/>
      <c r="AT405" s="15" t="s">
        <v>134</v>
      </c>
      <c r="AU405" s="15" t="s">
        <v>86</v>
      </c>
    </row>
    <row r="406" spans="2:65" s="1" customFormat="1" ht="24.2" customHeight="1">
      <c r="B406" s="130"/>
      <c r="C406" s="164" t="s">
        <v>699</v>
      </c>
      <c r="D406" s="164" t="s">
        <v>199</v>
      </c>
      <c r="E406" s="165" t="s">
        <v>700</v>
      </c>
      <c r="F406" s="166" t="s">
        <v>701</v>
      </c>
      <c r="G406" s="167" t="s">
        <v>148</v>
      </c>
      <c r="H406" s="168">
        <v>1</v>
      </c>
      <c r="I406" s="169"/>
      <c r="J406" s="170">
        <f>ROUND(I406*H406,2)</f>
        <v>0</v>
      </c>
      <c r="K406" s="166" t="s">
        <v>132</v>
      </c>
      <c r="L406" s="171"/>
      <c r="M406" s="172" t="s">
        <v>1</v>
      </c>
      <c r="N406" s="173" t="s">
        <v>44</v>
      </c>
      <c r="P406" s="140">
        <f>O406*H406</f>
        <v>0</v>
      </c>
      <c r="Q406" s="140">
        <v>0.16200000000000001</v>
      </c>
      <c r="R406" s="140">
        <f>Q406*H406</f>
        <v>0.16200000000000001</v>
      </c>
      <c r="S406" s="140">
        <v>0</v>
      </c>
      <c r="T406" s="141">
        <f>S406*H406</f>
        <v>0</v>
      </c>
      <c r="AR406" s="142" t="s">
        <v>154</v>
      </c>
      <c r="AT406" s="142" t="s">
        <v>199</v>
      </c>
      <c r="AU406" s="142" t="s">
        <v>86</v>
      </c>
      <c r="AY406" s="15" t="s">
        <v>126</v>
      </c>
      <c r="BE406" s="143">
        <f>IF(N406="základní",J406,0)</f>
        <v>0</v>
      </c>
      <c r="BF406" s="143">
        <f>IF(N406="snížená",J406,0)</f>
        <v>0</v>
      </c>
      <c r="BG406" s="143">
        <f>IF(N406="zákl. přenesená",J406,0)</f>
        <v>0</v>
      </c>
      <c r="BH406" s="143">
        <f>IF(N406="sníž. přenesená",J406,0)</f>
        <v>0</v>
      </c>
      <c r="BI406" s="143">
        <f>IF(N406="nulová",J406,0)</f>
        <v>0</v>
      </c>
      <c r="BJ406" s="15" t="s">
        <v>85</v>
      </c>
      <c r="BK406" s="143">
        <f>ROUND(I406*H406,2)</f>
        <v>0</v>
      </c>
      <c r="BL406" s="15" t="s">
        <v>133</v>
      </c>
      <c r="BM406" s="142" t="s">
        <v>702</v>
      </c>
    </row>
    <row r="407" spans="2:65" s="1" customFormat="1" ht="24.2" customHeight="1">
      <c r="B407" s="130"/>
      <c r="C407" s="131" t="s">
        <v>703</v>
      </c>
      <c r="D407" s="131" t="s">
        <v>128</v>
      </c>
      <c r="E407" s="132" t="s">
        <v>704</v>
      </c>
      <c r="F407" s="133" t="s">
        <v>705</v>
      </c>
      <c r="G407" s="134" t="s">
        <v>148</v>
      </c>
      <c r="H407" s="135">
        <v>1</v>
      </c>
      <c r="I407" s="136"/>
      <c r="J407" s="137">
        <f>ROUND(I407*H407,2)</f>
        <v>0</v>
      </c>
      <c r="K407" s="133" t="s">
        <v>1</v>
      </c>
      <c r="L407" s="30"/>
      <c r="M407" s="138" t="s">
        <v>1</v>
      </c>
      <c r="N407" s="139" t="s">
        <v>44</v>
      </c>
      <c r="P407" s="140">
        <f>O407*H407</f>
        <v>0</v>
      </c>
      <c r="Q407" s="140">
        <v>0.42368</v>
      </c>
      <c r="R407" s="140">
        <f>Q407*H407</f>
        <v>0.42368</v>
      </c>
      <c r="S407" s="140">
        <v>0</v>
      </c>
      <c r="T407" s="141">
        <f>S407*H407</f>
        <v>0</v>
      </c>
      <c r="AR407" s="142" t="s">
        <v>133</v>
      </c>
      <c r="AT407" s="142" t="s">
        <v>128</v>
      </c>
      <c r="AU407" s="142" t="s">
        <v>86</v>
      </c>
      <c r="AY407" s="15" t="s">
        <v>126</v>
      </c>
      <c r="BE407" s="143">
        <f>IF(N407="základní",J407,0)</f>
        <v>0</v>
      </c>
      <c r="BF407" s="143">
        <f>IF(N407="snížená",J407,0)</f>
        <v>0</v>
      </c>
      <c r="BG407" s="143">
        <f>IF(N407="zákl. přenesená",J407,0)</f>
        <v>0</v>
      </c>
      <c r="BH407" s="143">
        <f>IF(N407="sníž. přenesená",J407,0)</f>
        <v>0</v>
      </c>
      <c r="BI407" s="143">
        <f>IF(N407="nulová",J407,0)</f>
        <v>0</v>
      </c>
      <c r="BJ407" s="15" t="s">
        <v>85</v>
      </c>
      <c r="BK407" s="143">
        <f>ROUND(I407*H407,2)</f>
        <v>0</v>
      </c>
      <c r="BL407" s="15" t="s">
        <v>133</v>
      </c>
      <c r="BM407" s="142" t="s">
        <v>706</v>
      </c>
    </row>
    <row r="408" spans="2:65" s="1" customFormat="1" ht="97.5">
      <c r="B408" s="30"/>
      <c r="D408" s="149" t="s">
        <v>146</v>
      </c>
      <c r="F408" s="156" t="s">
        <v>707</v>
      </c>
      <c r="I408" s="146"/>
      <c r="L408" s="30"/>
      <c r="M408" s="147"/>
      <c r="T408" s="54"/>
      <c r="AT408" s="15" t="s">
        <v>146</v>
      </c>
      <c r="AU408" s="15" t="s">
        <v>86</v>
      </c>
    </row>
    <row r="409" spans="2:65" s="12" customFormat="1" ht="11.25">
      <c r="B409" s="148"/>
      <c r="D409" s="149" t="s">
        <v>136</v>
      </c>
      <c r="E409" s="150" t="s">
        <v>1</v>
      </c>
      <c r="F409" s="151" t="s">
        <v>85</v>
      </c>
      <c r="H409" s="152">
        <v>1</v>
      </c>
      <c r="I409" s="153"/>
      <c r="L409" s="148"/>
      <c r="M409" s="154"/>
      <c r="T409" s="155"/>
      <c r="AT409" s="150" t="s">
        <v>136</v>
      </c>
      <c r="AU409" s="150" t="s">
        <v>86</v>
      </c>
      <c r="AV409" s="12" t="s">
        <v>86</v>
      </c>
      <c r="AW409" s="12" t="s">
        <v>37</v>
      </c>
      <c r="AX409" s="12" t="s">
        <v>85</v>
      </c>
      <c r="AY409" s="150" t="s">
        <v>126</v>
      </c>
    </row>
    <row r="410" spans="2:65" s="1" customFormat="1" ht="24.2" customHeight="1">
      <c r="B410" s="130"/>
      <c r="C410" s="131" t="s">
        <v>708</v>
      </c>
      <c r="D410" s="131" t="s">
        <v>128</v>
      </c>
      <c r="E410" s="132" t="s">
        <v>709</v>
      </c>
      <c r="F410" s="133" t="s">
        <v>710</v>
      </c>
      <c r="G410" s="134" t="s">
        <v>148</v>
      </c>
      <c r="H410" s="135">
        <v>4</v>
      </c>
      <c r="I410" s="136"/>
      <c r="J410" s="137">
        <f>ROUND(I410*H410,2)</f>
        <v>0</v>
      </c>
      <c r="K410" s="133" t="s">
        <v>1</v>
      </c>
      <c r="L410" s="30"/>
      <c r="M410" s="138" t="s">
        <v>1</v>
      </c>
      <c r="N410" s="139" t="s">
        <v>44</v>
      </c>
      <c r="P410" s="140">
        <f>O410*H410</f>
        <v>0</v>
      </c>
      <c r="Q410" s="140">
        <v>0.42080000000000001</v>
      </c>
      <c r="R410" s="140">
        <f>Q410*H410</f>
        <v>1.6832</v>
      </c>
      <c r="S410" s="140">
        <v>0</v>
      </c>
      <c r="T410" s="141">
        <f>S410*H410</f>
        <v>0</v>
      </c>
      <c r="AR410" s="142" t="s">
        <v>133</v>
      </c>
      <c r="AT410" s="142" t="s">
        <v>128</v>
      </c>
      <c r="AU410" s="142" t="s">
        <v>86</v>
      </c>
      <c r="AY410" s="15" t="s">
        <v>126</v>
      </c>
      <c r="BE410" s="143">
        <f>IF(N410="základní",J410,0)</f>
        <v>0</v>
      </c>
      <c r="BF410" s="143">
        <f>IF(N410="snížená",J410,0)</f>
        <v>0</v>
      </c>
      <c r="BG410" s="143">
        <f>IF(N410="zákl. přenesená",J410,0)</f>
        <v>0</v>
      </c>
      <c r="BH410" s="143">
        <f>IF(N410="sníž. přenesená",J410,0)</f>
        <v>0</v>
      </c>
      <c r="BI410" s="143">
        <f>IF(N410="nulová",J410,0)</f>
        <v>0</v>
      </c>
      <c r="BJ410" s="15" t="s">
        <v>85</v>
      </c>
      <c r="BK410" s="143">
        <f>ROUND(I410*H410,2)</f>
        <v>0</v>
      </c>
      <c r="BL410" s="15" t="s">
        <v>133</v>
      </c>
      <c r="BM410" s="142" t="s">
        <v>711</v>
      </c>
    </row>
    <row r="411" spans="2:65" s="1" customFormat="1" ht="37.9" customHeight="1">
      <c r="B411" s="130"/>
      <c r="C411" s="131" t="s">
        <v>712</v>
      </c>
      <c r="D411" s="131" t="s">
        <v>128</v>
      </c>
      <c r="E411" s="132" t="s">
        <v>295</v>
      </c>
      <c r="F411" s="133" t="s">
        <v>713</v>
      </c>
      <c r="G411" s="134" t="s">
        <v>148</v>
      </c>
      <c r="H411" s="135">
        <v>1</v>
      </c>
      <c r="I411" s="136"/>
      <c r="J411" s="137">
        <f>ROUND(I411*H411,2)</f>
        <v>0</v>
      </c>
      <c r="K411" s="133" t="s">
        <v>1</v>
      </c>
      <c r="L411" s="30"/>
      <c r="M411" s="138" t="s">
        <v>1</v>
      </c>
      <c r="N411" s="139" t="s">
        <v>44</v>
      </c>
      <c r="P411" s="140">
        <f>O411*H411</f>
        <v>0</v>
      </c>
      <c r="Q411" s="140">
        <v>0</v>
      </c>
      <c r="R411" s="140">
        <f>Q411*H411</f>
        <v>0</v>
      </c>
      <c r="S411" s="140">
        <v>0</v>
      </c>
      <c r="T411" s="141">
        <f>S411*H411</f>
        <v>0</v>
      </c>
      <c r="AR411" s="142" t="s">
        <v>296</v>
      </c>
      <c r="AT411" s="142" t="s">
        <v>128</v>
      </c>
      <c r="AU411" s="142" t="s">
        <v>86</v>
      </c>
      <c r="AY411" s="15" t="s">
        <v>126</v>
      </c>
      <c r="BE411" s="143">
        <f>IF(N411="základní",J411,0)</f>
        <v>0</v>
      </c>
      <c r="BF411" s="143">
        <f>IF(N411="snížená",J411,0)</f>
        <v>0</v>
      </c>
      <c r="BG411" s="143">
        <f>IF(N411="zákl. přenesená",J411,0)</f>
        <v>0</v>
      </c>
      <c r="BH411" s="143">
        <f>IF(N411="sníž. přenesená",J411,0)</f>
        <v>0</v>
      </c>
      <c r="BI411" s="143">
        <f>IF(N411="nulová",J411,0)</f>
        <v>0</v>
      </c>
      <c r="BJ411" s="15" t="s">
        <v>85</v>
      </c>
      <c r="BK411" s="143">
        <f>ROUND(I411*H411,2)</f>
        <v>0</v>
      </c>
      <c r="BL411" s="15" t="s">
        <v>296</v>
      </c>
      <c r="BM411" s="142" t="s">
        <v>714</v>
      </c>
    </row>
    <row r="412" spans="2:65" s="1" customFormat="1" ht="24.2" customHeight="1">
      <c r="B412" s="130"/>
      <c r="C412" s="131" t="s">
        <v>715</v>
      </c>
      <c r="D412" s="131" t="s">
        <v>128</v>
      </c>
      <c r="E412" s="132" t="s">
        <v>716</v>
      </c>
      <c r="F412" s="133" t="s">
        <v>717</v>
      </c>
      <c r="G412" s="134" t="s">
        <v>148</v>
      </c>
      <c r="H412" s="135">
        <v>1</v>
      </c>
      <c r="I412" s="136"/>
      <c r="J412" s="137">
        <f>ROUND(I412*H412,2)</f>
        <v>0</v>
      </c>
      <c r="K412" s="133" t="s">
        <v>1</v>
      </c>
      <c r="L412" s="30"/>
      <c r="M412" s="138" t="s">
        <v>1</v>
      </c>
      <c r="N412" s="139" t="s">
        <v>44</v>
      </c>
      <c r="P412" s="140">
        <f>O412*H412</f>
        <v>0</v>
      </c>
      <c r="Q412" s="140">
        <v>0</v>
      </c>
      <c r="R412" s="140">
        <f>Q412*H412</f>
        <v>0</v>
      </c>
      <c r="S412" s="140">
        <v>0</v>
      </c>
      <c r="T412" s="141">
        <f>S412*H412</f>
        <v>0</v>
      </c>
      <c r="AR412" s="142" t="s">
        <v>296</v>
      </c>
      <c r="AT412" s="142" t="s">
        <v>128</v>
      </c>
      <c r="AU412" s="142" t="s">
        <v>86</v>
      </c>
      <c r="AY412" s="15" t="s">
        <v>126</v>
      </c>
      <c r="BE412" s="143">
        <f>IF(N412="základní",J412,0)</f>
        <v>0</v>
      </c>
      <c r="BF412" s="143">
        <f>IF(N412="snížená",J412,0)</f>
        <v>0</v>
      </c>
      <c r="BG412" s="143">
        <f>IF(N412="zákl. přenesená",J412,0)</f>
        <v>0</v>
      </c>
      <c r="BH412" s="143">
        <f>IF(N412="sníž. přenesená",J412,0)</f>
        <v>0</v>
      </c>
      <c r="BI412" s="143">
        <f>IF(N412="nulová",J412,0)</f>
        <v>0</v>
      </c>
      <c r="BJ412" s="15" t="s">
        <v>85</v>
      </c>
      <c r="BK412" s="143">
        <f>ROUND(I412*H412,2)</f>
        <v>0</v>
      </c>
      <c r="BL412" s="15" t="s">
        <v>296</v>
      </c>
      <c r="BM412" s="142" t="s">
        <v>718</v>
      </c>
    </row>
    <row r="413" spans="2:65" s="12" customFormat="1" ht="11.25">
      <c r="B413" s="148"/>
      <c r="D413" s="149" t="s">
        <v>136</v>
      </c>
      <c r="E413" s="150" t="s">
        <v>1</v>
      </c>
      <c r="F413" s="151" t="s">
        <v>85</v>
      </c>
      <c r="H413" s="152">
        <v>1</v>
      </c>
      <c r="I413" s="153"/>
      <c r="L413" s="148"/>
      <c r="M413" s="154"/>
      <c r="T413" s="155"/>
      <c r="AT413" s="150" t="s">
        <v>136</v>
      </c>
      <c r="AU413" s="150" t="s">
        <v>86</v>
      </c>
      <c r="AV413" s="12" t="s">
        <v>86</v>
      </c>
      <c r="AW413" s="12" t="s">
        <v>37</v>
      </c>
      <c r="AX413" s="12" t="s">
        <v>85</v>
      </c>
      <c r="AY413" s="150" t="s">
        <v>126</v>
      </c>
    </row>
    <row r="414" spans="2:65" s="1" customFormat="1" ht="21.75" customHeight="1">
      <c r="B414" s="130"/>
      <c r="C414" s="164" t="s">
        <v>719</v>
      </c>
      <c r="D414" s="164" t="s">
        <v>199</v>
      </c>
      <c r="E414" s="165" t="s">
        <v>720</v>
      </c>
      <c r="F414" s="166" t="s">
        <v>721</v>
      </c>
      <c r="G414" s="167" t="s">
        <v>148</v>
      </c>
      <c r="H414" s="168">
        <v>1</v>
      </c>
      <c r="I414" s="169"/>
      <c r="J414" s="170">
        <f>ROUND(I414*H414,2)</f>
        <v>0</v>
      </c>
      <c r="K414" s="166" t="s">
        <v>1</v>
      </c>
      <c r="L414" s="171"/>
      <c r="M414" s="172" t="s">
        <v>1</v>
      </c>
      <c r="N414" s="173" t="s">
        <v>44</v>
      </c>
      <c r="P414" s="140">
        <f>O414*H414</f>
        <v>0</v>
      </c>
      <c r="Q414" s="140">
        <v>5.0599999999999999E-2</v>
      </c>
      <c r="R414" s="140">
        <f>Q414*H414</f>
        <v>5.0599999999999999E-2</v>
      </c>
      <c r="S414" s="140">
        <v>0</v>
      </c>
      <c r="T414" s="141">
        <f>S414*H414</f>
        <v>0</v>
      </c>
      <c r="AR414" s="142" t="s">
        <v>154</v>
      </c>
      <c r="AT414" s="142" t="s">
        <v>199</v>
      </c>
      <c r="AU414" s="142" t="s">
        <v>86</v>
      </c>
      <c r="AY414" s="15" t="s">
        <v>126</v>
      </c>
      <c r="BE414" s="143">
        <f>IF(N414="základní",J414,0)</f>
        <v>0</v>
      </c>
      <c r="BF414" s="143">
        <f>IF(N414="snížená",J414,0)</f>
        <v>0</v>
      </c>
      <c r="BG414" s="143">
        <f>IF(N414="zákl. přenesená",J414,0)</f>
        <v>0</v>
      </c>
      <c r="BH414" s="143">
        <f>IF(N414="sníž. přenesená",J414,0)</f>
        <v>0</v>
      </c>
      <c r="BI414" s="143">
        <f>IF(N414="nulová",J414,0)</f>
        <v>0</v>
      </c>
      <c r="BJ414" s="15" t="s">
        <v>85</v>
      </c>
      <c r="BK414" s="143">
        <f>ROUND(I414*H414,2)</f>
        <v>0</v>
      </c>
      <c r="BL414" s="15" t="s">
        <v>133</v>
      </c>
      <c r="BM414" s="142" t="s">
        <v>722</v>
      </c>
    </row>
    <row r="415" spans="2:65" s="12" customFormat="1" ht="11.25">
      <c r="B415" s="148"/>
      <c r="D415" s="149" t="s">
        <v>136</v>
      </c>
      <c r="E415" s="150" t="s">
        <v>1</v>
      </c>
      <c r="F415" s="151" t="s">
        <v>85</v>
      </c>
      <c r="H415" s="152">
        <v>1</v>
      </c>
      <c r="I415" s="153"/>
      <c r="L415" s="148"/>
      <c r="M415" s="154"/>
      <c r="T415" s="155"/>
      <c r="AT415" s="150" t="s">
        <v>136</v>
      </c>
      <c r="AU415" s="150" t="s">
        <v>86</v>
      </c>
      <c r="AV415" s="12" t="s">
        <v>86</v>
      </c>
      <c r="AW415" s="12" t="s">
        <v>37</v>
      </c>
      <c r="AX415" s="12" t="s">
        <v>85</v>
      </c>
      <c r="AY415" s="150" t="s">
        <v>126</v>
      </c>
    </row>
    <row r="416" spans="2:65" s="1" customFormat="1" ht="16.5" customHeight="1">
      <c r="B416" s="130"/>
      <c r="C416" s="164" t="s">
        <v>723</v>
      </c>
      <c r="D416" s="164" t="s">
        <v>199</v>
      </c>
      <c r="E416" s="165" t="s">
        <v>724</v>
      </c>
      <c r="F416" s="166" t="s">
        <v>725</v>
      </c>
      <c r="G416" s="167" t="s">
        <v>148</v>
      </c>
      <c r="H416" s="168">
        <v>1</v>
      </c>
      <c r="I416" s="169"/>
      <c r="J416" s="170">
        <f>ROUND(I416*H416,2)</f>
        <v>0</v>
      </c>
      <c r="K416" s="166" t="s">
        <v>132</v>
      </c>
      <c r="L416" s="171"/>
      <c r="M416" s="172" t="s">
        <v>1</v>
      </c>
      <c r="N416" s="173" t="s">
        <v>44</v>
      </c>
      <c r="P416" s="140">
        <f>O416*H416</f>
        <v>0</v>
      </c>
      <c r="Q416" s="140">
        <v>6.4999999999999997E-3</v>
      </c>
      <c r="R416" s="140">
        <f>Q416*H416</f>
        <v>6.4999999999999997E-3</v>
      </c>
      <c r="S416" s="140">
        <v>0</v>
      </c>
      <c r="T416" s="141">
        <f>S416*H416</f>
        <v>0</v>
      </c>
      <c r="AR416" s="142" t="s">
        <v>154</v>
      </c>
      <c r="AT416" s="142" t="s">
        <v>199</v>
      </c>
      <c r="AU416" s="142" t="s">
        <v>86</v>
      </c>
      <c r="AY416" s="15" t="s">
        <v>126</v>
      </c>
      <c r="BE416" s="143">
        <f>IF(N416="základní",J416,0)</f>
        <v>0</v>
      </c>
      <c r="BF416" s="143">
        <f>IF(N416="snížená",J416,0)</f>
        <v>0</v>
      </c>
      <c r="BG416" s="143">
        <f>IF(N416="zákl. přenesená",J416,0)</f>
        <v>0</v>
      </c>
      <c r="BH416" s="143">
        <f>IF(N416="sníž. přenesená",J416,0)</f>
        <v>0</v>
      </c>
      <c r="BI416" s="143">
        <f>IF(N416="nulová",J416,0)</f>
        <v>0</v>
      </c>
      <c r="BJ416" s="15" t="s">
        <v>85</v>
      </c>
      <c r="BK416" s="143">
        <f>ROUND(I416*H416,2)</f>
        <v>0</v>
      </c>
      <c r="BL416" s="15" t="s">
        <v>133</v>
      </c>
      <c r="BM416" s="142" t="s">
        <v>726</v>
      </c>
    </row>
    <row r="417" spans="2:65" s="1" customFormat="1" ht="24.2" customHeight="1">
      <c r="B417" s="130"/>
      <c r="C417" s="131" t="s">
        <v>727</v>
      </c>
      <c r="D417" s="131" t="s">
        <v>128</v>
      </c>
      <c r="E417" s="132" t="s">
        <v>728</v>
      </c>
      <c r="F417" s="133" t="s">
        <v>729</v>
      </c>
      <c r="G417" s="134" t="s">
        <v>148</v>
      </c>
      <c r="H417" s="135">
        <v>1</v>
      </c>
      <c r="I417" s="136"/>
      <c r="J417" s="137">
        <f>ROUND(I417*H417,2)</f>
        <v>0</v>
      </c>
      <c r="K417" s="133" t="s">
        <v>132</v>
      </c>
      <c r="L417" s="30"/>
      <c r="M417" s="138" t="s">
        <v>1</v>
      </c>
      <c r="N417" s="139" t="s">
        <v>44</v>
      </c>
      <c r="P417" s="140">
        <f>O417*H417</f>
        <v>0</v>
      </c>
      <c r="Q417" s="140">
        <v>0.21734000000000001</v>
      </c>
      <c r="R417" s="140">
        <f>Q417*H417</f>
        <v>0.21734000000000001</v>
      </c>
      <c r="S417" s="140">
        <v>0</v>
      </c>
      <c r="T417" s="141">
        <f>S417*H417</f>
        <v>0</v>
      </c>
      <c r="AR417" s="142" t="s">
        <v>133</v>
      </c>
      <c r="AT417" s="142" t="s">
        <v>128</v>
      </c>
      <c r="AU417" s="142" t="s">
        <v>86</v>
      </c>
      <c r="AY417" s="15" t="s">
        <v>126</v>
      </c>
      <c r="BE417" s="143">
        <f>IF(N417="základní",J417,0)</f>
        <v>0</v>
      </c>
      <c r="BF417" s="143">
        <f>IF(N417="snížená",J417,0)</f>
        <v>0</v>
      </c>
      <c r="BG417" s="143">
        <f>IF(N417="zákl. přenesená",J417,0)</f>
        <v>0</v>
      </c>
      <c r="BH417" s="143">
        <f>IF(N417="sníž. přenesená",J417,0)</f>
        <v>0</v>
      </c>
      <c r="BI417" s="143">
        <f>IF(N417="nulová",J417,0)</f>
        <v>0</v>
      </c>
      <c r="BJ417" s="15" t="s">
        <v>85</v>
      </c>
      <c r="BK417" s="143">
        <f>ROUND(I417*H417,2)</f>
        <v>0</v>
      </c>
      <c r="BL417" s="15" t="s">
        <v>133</v>
      </c>
      <c r="BM417" s="142" t="s">
        <v>730</v>
      </c>
    </row>
    <row r="418" spans="2:65" s="1" customFormat="1" ht="11.25">
      <c r="B418" s="30"/>
      <c r="D418" s="144" t="s">
        <v>134</v>
      </c>
      <c r="F418" s="145" t="s">
        <v>731</v>
      </c>
      <c r="I418" s="146"/>
      <c r="L418" s="30"/>
      <c r="M418" s="147"/>
      <c r="T418" s="54"/>
      <c r="AT418" s="15" t="s">
        <v>134</v>
      </c>
      <c r="AU418" s="15" t="s">
        <v>86</v>
      </c>
    </row>
    <row r="419" spans="2:65" s="1" customFormat="1" ht="16.5" customHeight="1">
      <c r="B419" s="130"/>
      <c r="C419" s="131" t="s">
        <v>173</v>
      </c>
      <c r="D419" s="131" t="s">
        <v>128</v>
      </c>
      <c r="E419" s="132" t="s">
        <v>732</v>
      </c>
      <c r="F419" s="133" t="s">
        <v>733</v>
      </c>
      <c r="G419" s="134" t="s">
        <v>148</v>
      </c>
      <c r="H419" s="135">
        <v>1</v>
      </c>
      <c r="I419" s="136"/>
      <c r="J419" s="137">
        <f>ROUND(I419*H419,2)</f>
        <v>0</v>
      </c>
      <c r="K419" s="133" t="s">
        <v>132</v>
      </c>
      <c r="L419" s="30"/>
      <c r="M419" s="138" t="s">
        <v>1</v>
      </c>
      <c r="N419" s="139" t="s">
        <v>44</v>
      </c>
      <c r="P419" s="140">
        <f>O419*H419</f>
        <v>0</v>
      </c>
      <c r="Q419" s="140">
        <v>0</v>
      </c>
      <c r="R419" s="140">
        <f>Q419*H419</f>
        <v>0</v>
      </c>
      <c r="S419" s="140">
        <v>0</v>
      </c>
      <c r="T419" s="141">
        <f>S419*H419</f>
        <v>0</v>
      </c>
      <c r="AR419" s="142" t="s">
        <v>294</v>
      </c>
      <c r="AT419" s="142" t="s">
        <v>128</v>
      </c>
      <c r="AU419" s="142" t="s">
        <v>86</v>
      </c>
      <c r="AY419" s="15" t="s">
        <v>126</v>
      </c>
      <c r="BE419" s="143">
        <f>IF(N419="základní",J419,0)</f>
        <v>0</v>
      </c>
      <c r="BF419" s="143">
        <f>IF(N419="snížená",J419,0)</f>
        <v>0</v>
      </c>
      <c r="BG419" s="143">
        <f>IF(N419="zákl. přenesená",J419,0)</f>
        <v>0</v>
      </c>
      <c r="BH419" s="143">
        <f>IF(N419="sníž. přenesená",J419,0)</f>
        <v>0</v>
      </c>
      <c r="BI419" s="143">
        <f>IF(N419="nulová",J419,0)</f>
        <v>0</v>
      </c>
      <c r="BJ419" s="15" t="s">
        <v>85</v>
      </c>
      <c r="BK419" s="143">
        <f>ROUND(I419*H419,2)</f>
        <v>0</v>
      </c>
      <c r="BL419" s="15" t="s">
        <v>294</v>
      </c>
      <c r="BM419" s="142" t="s">
        <v>734</v>
      </c>
    </row>
    <row r="420" spans="2:65" s="1" customFormat="1" ht="11.25">
      <c r="B420" s="30"/>
      <c r="D420" s="144" t="s">
        <v>134</v>
      </c>
      <c r="F420" s="145" t="s">
        <v>735</v>
      </c>
      <c r="I420" s="146"/>
      <c r="L420" s="30"/>
      <c r="M420" s="147"/>
      <c r="T420" s="54"/>
      <c r="AT420" s="15" t="s">
        <v>134</v>
      </c>
      <c r="AU420" s="15" t="s">
        <v>86</v>
      </c>
    </row>
    <row r="421" spans="2:65" s="11" customFormat="1" ht="22.9" customHeight="1">
      <c r="B421" s="118"/>
      <c r="D421" s="119" t="s">
        <v>78</v>
      </c>
      <c r="E421" s="128" t="s">
        <v>159</v>
      </c>
      <c r="F421" s="128" t="s">
        <v>299</v>
      </c>
      <c r="I421" s="121"/>
      <c r="J421" s="129">
        <f>BK421</f>
        <v>0</v>
      </c>
      <c r="L421" s="118"/>
      <c r="M421" s="123"/>
      <c r="P421" s="124">
        <f>SUM(P422:P453)</f>
        <v>0</v>
      </c>
      <c r="R421" s="124">
        <f>SUM(R422:R453)</f>
        <v>163.51195899999999</v>
      </c>
      <c r="T421" s="125">
        <f>SUM(T422:T453)</f>
        <v>51.839999999999996</v>
      </c>
      <c r="AR421" s="119" t="s">
        <v>85</v>
      </c>
      <c r="AT421" s="126" t="s">
        <v>78</v>
      </c>
      <c r="AU421" s="126" t="s">
        <v>85</v>
      </c>
      <c r="AY421" s="119" t="s">
        <v>126</v>
      </c>
      <c r="BK421" s="127">
        <f>SUM(BK422:BK453)</f>
        <v>0</v>
      </c>
    </row>
    <row r="422" spans="2:65" s="1" customFormat="1" ht="16.5" customHeight="1">
      <c r="B422" s="130"/>
      <c r="C422" s="131" t="s">
        <v>736</v>
      </c>
      <c r="D422" s="131" t="s">
        <v>128</v>
      </c>
      <c r="E422" s="132" t="s">
        <v>737</v>
      </c>
      <c r="F422" s="133" t="s">
        <v>738</v>
      </c>
      <c r="G422" s="134" t="s">
        <v>145</v>
      </c>
      <c r="H422" s="135">
        <v>60</v>
      </c>
      <c r="I422" s="136"/>
      <c r="J422" s="137">
        <f>ROUND(I422*H422,2)</f>
        <v>0</v>
      </c>
      <c r="K422" s="133" t="s">
        <v>132</v>
      </c>
      <c r="L422" s="30"/>
      <c r="M422" s="138" t="s">
        <v>1</v>
      </c>
      <c r="N422" s="139" t="s">
        <v>44</v>
      </c>
      <c r="P422" s="140">
        <f>O422*H422</f>
        <v>0</v>
      </c>
      <c r="Q422" s="140">
        <v>0</v>
      </c>
      <c r="R422" s="140">
        <f>Q422*H422</f>
        <v>0</v>
      </c>
      <c r="S422" s="140">
        <v>0.28999999999999998</v>
      </c>
      <c r="T422" s="141">
        <f>S422*H422</f>
        <v>17.399999999999999</v>
      </c>
      <c r="AR422" s="142" t="s">
        <v>133</v>
      </c>
      <c r="AT422" s="142" t="s">
        <v>128</v>
      </c>
      <c r="AU422" s="142" t="s">
        <v>86</v>
      </c>
      <c r="AY422" s="15" t="s">
        <v>126</v>
      </c>
      <c r="BE422" s="143">
        <f>IF(N422="základní",J422,0)</f>
        <v>0</v>
      </c>
      <c r="BF422" s="143">
        <f>IF(N422="snížená",J422,0)</f>
        <v>0</v>
      </c>
      <c r="BG422" s="143">
        <f>IF(N422="zákl. přenesená",J422,0)</f>
        <v>0</v>
      </c>
      <c r="BH422" s="143">
        <f>IF(N422="sníž. přenesená",J422,0)</f>
        <v>0</v>
      </c>
      <c r="BI422" s="143">
        <f>IF(N422="nulová",J422,0)</f>
        <v>0</v>
      </c>
      <c r="BJ422" s="15" t="s">
        <v>85</v>
      </c>
      <c r="BK422" s="143">
        <f>ROUND(I422*H422,2)</f>
        <v>0</v>
      </c>
      <c r="BL422" s="15" t="s">
        <v>133</v>
      </c>
      <c r="BM422" s="142" t="s">
        <v>739</v>
      </c>
    </row>
    <row r="423" spans="2:65" s="1" customFormat="1" ht="11.25">
      <c r="B423" s="30"/>
      <c r="D423" s="144" t="s">
        <v>134</v>
      </c>
      <c r="F423" s="145" t="s">
        <v>740</v>
      </c>
      <c r="I423" s="146"/>
      <c r="L423" s="30"/>
      <c r="M423" s="147"/>
      <c r="T423" s="54"/>
      <c r="AT423" s="15" t="s">
        <v>134</v>
      </c>
      <c r="AU423" s="15" t="s">
        <v>86</v>
      </c>
    </row>
    <row r="424" spans="2:65" s="1" customFormat="1" ht="16.5" customHeight="1">
      <c r="B424" s="130"/>
      <c r="C424" s="131" t="s">
        <v>741</v>
      </c>
      <c r="D424" s="131" t="s">
        <v>128</v>
      </c>
      <c r="E424" s="132" t="s">
        <v>742</v>
      </c>
      <c r="F424" s="133" t="s">
        <v>743</v>
      </c>
      <c r="G424" s="134" t="s">
        <v>145</v>
      </c>
      <c r="H424" s="135">
        <v>168</v>
      </c>
      <c r="I424" s="136"/>
      <c r="J424" s="137">
        <f>ROUND(I424*H424,2)</f>
        <v>0</v>
      </c>
      <c r="K424" s="133" t="s">
        <v>132</v>
      </c>
      <c r="L424" s="30"/>
      <c r="M424" s="138" t="s">
        <v>1</v>
      </c>
      <c r="N424" s="139" t="s">
        <v>44</v>
      </c>
      <c r="P424" s="140">
        <f>O424*H424</f>
        <v>0</v>
      </c>
      <c r="Q424" s="140">
        <v>0</v>
      </c>
      <c r="R424" s="140">
        <f>Q424*H424</f>
        <v>0</v>
      </c>
      <c r="S424" s="140">
        <v>0.20499999999999999</v>
      </c>
      <c r="T424" s="141">
        <f>S424*H424</f>
        <v>34.44</v>
      </c>
      <c r="AR424" s="142" t="s">
        <v>133</v>
      </c>
      <c r="AT424" s="142" t="s">
        <v>128</v>
      </c>
      <c r="AU424" s="142" t="s">
        <v>86</v>
      </c>
      <c r="AY424" s="15" t="s">
        <v>126</v>
      </c>
      <c r="BE424" s="143">
        <f>IF(N424="základní",J424,0)</f>
        <v>0</v>
      </c>
      <c r="BF424" s="143">
        <f>IF(N424="snížená",J424,0)</f>
        <v>0</v>
      </c>
      <c r="BG424" s="143">
        <f>IF(N424="zákl. přenesená",J424,0)</f>
        <v>0</v>
      </c>
      <c r="BH424" s="143">
        <f>IF(N424="sníž. přenesená",J424,0)</f>
        <v>0</v>
      </c>
      <c r="BI424" s="143">
        <f>IF(N424="nulová",J424,0)</f>
        <v>0</v>
      </c>
      <c r="BJ424" s="15" t="s">
        <v>85</v>
      </c>
      <c r="BK424" s="143">
        <f>ROUND(I424*H424,2)</f>
        <v>0</v>
      </c>
      <c r="BL424" s="15" t="s">
        <v>133</v>
      </c>
      <c r="BM424" s="142" t="s">
        <v>744</v>
      </c>
    </row>
    <row r="425" spans="2:65" s="1" customFormat="1" ht="11.25">
      <c r="B425" s="30"/>
      <c r="D425" s="144" t="s">
        <v>134</v>
      </c>
      <c r="F425" s="145" t="s">
        <v>745</v>
      </c>
      <c r="I425" s="146"/>
      <c r="L425" s="30"/>
      <c r="M425" s="147"/>
      <c r="T425" s="54"/>
      <c r="AT425" s="15" t="s">
        <v>134</v>
      </c>
      <c r="AU425" s="15" t="s">
        <v>86</v>
      </c>
    </row>
    <row r="426" spans="2:65" s="12" customFormat="1" ht="11.25">
      <c r="B426" s="148"/>
      <c r="D426" s="149" t="s">
        <v>136</v>
      </c>
      <c r="E426" s="150" t="s">
        <v>1</v>
      </c>
      <c r="F426" s="151" t="s">
        <v>746</v>
      </c>
      <c r="H426" s="152">
        <v>168</v>
      </c>
      <c r="I426" s="153"/>
      <c r="L426" s="148"/>
      <c r="M426" s="154"/>
      <c r="T426" s="155"/>
      <c r="AT426" s="150" t="s">
        <v>136</v>
      </c>
      <c r="AU426" s="150" t="s">
        <v>86</v>
      </c>
      <c r="AV426" s="12" t="s">
        <v>86</v>
      </c>
      <c r="AW426" s="12" t="s">
        <v>37</v>
      </c>
      <c r="AX426" s="12" t="s">
        <v>85</v>
      </c>
      <c r="AY426" s="150" t="s">
        <v>126</v>
      </c>
    </row>
    <row r="427" spans="2:65" s="1" customFormat="1" ht="33" customHeight="1">
      <c r="B427" s="130"/>
      <c r="C427" s="131" t="s">
        <v>747</v>
      </c>
      <c r="D427" s="131" t="s">
        <v>128</v>
      </c>
      <c r="E427" s="132" t="s">
        <v>748</v>
      </c>
      <c r="F427" s="133" t="s">
        <v>749</v>
      </c>
      <c r="G427" s="134" t="s">
        <v>145</v>
      </c>
      <c r="H427" s="135">
        <v>117</v>
      </c>
      <c r="I427" s="136"/>
      <c r="J427" s="137">
        <f>ROUND(I427*H427,2)</f>
        <v>0</v>
      </c>
      <c r="K427" s="133" t="s">
        <v>132</v>
      </c>
      <c r="L427" s="30"/>
      <c r="M427" s="138" t="s">
        <v>1</v>
      </c>
      <c r="N427" s="139" t="s">
        <v>44</v>
      </c>
      <c r="P427" s="140">
        <f>O427*H427</f>
        <v>0</v>
      </c>
      <c r="Q427" s="140">
        <v>0.14041999999999999</v>
      </c>
      <c r="R427" s="140">
        <f>Q427*H427</f>
        <v>16.42914</v>
      </c>
      <c r="S427" s="140">
        <v>0</v>
      </c>
      <c r="T427" s="141">
        <f>S427*H427</f>
        <v>0</v>
      </c>
      <c r="AR427" s="142" t="s">
        <v>133</v>
      </c>
      <c r="AT427" s="142" t="s">
        <v>128</v>
      </c>
      <c r="AU427" s="142" t="s">
        <v>86</v>
      </c>
      <c r="AY427" s="15" t="s">
        <v>126</v>
      </c>
      <c r="BE427" s="143">
        <f>IF(N427="základní",J427,0)</f>
        <v>0</v>
      </c>
      <c r="BF427" s="143">
        <f>IF(N427="snížená",J427,0)</f>
        <v>0</v>
      </c>
      <c r="BG427" s="143">
        <f>IF(N427="zákl. přenesená",J427,0)</f>
        <v>0</v>
      </c>
      <c r="BH427" s="143">
        <f>IF(N427="sníž. přenesená",J427,0)</f>
        <v>0</v>
      </c>
      <c r="BI427" s="143">
        <f>IF(N427="nulová",J427,0)</f>
        <v>0</v>
      </c>
      <c r="BJ427" s="15" t="s">
        <v>85</v>
      </c>
      <c r="BK427" s="143">
        <f>ROUND(I427*H427,2)</f>
        <v>0</v>
      </c>
      <c r="BL427" s="15" t="s">
        <v>133</v>
      </c>
      <c r="BM427" s="142" t="s">
        <v>750</v>
      </c>
    </row>
    <row r="428" spans="2:65" s="1" customFormat="1" ht="11.25">
      <c r="B428" s="30"/>
      <c r="D428" s="144" t="s">
        <v>134</v>
      </c>
      <c r="F428" s="145" t="s">
        <v>751</v>
      </c>
      <c r="I428" s="146"/>
      <c r="L428" s="30"/>
      <c r="M428" s="147"/>
      <c r="T428" s="54"/>
      <c r="AT428" s="15" t="s">
        <v>134</v>
      </c>
      <c r="AU428" s="15" t="s">
        <v>86</v>
      </c>
    </row>
    <row r="429" spans="2:65" s="12" customFormat="1" ht="11.25">
      <c r="B429" s="148"/>
      <c r="D429" s="149" t="s">
        <v>136</v>
      </c>
      <c r="E429" s="150" t="s">
        <v>1</v>
      </c>
      <c r="F429" s="151" t="s">
        <v>752</v>
      </c>
      <c r="H429" s="152">
        <v>117</v>
      </c>
      <c r="I429" s="153"/>
      <c r="L429" s="148"/>
      <c r="M429" s="154"/>
      <c r="T429" s="155"/>
      <c r="AT429" s="150" t="s">
        <v>136</v>
      </c>
      <c r="AU429" s="150" t="s">
        <v>86</v>
      </c>
      <c r="AV429" s="12" t="s">
        <v>86</v>
      </c>
      <c r="AW429" s="12" t="s">
        <v>37</v>
      </c>
      <c r="AX429" s="12" t="s">
        <v>85</v>
      </c>
      <c r="AY429" s="150" t="s">
        <v>126</v>
      </c>
    </row>
    <row r="430" spans="2:65" s="1" customFormat="1" ht="16.5" customHeight="1">
      <c r="B430" s="130"/>
      <c r="C430" s="164" t="s">
        <v>753</v>
      </c>
      <c r="D430" s="164" t="s">
        <v>199</v>
      </c>
      <c r="E430" s="165" t="s">
        <v>754</v>
      </c>
      <c r="F430" s="166" t="s">
        <v>755</v>
      </c>
      <c r="G430" s="167" t="s">
        <v>145</v>
      </c>
      <c r="H430" s="168">
        <v>117</v>
      </c>
      <c r="I430" s="169"/>
      <c r="J430" s="170">
        <f>ROUND(I430*H430,2)</f>
        <v>0</v>
      </c>
      <c r="K430" s="166" t="s">
        <v>132</v>
      </c>
      <c r="L430" s="171"/>
      <c r="M430" s="172" t="s">
        <v>1</v>
      </c>
      <c r="N430" s="173" t="s">
        <v>44</v>
      </c>
      <c r="P430" s="140">
        <f>O430*H430</f>
        <v>0</v>
      </c>
      <c r="Q430" s="140">
        <v>4.4999999999999998E-2</v>
      </c>
      <c r="R430" s="140">
        <f>Q430*H430</f>
        <v>5.2649999999999997</v>
      </c>
      <c r="S430" s="140">
        <v>0</v>
      </c>
      <c r="T430" s="141">
        <f>S430*H430</f>
        <v>0</v>
      </c>
      <c r="AR430" s="142" t="s">
        <v>154</v>
      </c>
      <c r="AT430" s="142" t="s">
        <v>199</v>
      </c>
      <c r="AU430" s="142" t="s">
        <v>86</v>
      </c>
      <c r="AY430" s="15" t="s">
        <v>126</v>
      </c>
      <c r="BE430" s="143">
        <f>IF(N430="základní",J430,0)</f>
        <v>0</v>
      </c>
      <c r="BF430" s="143">
        <f>IF(N430="snížená",J430,0)</f>
        <v>0</v>
      </c>
      <c r="BG430" s="143">
        <f>IF(N430="zákl. přenesená",J430,0)</f>
        <v>0</v>
      </c>
      <c r="BH430" s="143">
        <f>IF(N430="sníž. přenesená",J430,0)</f>
        <v>0</v>
      </c>
      <c r="BI430" s="143">
        <f>IF(N430="nulová",J430,0)</f>
        <v>0</v>
      </c>
      <c r="BJ430" s="15" t="s">
        <v>85</v>
      </c>
      <c r="BK430" s="143">
        <f>ROUND(I430*H430,2)</f>
        <v>0</v>
      </c>
      <c r="BL430" s="15" t="s">
        <v>133</v>
      </c>
      <c r="BM430" s="142" t="s">
        <v>756</v>
      </c>
    </row>
    <row r="431" spans="2:65" s="1" customFormat="1" ht="33" customHeight="1">
      <c r="B431" s="130"/>
      <c r="C431" s="131" t="s">
        <v>757</v>
      </c>
      <c r="D431" s="131" t="s">
        <v>128</v>
      </c>
      <c r="E431" s="132" t="s">
        <v>758</v>
      </c>
      <c r="F431" s="133" t="s">
        <v>759</v>
      </c>
      <c r="G431" s="134" t="s">
        <v>145</v>
      </c>
      <c r="H431" s="135">
        <v>345</v>
      </c>
      <c r="I431" s="136"/>
      <c r="J431" s="137">
        <f>ROUND(I431*H431,2)</f>
        <v>0</v>
      </c>
      <c r="K431" s="133" t="s">
        <v>132</v>
      </c>
      <c r="L431" s="30"/>
      <c r="M431" s="138" t="s">
        <v>1</v>
      </c>
      <c r="N431" s="139" t="s">
        <v>44</v>
      </c>
      <c r="P431" s="140">
        <f>O431*H431</f>
        <v>0</v>
      </c>
      <c r="Q431" s="140">
        <v>0.16850000000000001</v>
      </c>
      <c r="R431" s="140">
        <f>Q431*H431</f>
        <v>58.1325</v>
      </c>
      <c r="S431" s="140">
        <v>0</v>
      </c>
      <c r="T431" s="141">
        <f>S431*H431</f>
        <v>0</v>
      </c>
      <c r="AR431" s="142" t="s">
        <v>133</v>
      </c>
      <c r="AT431" s="142" t="s">
        <v>128</v>
      </c>
      <c r="AU431" s="142" t="s">
        <v>86</v>
      </c>
      <c r="AY431" s="15" t="s">
        <v>126</v>
      </c>
      <c r="BE431" s="143">
        <f>IF(N431="základní",J431,0)</f>
        <v>0</v>
      </c>
      <c r="BF431" s="143">
        <f>IF(N431="snížená",J431,0)</f>
        <v>0</v>
      </c>
      <c r="BG431" s="143">
        <f>IF(N431="zákl. přenesená",J431,0)</f>
        <v>0</v>
      </c>
      <c r="BH431" s="143">
        <f>IF(N431="sníž. přenesená",J431,0)</f>
        <v>0</v>
      </c>
      <c r="BI431" s="143">
        <f>IF(N431="nulová",J431,0)</f>
        <v>0</v>
      </c>
      <c r="BJ431" s="15" t="s">
        <v>85</v>
      </c>
      <c r="BK431" s="143">
        <f>ROUND(I431*H431,2)</f>
        <v>0</v>
      </c>
      <c r="BL431" s="15" t="s">
        <v>133</v>
      </c>
      <c r="BM431" s="142" t="s">
        <v>760</v>
      </c>
    </row>
    <row r="432" spans="2:65" s="1" customFormat="1" ht="11.25">
      <c r="B432" s="30"/>
      <c r="D432" s="144" t="s">
        <v>134</v>
      </c>
      <c r="F432" s="145" t="s">
        <v>761</v>
      </c>
      <c r="I432" s="146"/>
      <c r="L432" s="30"/>
      <c r="M432" s="147"/>
      <c r="T432" s="54"/>
      <c r="AT432" s="15" t="s">
        <v>134</v>
      </c>
      <c r="AU432" s="15" t="s">
        <v>86</v>
      </c>
    </row>
    <row r="433" spans="2:65" s="1" customFormat="1" ht="16.5" customHeight="1">
      <c r="B433" s="130"/>
      <c r="C433" s="164" t="s">
        <v>762</v>
      </c>
      <c r="D433" s="164" t="s">
        <v>199</v>
      </c>
      <c r="E433" s="165" t="s">
        <v>763</v>
      </c>
      <c r="F433" s="166" t="s">
        <v>764</v>
      </c>
      <c r="G433" s="167" t="s">
        <v>145</v>
      </c>
      <c r="H433" s="168">
        <v>144.84</v>
      </c>
      <c r="I433" s="169"/>
      <c r="J433" s="170">
        <f>ROUND(I433*H433,2)</f>
        <v>0</v>
      </c>
      <c r="K433" s="166" t="s">
        <v>132</v>
      </c>
      <c r="L433" s="171"/>
      <c r="M433" s="172" t="s">
        <v>1</v>
      </c>
      <c r="N433" s="173" t="s">
        <v>44</v>
      </c>
      <c r="P433" s="140">
        <f>O433*H433</f>
        <v>0</v>
      </c>
      <c r="Q433" s="140">
        <v>4.8300000000000003E-2</v>
      </c>
      <c r="R433" s="140">
        <f>Q433*H433</f>
        <v>6.9957720000000005</v>
      </c>
      <c r="S433" s="140">
        <v>0</v>
      </c>
      <c r="T433" s="141">
        <f>S433*H433</f>
        <v>0</v>
      </c>
      <c r="AR433" s="142" t="s">
        <v>154</v>
      </c>
      <c r="AT433" s="142" t="s">
        <v>199</v>
      </c>
      <c r="AU433" s="142" t="s">
        <v>86</v>
      </c>
      <c r="AY433" s="15" t="s">
        <v>126</v>
      </c>
      <c r="BE433" s="143">
        <f>IF(N433="základní",J433,0)</f>
        <v>0</v>
      </c>
      <c r="BF433" s="143">
        <f>IF(N433="snížená",J433,0)</f>
        <v>0</v>
      </c>
      <c r="BG433" s="143">
        <f>IF(N433="zákl. přenesená",J433,0)</f>
        <v>0</v>
      </c>
      <c r="BH433" s="143">
        <f>IF(N433="sníž. přenesená",J433,0)</f>
        <v>0</v>
      </c>
      <c r="BI433" s="143">
        <f>IF(N433="nulová",J433,0)</f>
        <v>0</v>
      </c>
      <c r="BJ433" s="15" t="s">
        <v>85</v>
      </c>
      <c r="BK433" s="143">
        <f>ROUND(I433*H433,2)</f>
        <v>0</v>
      </c>
      <c r="BL433" s="15" t="s">
        <v>133</v>
      </c>
      <c r="BM433" s="142" t="s">
        <v>765</v>
      </c>
    </row>
    <row r="434" spans="2:65" s="12" customFormat="1" ht="11.25">
      <c r="B434" s="148"/>
      <c r="D434" s="149" t="s">
        <v>136</v>
      </c>
      <c r="F434" s="151" t="s">
        <v>766</v>
      </c>
      <c r="H434" s="152">
        <v>144.84</v>
      </c>
      <c r="I434" s="153"/>
      <c r="L434" s="148"/>
      <c r="M434" s="154"/>
      <c r="T434" s="155"/>
      <c r="AT434" s="150" t="s">
        <v>136</v>
      </c>
      <c r="AU434" s="150" t="s">
        <v>86</v>
      </c>
      <c r="AV434" s="12" t="s">
        <v>86</v>
      </c>
      <c r="AW434" s="12" t="s">
        <v>3</v>
      </c>
      <c r="AX434" s="12" t="s">
        <v>85</v>
      </c>
      <c r="AY434" s="150" t="s">
        <v>126</v>
      </c>
    </row>
    <row r="435" spans="2:65" s="1" customFormat="1" ht="16.5" customHeight="1">
      <c r="B435" s="130"/>
      <c r="C435" s="164" t="s">
        <v>767</v>
      </c>
      <c r="D435" s="164" t="s">
        <v>199</v>
      </c>
      <c r="E435" s="165" t="s">
        <v>768</v>
      </c>
      <c r="F435" s="166" t="s">
        <v>769</v>
      </c>
      <c r="G435" s="167" t="s">
        <v>145</v>
      </c>
      <c r="H435" s="168">
        <v>207.06</v>
      </c>
      <c r="I435" s="169"/>
      <c r="J435" s="170">
        <f>ROUND(I435*H435,2)</f>
        <v>0</v>
      </c>
      <c r="K435" s="166" t="s">
        <v>132</v>
      </c>
      <c r="L435" s="171"/>
      <c r="M435" s="172" t="s">
        <v>1</v>
      </c>
      <c r="N435" s="173" t="s">
        <v>44</v>
      </c>
      <c r="P435" s="140">
        <f>O435*H435</f>
        <v>0</v>
      </c>
      <c r="Q435" s="140">
        <v>0.08</v>
      </c>
      <c r="R435" s="140">
        <f>Q435*H435</f>
        <v>16.564800000000002</v>
      </c>
      <c r="S435" s="140">
        <v>0</v>
      </c>
      <c r="T435" s="141">
        <f>S435*H435</f>
        <v>0</v>
      </c>
      <c r="AR435" s="142" t="s">
        <v>154</v>
      </c>
      <c r="AT435" s="142" t="s">
        <v>199</v>
      </c>
      <c r="AU435" s="142" t="s">
        <v>86</v>
      </c>
      <c r="AY435" s="15" t="s">
        <v>126</v>
      </c>
      <c r="BE435" s="143">
        <f>IF(N435="základní",J435,0)</f>
        <v>0</v>
      </c>
      <c r="BF435" s="143">
        <f>IF(N435="snížená",J435,0)</f>
        <v>0</v>
      </c>
      <c r="BG435" s="143">
        <f>IF(N435="zákl. přenesená",J435,0)</f>
        <v>0</v>
      </c>
      <c r="BH435" s="143">
        <f>IF(N435="sníž. přenesená",J435,0)</f>
        <v>0</v>
      </c>
      <c r="BI435" s="143">
        <f>IF(N435="nulová",J435,0)</f>
        <v>0</v>
      </c>
      <c r="BJ435" s="15" t="s">
        <v>85</v>
      </c>
      <c r="BK435" s="143">
        <f>ROUND(I435*H435,2)</f>
        <v>0</v>
      </c>
      <c r="BL435" s="15" t="s">
        <v>133</v>
      </c>
      <c r="BM435" s="142" t="s">
        <v>770</v>
      </c>
    </row>
    <row r="436" spans="2:65" s="12" customFormat="1" ht="11.25">
      <c r="B436" s="148"/>
      <c r="D436" s="149" t="s">
        <v>136</v>
      </c>
      <c r="F436" s="151" t="s">
        <v>771</v>
      </c>
      <c r="H436" s="152">
        <v>207.06</v>
      </c>
      <c r="I436" s="153"/>
      <c r="L436" s="148"/>
      <c r="M436" s="154"/>
      <c r="T436" s="155"/>
      <c r="AT436" s="150" t="s">
        <v>136</v>
      </c>
      <c r="AU436" s="150" t="s">
        <v>86</v>
      </c>
      <c r="AV436" s="12" t="s">
        <v>86</v>
      </c>
      <c r="AW436" s="12" t="s">
        <v>3</v>
      </c>
      <c r="AX436" s="12" t="s">
        <v>85</v>
      </c>
      <c r="AY436" s="150" t="s">
        <v>126</v>
      </c>
    </row>
    <row r="437" spans="2:65" s="1" customFormat="1" ht="24.2" customHeight="1">
      <c r="B437" s="130"/>
      <c r="C437" s="131" t="s">
        <v>772</v>
      </c>
      <c r="D437" s="131" t="s">
        <v>128</v>
      </c>
      <c r="E437" s="132" t="s">
        <v>773</v>
      </c>
      <c r="F437" s="133" t="s">
        <v>774</v>
      </c>
      <c r="G437" s="134" t="s">
        <v>152</v>
      </c>
      <c r="H437" s="135">
        <v>26.55</v>
      </c>
      <c r="I437" s="136"/>
      <c r="J437" s="137">
        <f>ROUND(I437*H437,2)</f>
        <v>0</v>
      </c>
      <c r="K437" s="133" t="s">
        <v>132</v>
      </c>
      <c r="L437" s="30"/>
      <c r="M437" s="138" t="s">
        <v>1</v>
      </c>
      <c r="N437" s="139" t="s">
        <v>44</v>
      </c>
      <c r="P437" s="140">
        <f>O437*H437</f>
        <v>0</v>
      </c>
      <c r="Q437" s="140">
        <v>2.2563399999999998</v>
      </c>
      <c r="R437" s="140">
        <f>Q437*H437</f>
        <v>59.905826999999995</v>
      </c>
      <c r="S437" s="140">
        <v>0</v>
      </c>
      <c r="T437" s="141">
        <f>S437*H437</f>
        <v>0</v>
      </c>
      <c r="AR437" s="142" t="s">
        <v>133</v>
      </c>
      <c r="AT437" s="142" t="s">
        <v>128</v>
      </c>
      <c r="AU437" s="142" t="s">
        <v>86</v>
      </c>
      <c r="AY437" s="15" t="s">
        <v>126</v>
      </c>
      <c r="BE437" s="143">
        <f>IF(N437="základní",J437,0)</f>
        <v>0</v>
      </c>
      <c r="BF437" s="143">
        <f>IF(N437="snížená",J437,0)</f>
        <v>0</v>
      </c>
      <c r="BG437" s="143">
        <f>IF(N437="zákl. přenesená",J437,0)</f>
        <v>0</v>
      </c>
      <c r="BH437" s="143">
        <f>IF(N437="sníž. přenesená",J437,0)</f>
        <v>0</v>
      </c>
      <c r="BI437" s="143">
        <f>IF(N437="nulová",J437,0)</f>
        <v>0</v>
      </c>
      <c r="BJ437" s="15" t="s">
        <v>85</v>
      </c>
      <c r="BK437" s="143">
        <f>ROUND(I437*H437,2)</f>
        <v>0</v>
      </c>
      <c r="BL437" s="15" t="s">
        <v>133</v>
      </c>
      <c r="BM437" s="142" t="s">
        <v>775</v>
      </c>
    </row>
    <row r="438" spans="2:65" s="1" customFormat="1" ht="11.25">
      <c r="B438" s="30"/>
      <c r="D438" s="144" t="s">
        <v>134</v>
      </c>
      <c r="F438" s="145" t="s">
        <v>776</v>
      </c>
      <c r="I438" s="146"/>
      <c r="L438" s="30"/>
      <c r="M438" s="147"/>
      <c r="T438" s="54"/>
      <c r="AT438" s="15" t="s">
        <v>134</v>
      </c>
      <c r="AU438" s="15" t="s">
        <v>86</v>
      </c>
    </row>
    <row r="439" spans="2:65" s="12" customFormat="1" ht="11.25">
      <c r="B439" s="148"/>
      <c r="D439" s="149" t="s">
        <v>136</v>
      </c>
      <c r="E439" s="150" t="s">
        <v>1</v>
      </c>
      <c r="F439" s="151" t="s">
        <v>777</v>
      </c>
      <c r="H439" s="152">
        <v>20.7</v>
      </c>
      <c r="I439" s="153"/>
      <c r="L439" s="148"/>
      <c r="M439" s="154"/>
      <c r="T439" s="155"/>
      <c r="AT439" s="150" t="s">
        <v>136</v>
      </c>
      <c r="AU439" s="150" t="s">
        <v>86</v>
      </c>
      <c r="AV439" s="12" t="s">
        <v>86</v>
      </c>
      <c r="AW439" s="12" t="s">
        <v>37</v>
      </c>
      <c r="AX439" s="12" t="s">
        <v>79</v>
      </c>
      <c r="AY439" s="150" t="s">
        <v>126</v>
      </c>
    </row>
    <row r="440" spans="2:65" s="12" customFormat="1" ht="11.25">
      <c r="B440" s="148"/>
      <c r="D440" s="149" t="s">
        <v>136</v>
      </c>
      <c r="E440" s="150" t="s">
        <v>1</v>
      </c>
      <c r="F440" s="151" t="s">
        <v>778</v>
      </c>
      <c r="H440" s="152">
        <v>5.85</v>
      </c>
      <c r="I440" s="153"/>
      <c r="L440" s="148"/>
      <c r="M440" s="154"/>
      <c r="T440" s="155"/>
      <c r="AT440" s="150" t="s">
        <v>136</v>
      </c>
      <c r="AU440" s="150" t="s">
        <v>86</v>
      </c>
      <c r="AV440" s="12" t="s">
        <v>86</v>
      </c>
      <c r="AW440" s="12" t="s">
        <v>37</v>
      </c>
      <c r="AX440" s="12" t="s">
        <v>79</v>
      </c>
      <c r="AY440" s="150" t="s">
        <v>126</v>
      </c>
    </row>
    <row r="441" spans="2:65" s="13" customFormat="1" ht="11.25">
      <c r="B441" s="157"/>
      <c r="D441" s="149" t="s">
        <v>136</v>
      </c>
      <c r="E441" s="158" t="s">
        <v>1</v>
      </c>
      <c r="F441" s="159" t="s">
        <v>158</v>
      </c>
      <c r="H441" s="160">
        <v>26.55</v>
      </c>
      <c r="I441" s="161"/>
      <c r="L441" s="157"/>
      <c r="M441" s="162"/>
      <c r="T441" s="163"/>
      <c r="AT441" s="158" t="s">
        <v>136</v>
      </c>
      <c r="AU441" s="158" t="s">
        <v>86</v>
      </c>
      <c r="AV441" s="13" t="s">
        <v>133</v>
      </c>
      <c r="AW441" s="13" t="s">
        <v>37</v>
      </c>
      <c r="AX441" s="13" t="s">
        <v>85</v>
      </c>
      <c r="AY441" s="158" t="s">
        <v>126</v>
      </c>
    </row>
    <row r="442" spans="2:65" s="1" customFormat="1" ht="33" customHeight="1">
      <c r="B442" s="130"/>
      <c r="C442" s="131" t="s">
        <v>779</v>
      </c>
      <c r="D442" s="131" t="s">
        <v>128</v>
      </c>
      <c r="E442" s="132" t="s">
        <v>305</v>
      </c>
      <c r="F442" s="133" t="s">
        <v>306</v>
      </c>
      <c r="G442" s="134" t="s">
        <v>145</v>
      </c>
      <c r="H442" s="135">
        <v>52</v>
      </c>
      <c r="I442" s="136"/>
      <c r="J442" s="137">
        <f>ROUND(I442*H442,2)</f>
        <v>0</v>
      </c>
      <c r="K442" s="133" t="s">
        <v>132</v>
      </c>
      <c r="L442" s="30"/>
      <c r="M442" s="138" t="s">
        <v>1</v>
      </c>
      <c r="N442" s="139" t="s">
        <v>44</v>
      </c>
      <c r="P442" s="140">
        <f>O442*H442</f>
        <v>0</v>
      </c>
      <c r="Q442" s="140">
        <v>6.0999999999999997E-4</v>
      </c>
      <c r="R442" s="140">
        <f>Q442*H442</f>
        <v>3.1719999999999998E-2</v>
      </c>
      <c r="S442" s="140">
        <v>0</v>
      </c>
      <c r="T442" s="141">
        <f>S442*H442</f>
        <v>0</v>
      </c>
      <c r="AR442" s="142" t="s">
        <v>133</v>
      </c>
      <c r="AT442" s="142" t="s">
        <v>128</v>
      </c>
      <c r="AU442" s="142" t="s">
        <v>86</v>
      </c>
      <c r="AY442" s="15" t="s">
        <v>126</v>
      </c>
      <c r="BE442" s="143">
        <f>IF(N442="základní",J442,0)</f>
        <v>0</v>
      </c>
      <c r="BF442" s="143">
        <f>IF(N442="snížená",J442,0)</f>
        <v>0</v>
      </c>
      <c r="BG442" s="143">
        <f>IF(N442="zákl. přenesená",J442,0)</f>
        <v>0</v>
      </c>
      <c r="BH442" s="143">
        <f>IF(N442="sníž. přenesená",J442,0)</f>
        <v>0</v>
      </c>
      <c r="BI442" s="143">
        <f>IF(N442="nulová",J442,0)</f>
        <v>0</v>
      </c>
      <c r="BJ442" s="15" t="s">
        <v>85</v>
      </c>
      <c r="BK442" s="143">
        <f>ROUND(I442*H442,2)</f>
        <v>0</v>
      </c>
      <c r="BL442" s="15" t="s">
        <v>133</v>
      </c>
      <c r="BM442" s="142" t="s">
        <v>780</v>
      </c>
    </row>
    <row r="443" spans="2:65" s="1" customFormat="1" ht="11.25">
      <c r="B443" s="30"/>
      <c r="D443" s="144" t="s">
        <v>134</v>
      </c>
      <c r="F443" s="145" t="s">
        <v>307</v>
      </c>
      <c r="I443" s="146"/>
      <c r="L443" s="30"/>
      <c r="M443" s="147"/>
      <c r="T443" s="54"/>
      <c r="AT443" s="15" t="s">
        <v>134</v>
      </c>
      <c r="AU443" s="15" t="s">
        <v>86</v>
      </c>
    </row>
    <row r="444" spans="2:65" s="12" customFormat="1" ht="11.25">
      <c r="B444" s="148"/>
      <c r="D444" s="149" t="s">
        <v>136</v>
      </c>
      <c r="E444" s="150" t="s">
        <v>1</v>
      </c>
      <c r="F444" s="151" t="s">
        <v>781</v>
      </c>
      <c r="H444" s="152">
        <v>52</v>
      </c>
      <c r="I444" s="153"/>
      <c r="L444" s="148"/>
      <c r="M444" s="154"/>
      <c r="T444" s="155"/>
      <c r="AT444" s="150" t="s">
        <v>136</v>
      </c>
      <c r="AU444" s="150" t="s">
        <v>86</v>
      </c>
      <c r="AV444" s="12" t="s">
        <v>86</v>
      </c>
      <c r="AW444" s="12" t="s">
        <v>37</v>
      </c>
      <c r="AX444" s="12" t="s">
        <v>85</v>
      </c>
      <c r="AY444" s="150" t="s">
        <v>126</v>
      </c>
    </row>
    <row r="445" spans="2:65" s="1" customFormat="1" ht="21.75" customHeight="1">
      <c r="B445" s="130"/>
      <c r="C445" s="131" t="s">
        <v>752</v>
      </c>
      <c r="D445" s="131" t="s">
        <v>128</v>
      </c>
      <c r="E445" s="132" t="s">
        <v>301</v>
      </c>
      <c r="F445" s="133" t="s">
        <v>302</v>
      </c>
      <c r="G445" s="134" t="s">
        <v>145</v>
      </c>
      <c r="H445" s="135">
        <v>52</v>
      </c>
      <c r="I445" s="136"/>
      <c r="J445" s="137">
        <f>ROUND(I445*H445,2)</f>
        <v>0</v>
      </c>
      <c r="K445" s="133" t="s">
        <v>132</v>
      </c>
      <c r="L445" s="30"/>
      <c r="M445" s="138" t="s">
        <v>1</v>
      </c>
      <c r="N445" s="139" t="s">
        <v>44</v>
      </c>
      <c r="P445" s="140">
        <f>O445*H445</f>
        <v>0</v>
      </c>
      <c r="Q445" s="140">
        <v>3.5999999999999999E-3</v>
      </c>
      <c r="R445" s="140">
        <f>Q445*H445</f>
        <v>0.18720000000000001</v>
      </c>
      <c r="S445" s="140">
        <v>0</v>
      </c>
      <c r="T445" s="141">
        <f>S445*H445</f>
        <v>0</v>
      </c>
      <c r="AR445" s="142" t="s">
        <v>133</v>
      </c>
      <c r="AT445" s="142" t="s">
        <v>128</v>
      </c>
      <c r="AU445" s="142" t="s">
        <v>86</v>
      </c>
      <c r="AY445" s="15" t="s">
        <v>126</v>
      </c>
      <c r="BE445" s="143">
        <f>IF(N445="základní",J445,0)</f>
        <v>0</v>
      </c>
      <c r="BF445" s="143">
        <f>IF(N445="snížená",J445,0)</f>
        <v>0</v>
      </c>
      <c r="BG445" s="143">
        <f>IF(N445="zákl. přenesená",J445,0)</f>
        <v>0</v>
      </c>
      <c r="BH445" s="143">
        <f>IF(N445="sníž. přenesená",J445,0)</f>
        <v>0</v>
      </c>
      <c r="BI445" s="143">
        <f>IF(N445="nulová",J445,0)</f>
        <v>0</v>
      </c>
      <c r="BJ445" s="15" t="s">
        <v>85</v>
      </c>
      <c r="BK445" s="143">
        <f>ROUND(I445*H445,2)</f>
        <v>0</v>
      </c>
      <c r="BL445" s="15" t="s">
        <v>133</v>
      </c>
      <c r="BM445" s="142" t="s">
        <v>782</v>
      </c>
    </row>
    <row r="446" spans="2:65" s="1" customFormat="1" ht="11.25">
      <c r="B446" s="30"/>
      <c r="D446" s="144" t="s">
        <v>134</v>
      </c>
      <c r="F446" s="145" t="s">
        <v>303</v>
      </c>
      <c r="I446" s="146"/>
      <c r="L446" s="30"/>
      <c r="M446" s="147"/>
      <c r="T446" s="54"/>
      <c r="AT446" s="15" t="s">
        <v>134</v>
      </c>
      <c r="AU446" s="15" t="s">
        <v>86</v>
      </c>
    </row>
    <row r="447" spans="2:65" s="12" customFormat="1" ht="11.25">
      <c r="B447" s="148"/>
      <c r="D447" s="149" t="s">
        <v>136</v>
      </c>
      <c r="E447" s="150" t="s">
        <v>1</v>
      </c>
      <c r="F447" s="151" t="s">
        <v>270</v>
      </c>
      <c r="H447" s="152">
        <v>52</v>
      </c>
      <c r="I447" s="153"/>
      <c r="L447" s="148"/>
      <c r="M447" s="154"/>
      <c r="T447" s="155"/>
      <c r="AT447" s="150" t="s">
        <v>136</v>
      </c>
      <c r="AU447" s="150" t="s">
        <v>86</v>
      </c>
      <c r="AV447" s="12" t="s">
        <v>86</v>
      </c>
      <c r="AW447" s="12" t="s">
        <v>37</v>
      </c>
      <c r="AX447" s="12" t="s">
        <v>85</v>
      </c>
      <c r="AY447" s="150" t="s">
        <v>126</v>
      </c>
    </row>
    <row r="448" spans="2:65" s="1" customFormat="1" ht="16.5" customHeight="1">
      <c r="B448" s="130"/>
      <c r="C448" s="131" t="s">
        <v>783</v>
      </c>
      <c r="D448" s="131" t="s">
        <v>128</v>
      </c>
      <c r="E448" s="132" t="s">
        <v>309</v>
      </c>
      <c r="F448" s="133" t="s">
        <v>310</v>
      </c>
      <c r="G448" s="134" t="s">
        <v>145</v>
      </c>
      <c r="H448" s="135">
        <v>15</v>
      </c>
      <c r="I448" s="136"/>
      <c r="J448" s="137">
        <f>ROUND(I448*H448,2)</f>
        <v>0</v>
      </c>
      <c r="K448" s="133" t="s">
        <v>132</v>
      </c>
      <c r="L448" s="30"/>
      <c r="M448" s="138" t="s">
        <v>1</v>
      </c>
      <c r="N448" s="139" t="s">
        <v>44</v>
      </c>
      <c r="P448" s="140">
        <f>O448*H448</f>
        <v>0</v>
      </c>
      <c r="Q448" s="140">
        <v>0</v>
      </c>
      <c r="R448" s="140">
        <f>Q448*H448</f>
        <v>0</v>
      </c>
      <c r="S448" s="140">
        <v>0</v>
      </c>
      <c r="T448" s="141">
        <f>S448*H448</f>
        <v>0</v>
      </c>
      <c r="AR448" s="142" t="s">
        <v>133</v>
      </c>
      <c r="AT448" s="142" t="s">
        <v>128</v>
      </c>
      <c r="AU448" s="142" t="s">
        <v>86</v>
      </c>
      <c r="AY448" s="15" t="s">
        <v>126</v>
      </c>
      <c r="BE448" s="143">
        <f>IF(N448="základní",J448,0)</f>
        <v>0</v>
      </c>
      <c r="BF448" s="143">
        <f>IF(N448="snížená",J448,0)</f>
        <v>0</v>
      </c>
      <c r="BG448" s="143">
        <f>IF(N448="zákl. přenesená",J448,0)</f>
        <v>0</v>
      </c>
      <c r="BH448" s="143">
        <f>IF(N448="sníž. přenesená",J448,0)</f>
        <v>0</v>
      </c>
      <c r="BI448" s="143">
        <f>IF(N448="nulová",J448,0)</f>
        <v>0</v>
      </c>
      <c r="BJ448" s="15" t="s">
        <v>85</v>
      </c>
      <c r="BK448" s="143">
        <f>ROUND(I448*H448,2)</f>
        <v>0</v>
      </c>
      <c r="BL448" s="15" t="s">
        <v>133</v>
      </c>
      <c r="BM448" s="142" t="s">
        <v>784</v>
      </c>
    </row>
    <row r="449" spans="2:65" s="1" customFormat="1" ht="11.25">
      <c r="B449" s="30"/>
      <c r="D449" s="144" t="s">
        <v>134</v>
      </c>
      <c r="F449" s="145" t="s">
        <v>311</v>
      </c>
      <c r="I449" s="146"/>
      <c r="L449" s="30"/>
      <c r="M449" s="147"/>
      <c r="T449" s="54"/>
      <c r="AT449" s="15" t="s">
        <v>134</v>
      </c>
      <c r="AU449" s="15" t="s">
        <v>86</v>
      </c>
    </row>
    <row r="450" spans="2:65" s="12" customFormat="1" ht="11.25">
      <c r="B450" s="148"/>
      <c r="D450" s="149" t="s">
        <v>136</v>
      </c>
      <c r="E450" s="150" t="s">
        <v>1</v>
      </c>
      <c r="F450" s="151" t="s">
        <v>785</v>
      </c>
      <c r="H450" s="152">
        <v>15</v>
      </c>
      <c r="I450" s="153"/>
      <c r="L450" s="148"/>
      <c r="M450" s="154"/>
      <c r="T450" s="155"/>
      <c r="AT450" s="150" t="s">
        <v>136</v>
      </c>
      <c r="AU450" s="150" t="s">
        <v>86</v>
      </c>
      <c r="AV450" s="12" t="s">
        <v>86</v>
      </c>
      <c r="AW450" s="12" t="s">
        <v>37</v>
      </c>
      <c r="AX450" s="12" t="s">
        <v>85</v>
      </c>
      <c r="AY450" s="150" t="s">
        <v>126</v>
      </c>
    </row>
    <row r="451" spans="2:65" s="1" customFormat="1" ht="24.2" customHeight="1">
      <c r="B451" s="130"/>
      <c r="C451" s="131" t="s">
        <v>786</v>
      </c>
      <c r="D451" s="131" t="s">
        <v>128</v>
      </c>
      <c r="E451" s="132" t="s">
        <v>312</v>
      </c>
      <c r="F451" s="133" t="s">
        <v>313</v>
      </c>
      <c r="G451" s="134" t="s">
        <v>145</v>
      </c>
      <c r="H451" s="135">
        <v>15</v>
      </c>
      <c r="I451" s="136"/>
      <c r="J451" s="137">
        <f>ROUND(I451*H451,2)</f>
        <v>0</v>
      </c>
      <c r="K451" s="133" t="s">
        <v>132</v>
      </c>
      <c r="L451" s="30"/>
      <c r="M451" s="138" t="s">
        <v>1</v>
      </c>
      <c r="N451" s="139" t="s">
        <v>44</v>
      </c>
      <c r="P451" s="140">
        <f>O451*H451</f>
        <v>0</v>
      </c>
      <c r="Q451" s="140">
        <v>0</v>
      </c>
      <c r="R451" s="140">
        <f>Q451*H451</f>
        <v>0</v>
      </c>
      <c r="S451" s="140">
        <v>0</v>
      </c>
      <c r="T451" s="141">
        <f>S451*H451</f>
        <v>0</v>
      </c>
      <c r="AR451" s="142" t="s">
        <v>133</v>
      </c>
      <c r="AT451" s="142" t="s">
        <v>128</v>
      </c>
      <c r="AU451" s="142" t="s">
        <v>86</v>
      </c>
      <c r="AY451" s="15" t="s">
        <v>126</v>
      </c>
      <c r="BE451" s="143">
        <f>IF(N451="základní",J451,0)</f>
        <v>0</v>
      </c>
      <c r="BF451" s="143">
        <f>IF(N451="snížená",J451,0)</f>
        <v>0</v>
      </c>
      <c r="BG451" s="143">
        <f>IF(N451="zákl. přenesená",J451,0)</f>
        <v>0</v>
      </c>
      <c r="BH451" s="143">
        <f>IF(N451="sníž. přenesená",J451,0)</f>
        <v>0</v>
      </c>
      <c r="BI451" s="143">
        <f>IF(N451="nulová",J451,0)</f>
        <v>0</v>
      </c>
      <c r="BJ451" s="15" t="s">
        <v>85</v>
      </c>
      <c r="BK451" s="143">
        <f>ROUND(I451*H451,2)</f>
        <v>0</v>
      </c>
      <c r="BL451" s="15" t="s">
        <v>133</v>
      </c>
      <c r="BM451" s="142" t="s">
        <v>787</v>
      </c>
    </row>
    <row r="452" spans="2:65" s="1" customFormat="1" ht="11.25">
      <c r="B452" s="30"/>
      <c r="D452" s="144" t="s">
        <v>134</v>
      </c>
      <c r="F452" s="145" t="s">
        <v>314</v>
      </c>
      <c r="I452" s="146"/>
      <c r="L452" s="30"/>
      <c r="M452" s="147"/>
      <c r="T452" s="54"/>
      <c r="AT452" s="15" t="s">
        <v>134</v>
      </c>
      <c r="AU452" s="15" t="s">
        <v>86</v>
      </c>
    </row>
    <row r="453" spans="2:65" s="12" customFormat="1" ht="11.25">
      <c r="B453" s="148"/>
      <c r="D453" s="149" t="s">
        <v>136</v>
      </c>
      <c r="E453" s="150" t="s">
        <v>1</v>
      </c>
      <c r="F453" s="151" t="s">
        <v>788</v>
      </c>
      <c r="H453" s="152">
        <v>15</v>
      </c>
      <c r="I453" s="153"/>
      <c r="L453" s="148"/>
      <c r="M453" s="154"/>
      <c r="T453" s="155"/>
      <c r="AT453" s="150" t="s">
        <v>136</v>
      </c>
      <c r="AU453" s="150" t="s">
        <v>86</v>
      </c>
      <c r="AV453" s="12" t="s">
        <v>86</v>
      </c>
      <c r="AW453" s="12" t="s">
        <v>37</v>
      </c>
      <c r="AX453" s="12" t="s">
        <v>85</v>
      </c>
      <c r="AY453" s="150" t="s">
        <v>126</v>
      </c>
    </row>
    <row r="454" spans="2:65" s="11" customFormat="1" ht="22.9" customHeight="1">
      <c r="B454" s="118"/>
      <c r="D454" s="119" t="s">
        <v>78</v>
      </c>
      <c r="E454" s="128" t="s">
        <v>316</v>
      </c>
      <c r="F454" s="128" t="s">
        <v>317</v>
      </c>
      <c r="I454" s="121"/>
      <c r="J454" s="129">
        <f>BK454</f>
        <v>0</v>
      </c>
      <c r="L454" s="118"/>
      <c r="M454" s="123"/>
      <c r="P454" s="124">
        <f>SUM(P455:P468)</f>
        <v>0</v>
      </c>
      <c r="R454" s="124">
        <f>SUM(R455:R468)</f>
        <v>0</v>
      </c>
      <c r="T454" s="125">
        <f>SUM(T455:T468)</f>
        <v>0</v>
      </c>
      <c r="AR454" s="119" t="s">
        <v>85</v>
      </c>
      <c r="AT454" s="126" t="s">
        <v>78</v>
      </c>
      <c r="AU454" s="126" t="s">
        <v>85</v>
      </c>
      <c r="AY454" s="119" t="s">
        <v>126</v>
      </c>
      <c r="BK454" s="127">
        <f>SUM(BK455:BK468)</f>
        <v>0</v>
      </c>
    </row>
    <row r="455" spans="2:65" s="1" customFormat="1" ht="24.2" customHeight="1">
      <c r="B455" s="130"/>
      <c r="C455" s="131" t="s">
        <v>789</v>
      </c>
      <c r="D455" s="131" t="s">
        <v>128</v>
      </c>
      <c r="E455" s="132" t="s">
        <v>185</v>
      </c>
      <c r="F455" s="133" t="s">
        <v>186</v>
      </c>
      <c r="G455" s="134" t="s">
        <v>187</v>
      </c>
      <c r="H455" s="135">
        <v>729.29</v>
      </c>
      <c r="I455" s="136"/>
      <c r="J455" s="137">
        <f>ROUND(I455*H455,2)</f>
        <v>0</v>
      </c>
      <c r="K455" s="133" t="s">
        <v>132</v>
      </c>
      <c r="L455" s="30"/>
      <c r="M455" s="138" t="s">
        <v>1</v>
      </c>
      <c r="N455" s="139" t="s">
        <v>44</v>
      </c>
      <c r="P455" s="140">
        <f>O455*H455</f>
        <v>0</v>
      </c>
      <c r="Q455" s="140">
        <v>0</v>
      </c>
      <c r="R455" s="140">
        <f>Q455*H455</f>
        <v>0</v>
      </c>
      <c r="S455" s="140">
        <v>0</v>
      </c>
      <c r="T455" s="141">
        <f>S455*H455</f>
        <v>0</v>
      </c>
      <c r="AR455" s="142" t="s">
        <v>133</v>
      </c>
      <c r="AT455" s="142" t="s">
        <v>128</v>
      </c>
      <c r="AU455" s="142" t="s">
        <v>86</v>
      </c>
      <c r="AY455" s="15" t="s">
        <v>126</v>
      </c>
      <c r="BE455" s="143">
        <f>IF(N455="základní",J455,0)</f>
        <v>0</v>
      </c>
      <c r="BF455" s="143">
        <f>IF(N455="snížená",J455,0)</f>
        <v>0</v>
      </c>
      <c r="BG455" s="143">
        <f>IF(N455="zákl. přenesená",J455,0)</f>
        <v>0</v>
      </c>
      <c r="BH455" s="143">
        <f>IF(N455="sníž. přenesená",J455,0)</f>
        <v>0</v>
      </c>
      <c r="BI455" s="143">
        <f>IF(N455="nulová",J455,0)</f>
        <v>0</v>
      </c>
      <c r="BJ455" s="15" t="s">
        <v>85</v>
      </c>
      <c r="BK455" s="143">
        <f>ROUND(I455*H455,2)</f>
        <v>0</v>
      </c>
      <c r="BL455" s="15" t="s">
        <v>133</v>
      </c>
      <c r="BM455" s="142" t="s">
        <v>790</v>
      </c>
    </row>
    <row r="456" spans="2:65" s="1" customFormat="1" ht="11.25">
      <c r="B456" s="30"/>
      <c r="D456" s="144" t="s">
        <v>134</v>
      </c>
      <c r="F456" s="145" t="s">
        <v>188</v>
      </c>
      <c r="I456" s="146"/>
      <c r="L456" s="30"/>
      <c r="M456" s="147"/>
      <c r="T456" s="54"/>
      <c r="AT456" s="15" t="s">
        <v>134</v>
      </c>
      <c r="AU456" s="15" t="s">
        <v>86</v>
      </c>
    </row>
    <row r="457" spans="2:65" s="1" customFormat="1" ht="58.5">
      <c r="B457" s="30"/>
      <c r="D457" s="149" t="s">
        <v>146</v>
      </c>
      <c r="F457" s="156" t="s">
        <v>189</v>
      </c>
      <c r="I457" s="146"/>
      <c r="L457" s="30"/>
      <c r="M457" s="147"/>
      <c r="T457" s="54"/>
      <c r="AT457" s="15" t="s">
        <v>146</v>
      </c>
      <c r="AU457" s="15" t="s">
        <v>86</v>
      </c>
    </row>
    <row r="458" spans="2:65" s="1" customFormat="1" ht="16.5" customHeight="1">
      <c r="B458" s="130"/>
      <c r="C458" s="131" t="s">
        <v>791</v>
      </c>
      <c r="D458" s="131" t="s">
        <v>128</v>
      </c>
      <c r="E458" s="132" t="s">
        <v>191</v>
      </c>
      <c r="F458" s="133" t="s">
        <v>192</v>
      </c>
      <c r="G458" s="134" t="s">
        <v>187</v>
      </c>
      <c r="H458" s="135">
        <v>21149.41</v>
      </c>
      <c r="I458" s="136"/>
      <c r="J458" s="137">
        <f>ROUND(I458*H458,2)</f>
        <v>0</v>
      </c>
      <c r="K458" s="133" t="s">
        <v>132</v>
      </c>
      <c r="L458" s="30"/>
      <c r="M458" s="138" t="s">
        <v>1</v>
      </c>
      <c r="N458" s="139" t="s">
        <v>44</v>
      </c>
      <c r="P458" s="140">
        <f>O458*H458</f>
        <v>0</v>
      </c>
      <c r="Q458" s="140">
        <v>0</v>
      </c>
      <c r="R458" s="140">
        <f>Q458*H458</f>
        <v>0</v>
      </c>
      <c r="S458" s="140">
        <v>0</v>
      </c>
      <c r="T458" s="141">
        <f>S458*H458</f>
        <v>0</v>
      </c>
      <c r="AR458" s="142" t="s">
        <v>133</v>
      </c>
      <c r="AT458" s="142" t="s">
        <v>128</v>
      </c>
      <c r="AU458" s="142" t="s">
        <v>86</v>
      </c>
      <c r="AY458" s="15" t="s">
        <v>126</v>
      </c>
      <c r="BE458" s="143">
        <f>IF(N458="základní",J458,0)</f>
        <v>0</v>
      </c>
      <c r="BF458" s="143">
        <f>IF(N458="snížená",J458,0)</f>
        <v>0</v>
      </c>
      <c r="BG458" s="143">
        <f>IF(N458="zákl. přenesená",J458,0)</f>
        <v>0</v>
      </c>
      <c r="BH458" s="143">
        <f>IF(N458="sníž. přenesená",J458,0)</f>
        <v>0</v>
      </c>
      <c r="BI458" s="143">
        <f>IF(N458="nulová",J458,0)</f>
        <v>0</v>
      </c>
      <c r="BJ458" s="15" t="s">
        <v>85</v>
      </c>
      <c r="BK458" s="143">
        <f>ROUND(I458*H458,2)</f>
        <v>0</v>
      </c>
      <c r="BL458" s="15" t="s">
        <v>133</v>
      </c>
      <c r="BM458" s="142" t="s">
        <v>792</v>
      </c>
    </row>
    <row r="459" spans="2:65" s="1" customFormat="1" ht="11.25">
      <c r="B459" s="30"/>
      <c r="D459" s="144" t="s">
        <v>134</v>
      </c>
      <c r="F459" s="145" t="s">
        <v>193</v>
      </c>
      <c r="I459" s="146"/>
      <c r="L459" s="30"/>
      <c r="M459" s="147"/>
      <c r="T459" s="54"/>
      <c r="AT459" s="15" t="s">
        <v>134</v>
      </c>
      <c r="AU459" s="15" t="s">
        <v>86</v>
      </c>
    </row>
    <row r="460" spans="2:65" s="1" customFormat="1" ht="58.5">
      <c r="B460" s="30"/>
      <c r="D460" s="149" t="s">
        <v>146</v>
      </c>
      <c r="F460" s="156" t="s">
        <v>189</v>
      </c>
      <c r="I460" s="146"/>
      <c r="L460" s="30"/>
      <c r="M460" s="147"/>
      <c r="T460" s="54"/>
      <c r="AT460" s="15" t="s">
        <v>146</v>
      </c>
      <c r="AU460" s="15" t="s">
        <v>86</v>
      </c>
    </row>
    <row r="461" spans="2:65" s="12" customFormat="1" ht="11.25">
      <c r="B461" s="148"/>
      <c r="D461" s="149" t="s">
        <v>136</v>
      </c>
      <c r="E461" s="150" t="s">
        <v>1</v>
      </c>
      <c r="F461" s="151" t="s">
        <v>793</v>
      </c>
      <c r="H461" s="152">
        <v>21149.41</v>
      </c>
      <c r="I461" s="153"/>
      <c r="L461" s="148"/>
      <c r="M461" s="154"/>
      <c r="T461" s="155"/>
      <c r="AT461" s="150" t="s">
        <v>136</v>
      </c>
      <c r="AU461" s="150" t="s">
        <v>86</v>
      </c>
      <c r="AV461" s="12" t="s">
        <v>86</v>
      </c>
      <c r="AW461" s="12" t="s">
        <v>37</v>
      </c>
      <c r="AX461" s="12" t="s">
        <v>85</v>
      </c>
      <c r="AY461" s="150" t="s">
        <v>126</v>
      </c>
    </row>
    <row r="462" spans="2:65" s="1" customFormat="1" ht="37.9" customHeight="1">
      <c r="B462" s="130"/>
      <c r="C462" s="131" t="s">
        <v>794</v>
      </c>
      <c r="D462" s="131" t="s">
        <v>128</v>
      </c>
      <c r="E462" s="132" t="s">
        <v>321</v>
      </c>
      <c r="F462" s="133" t="s">
        <v>322</v>
      </c>
      <c r="G462" s="134" t="s">
        <v>187</v>
      </c>
      <c r="H462" s="135">
        <v>437.55</v>
      </c>
      <c r="I462" s="136"/>
      <c r="J462" s="137">
        <f>ROUND(I462*H462,2)</f>
        <v>0</v>
      </c>
      <c r="K462" s="133" t="s">
        <v>132</v>
      </c>
      <c r="L462" s="30"/>
      <c r="M462" s="138" t="s">
        <v>1</v>
      </c>
      <c r="N462" s="139" t="s">
        <v>44</v>
      </c>
      <c r="P462" s="140">
        <f>O462*H462</f>
        <v>0</v>
      </c>
      <c r="Q462" s="140">
        <v>0</v>
      </c>
      <c r="R462" s="140">
        <f>Q462*H462</f>
        <v>0</v>
      </c>
      <c r="S462" s="140">
        <v>0</v>
      </c>
      <c r="T462" s="141">
        <f>S462*H462</f>
        <v>0</v>
      </c>
      <c r="AR462" s="142" t="s">
        <v>133</v>
      </c>
      <c r="AT462" s="142" t="s">
        <v>128</v>
      </c>
      <c r="AU462" s="142" t="s">
        <v>86</v>
      </c>
      <c r="AY462" s="15" t="s">
        <v>126</v>
      </c>
      <c r="BE462" s="143">
        <f>IF(N462="základní",J462,0)</f>
        <v>0</v>
      </c>
      <c r="BF462" s="143">
        <f>IF(N462="snížená",J462,0)</f>
        <v>0</v>
      </c>
      <c r="BG462" s="143">
        <f>IF(N462="zákl. přenesená",J462,0)</f>
        <v>0</v>
      </c>
      <c r="BH462" s="143">
        <f>IF(N462="sníž. přenesená",J462,0)</f>
        <v>0</v>
      </c>
      <c r="BI462" s="143">
        <f>IF(N462="nulová",J462,0)</f>
        <v>0</v>
      </c>
      <c r="BJ462" s="15" t="s">
        <v>85</v>
      </c>
      <c r="BK462" s="143">
        <f>ROUND(I462*H462,2)</f>
        <v>0</v>
      </c>
      <c r="BL462" s="15" t="s">
        <v>133</v>
      </c>
      <c r="BM462" s="142" t="s">
        <v>795</v>
      </c>
    </row>
    <row r="463" spans="2:65" s="1" customFormat="1" ht="11.25">
      <c r="B463" s="30"/>
      <c r="D463" s="144" t="s">
        <v>134</v>
      </c>
      <c r="F463" s="145" t="s">
        <v>323</v>
      </c>
      <c r="I463" s="146"/>
      <c r="L463" s="30"/>
      <c r="M463" s="147"/>
      <c r="T463" s="54"/>
      <c r="AT463" s="15" t="s">
        <v>134</v>
      </c>
      <c r="AU463" s="15" t="s">
        <v>86</v>
      </c>
    </row>
    <row r="464" spans="2:65" s="12" customFormat="1" ht="11.25">
      <c r="B464" s="148"/>
      <c r="D464" s="149" t="s">
        <v>136</v>
      </c>
      <c r="E464" s="150" t="s">
        <v>1</v>
      </c>
      <c r="F464" s="151" t="s">
        <v>796</v>
      </c>
      <c r="H464" s="152">
        <v>437.55</v>
      </c>
      <c r="I464" s="153"/>
      <c r="L464" s="148"/>
      <c r="M464" s="154"/>
      <c r="T464" s="155"/>
      <c r="AT464" s="150" t="s">
        <v>136</v>
      </c>
      <c r="AU464" s="150" t="s">
        <v>86</v>
      </c>
      <c r="AV464" s="12" t="s">
        <v>86</v>
      </c>
      <c r="AW464" s="12" t="s">
        <v>37</v>
      </c>
      <c r="AX464" s="12" t="s">
        <v>85</v>
      </c>
      <c r="AY464" s="150" t="s">
        <v>126</v>
      </c>
    </row>
    <row r="465" spans="2:65" s="1" customFormat="1" ht="44.25" customHeight="1">
      <c r="B465" s="130"/>
      <c r="C465" s="131" t="s">
        <v>797</v>
      </c>
      <c r="D465" s="131" t="s">
        <v>128</v>
      </c>
      <c r="E465" s="132" t="s">
        <v>195</v>
      </c>
      <c r="F465" s="133" t="s">
        <v>196</v>
      </c>
      <c r="G465" s="134" t="s">
        <v>187</v>
      </c>
      <c r="H465" s="135">
        <v>291.74</v>
      </c>
      <c r="I465" s="136"/>
      <c r="J465" s="137">
        <f>ROUND(I465*H465,2)</f>
        <v>0</v>
      </c>
      <c r="K465" s="133" t="s">
        <v>132</v>
      </c>
      <c r="L465" s="30"/>
      <c r="M465" s="138" t="s">
        <v>1</v>
      </c>
      <c r="N465" s="139" t="s">
        <v>44</v>
      </c>
      <c r="P465" s="140">
        <f>O465*H465</f>
        <v>0</v>
      </c>
      <c r="Q465" s="140">
        <v>0</v>
      </c>
      <c r="R465" s="140">
        <f>Q465*H465</f>
        <v>0</v>
      </c>
      <c r="S465" s="140">
        <v>0</v>
      </c>
      <c r="T465" s="141">
        <f>S465*H465</f>
        <v>0</v>
      </c>
      <c r="AR465" s="142" t="s">
        <v>133</v>
      </c>
      <c r="AT465" s="142" t="s">
        <v>128</v>
      </c>
      <c r="AU465" s="142" t="s">
        <v>86</v>
      </c>
      <c r="AY465" s="15" t="s">
        <v>126</v>
      </c>
      <c r="BE465" s="143">
        <f>IF(N465="základní",J465,0)</f>
        <v>0</v>
      </c>
      <c r="BF465" s="143">
        <f>IF(N465="snížená",J465,0)</f>
        <v>0</v>
      </c>
      <c r="BG465" s="143">
        <f>IF(N465="zákl. přenesená",J465,0)</f>
        <v>0</v>
      </c>
      <c r="BH465" s="143">
        <f>IF(N465="sníž. přenesená",J465,0)</f>
        <v>0</v>
      </c>
      <c r="BI465" s="143">
        <f>IF(N465="nulová",J465,0)</f>
        <v>0</v>
      </c>
      <c r="BJ465" s="15" t="s">
        <v>85</v>
      </c>
      <c r="BK465" s="143">
        <f>ROUND(I465*H465,2)</f>
        <v>0</v>
      </c>
      <c r="BL465" s="15" t="s">
        <v>133</v>
      </c>
      <c r="BM465" s="142" t="s">
        <v>798</v>
      </c>
    </row>
    <row r="466" spans="2:65" s="1" customFormat="1" ht="11.25">
      <c r="B466" s="30"/>
      <c r="D466" s="144" t="s">
        <v>134</v>
      </c>
      <c r="F466" s="145" t="s">
        <v>197</v>
      </c>
      <c r="I466" s="146"/>
      <c r="L466" s="30"/>
      <c r="M466" s="147"/>
      <c r="T466" s="54"/>
      <c r="AT466" s="15" t="s">
        <v>134</v>
      </c>
      <c r="AU466" s="15" t="s">
        <v>86</v>
      </c>
    </row>
    <row r="467" spans="2:65" s="12" customFormat="1" ht="11.25">
      <c r="B467" s="148"/>
      <c r="D467" s="149" t="s">
        <v>136</v>
      </c>
      <c r="E467" s="150" t="s">
        <v>1</v>
      </c>
      <c r="F467" s="151" t="s">
        <v>799</v>
      </c>
      <c r="H467" s="152">
        <v>291.74</v>
      </c>
      <c r="I467" s="153"/>
      <c r="L467" s="148"/>
      <c r="M467" s="154"/>
      <c r="T467" s="155"/>
      <c r="AT467" s="150" t="s">
        <v>136</v>
      </c>
      <c r="AU467" s="150" t="s">
        <v>86</v>
      </c>
      <c r="AV467" s="12" t="s">
        <v>86</v>
      </c>
      <c r="AW467" s="12" t="s">
        <v>37</v>
      </c>
      <c r="AX467" s="12" t="s">
        <v>79</v>
      </c>
      <c r="AY467" s="150" t="s">
        <v>126</v>
      </c>
    </row>
    <row r="468" spans="2:65" s="13" customFormat="1" ht="11.25">
      <c r="B468" s="157"/>
      <c r="D468" s="149" t="s">
        <v>136</v>
      </c>
      <c r="E468" s="158" t="s">
        <v>1</v>
      </c>
      <c r="F468" s="159" t="s">
        <v>158</v>
      </c>
      <c r="H468" s="160">
        <v>291.74</v>
      </c>
      <c r="I468" s="161"/>
      <c r="L468" s="157"/>
      <c r="M468" s="162"/>
      <c r="T468" s="163"/>
      <c r="AT468" s="158" t="s">
        <v>136</v>
      </c>
      <c r="AU468" s="158" t="s">
        <v>86</v>
      </c>
      <c r="AV468" s="13" t="s">
        <v>133</v>
      </c>
      <c r="AW468" s="13" t="s">
        <v>37</v>
      </c>
      <c r="AX468" s="13" t="s">
        <v>85</v>
      </c>
      <c r="AY468" s="158" t="s">
        <v>126</v>
      </c>
    </row>
    <row r="469" spans="2:65" s="11" customFormat="1" ht="22.9" customHeight="1">
      <c r="B469" s="118"/>
      <c r="D469" s="119" t="s">
        <v>78</v>
      </c>
      <c r="E469" s="128" t="s">
        <v>325</v>
      </c>
      <c r="F469" s="128" t="s">
        <v>326</v>
      </c>
      <c r="I469" s="121"/>
      <c r="J469" s="129">
        <f>BK469</f>
        <v>0</v>
      </c>
      <c r="L469" s="118"/>
      <c r="M469" s="123"/>
      <c r="P469" s="124">
        <f>P470+SUM(P471:P480)</f>
        <v>0</v>
      </c>
      <c r="R469" s="124">
        <f>R470+SUM(R471:R480)</f>
        <v>0</v>
      </c>
      <c r="T469" s="125">
        <f>T470+SUM(T471:T480)</f>
        <v>0</v>
      </c>
      <c r="AR469" s="119" t="s">
        <v>85</v>
      </c>
      <c r="AT469" s="126" t="s">
        <v>78</v>
      </c>
      <c r="AU469" s="126" t="s">
        <v>85</v>
      </c>
      <c r="AY469" s="119" t="s">
        <v>126</v>
      </c>
      <c r="BK469" s="127">
        <f>BK470+SUM(BK471:BK480)</f>
        <v>0</v>
      </c>
    </row>
    <row r="470" spans="2:65" s="1" customFormat="1" ht="33" customHeight="1">
      <c r="B470" s="130"/>
      <c r="C470" s="131" t="s">
        <v>800</v>
      </c>
      <c r="D470" s="131" t="s">
        <v>128</v>
      </c>
      <c r="E470" s="132" t="s">
        <v>328</v>
      </c>
      <c r="F470" s="133" t="s">
        <v>329</v>
      </c>
      <c r="G470" s="134" t="s">
        <v>187</v>
      </c>
      <c r="H470" s="135">
        <v>639.02099999999996</v>
      </c>
      <c r="I470" s="136"/>
      <c r="J470" s="137">
        <f>ROUND(I470*H470,2)</f>
        <v>0</v>
      </c>
      <c r="K470" s="133" t="s">
        <v>132</v>
      </c>
      <c r="L470" s="30"/>
      <c r="M470" s="138" t="s">
        <v>1</v>
      </c>
      <c r="N470" s="139" t="s">
        <v>44</v>
      </c>
      <c r="P470" s="140">
        <f>O470*H470</f>
        <v>0</v>
      </c>
      <c r="Q470" s="140">
        <v>0</v>
      </c>
      <c r="R470" s="140">
        <f>Q470*H470</f>
        <v>0</v>
      </c>
      <c r="S470" s="140">
        <v>0</v>
      </c>
      <c r="T470" s="141">
        <f>S470*H470</f>
        <v>0</v>
      </c>
      <c r="AR470" s="142" t="s">
        <v>133</v>
      </c>
      <c r="AT470" s="142" t="s">
        <v>128</v>
      </c>
      <c r="AU470" s="142" t="s">
        <v>86</v>
      </c>
      <c r="AY470" s="15" t="s">
        <v>126</v>
      </c>
      <c r="BE470" s="143">
        <f>IF(N470="základní",J470,0)</f>
        <v>0</v>
      </c>
      <c r="BF470" s="143">
        <f>IF(N470="snížená",J470,0)</f>
        <v>0</v>
      </c>
      <c r="BG470" s="143">
        <f>IF(N470="zákl. přenesená",J470,0)</f>
        <v>0</v>
      </c>
      <c r="BH470" s="143">
        <f>IF(N470="sníž. přenesená",J470,0)</f>
        <v>0</v>
      </c>
      <c r="BI470" s="143">
        <f>IF(N470="nulová",J470,0)</f>
        <v>0</v>
      </c>
      <c r="BJ470" s="15" t="s">
        <v>85</v>
      </c>
      <c r="BK470" s="143">
        <f>ROUND(I470*H470,2)</f>
        <v>0</v>
      </c>
      <c r="BL470" s="15" t="s">
        <v>133</v>
      </c>
      <c r="BM470" s="142" t="s">
        <v>801</v>
      </c>
    </row>
    <row r="471" spans="2:65" s="1" customFormat="1" ht="11.25">
      <c r="B471" s="30"/>
      <c r="D471" s="144" t="s">
        <v>134</v>
      </c>
      <c r="F471" s="145" t="s">
        <v>330</v>
      </c>
      <c r="I471" s="146"/>
      <c r="L471" s="30"/>
      <c r="M471" s="147"/>
      <c r="T471" s="54"/>
      <c r="AT471" s="15" t="s">
        <v>134</v>
      </c>
      <c r="AU471" s="15" t="s">
        <v>86</v>
      </c>
    </row>
    <row r="472" spans="2:65" s="1" customFormat="1" ht="29.25">
      <c r="B472" s="30"/>
      <c r="D472" s="149" t="s">
        <v>146</v>
      </c>
      <c r="F472" s="156" t="s">
        <v>331</v>
      </c>
      <c r="I472" s="146"/>
      <c r="L472" s="30"/>
      <c r="M472" s="147"/>
      <c r="T472" s="54"/>
      <c r="AT472" s="15" t="s">
        <v>146</v>
      </c>
      <c r="AU472" s="15" t="s">
        <v>86</v>
      </c>
    </row>
    <row r="473" spans="2:65" s="1" customFormat="1" ht="33" customHeight="1">
      <c r="B473" s="130"/>
      <c r="C473" s="131" t="s">
        <v>802</v>
      </c>
      <c r="D473" s="131" t="s">
        <v>128</v>
      </c>
      <c r="E473" s="132" t="s">
        <v>333</v>
      </c>
      <c r="F473" s="133" t="s">
        <v>334</v>
      </c>
      <c r="G473" s="134" t="s">
        <v>187</v>
      </c>
      <c r="H473" s="135">
        <v>639.02099999999996</v>
      </c>
      <c r="I473" s="136"/>
      <c r="J473" s="137">
        <f>ROUND(I473*H473,2)</f>
        <v>0</v>
      </c>
      <c r="K473" s="133" t="s">
        <v>132</v>
      </c>
      <c r="L473" s="30"/>
      <c r="M473" s="138" t="s">
        <v>1</v>
      </c>
      <c r="N473" s="139" t="s">
        <v>44</v>
      </c>
      <c r="P473" s="140">
        <f>O473*H473</f>
        <v>0</v>
      </c>
      <c r="Q473" s="140">
        <v>0</v>
      </c>
      <c r="R473" s="140">
        <f>Q473*H473</f>
        <v>0</v>
      </c>
      <c r="S473" s="140">
        <v>0</v>
      </c>
      <c r="T473" s="141">
        <f>S473*H473</f>
        <v>0</v>
      </c>
      <c r="AR473" s="142" t="s">
        <v>133</v>
      </c>
      <c r="AT473" s="142" t="s">
        <v>128</v>
      </c>
      <c r="AU473" s="142" t="s">
        <v>86</v>
      </c>
      <c r="AY473" s="15" t="s">
        <v>126</v>
      </c>
      <c r="BE473" s="143">
        <f>IF(N473="základní",J473,0)</f>
        <v>0</v>
      </c>
      <c r="BF473" s="143">
        <f>IF(N473="snížená",J473,0)</f>
        <v>0</v>
      </c>
      <c r="BG473" s="143">
        <f>IF(N473="zákl. přenesená",J473,0)</f>
        <v>0</v>
      </c>
      <c r="BH473" s="143">
        <f>IF(N473="sníž. přenesená",J473,0)</f>
        <v>0</v>
      </c>
      <c r="BI473" s="143">
        <f>IF(N473="nulová",J473,0)</f>
        <v>0</v>
      </c>
      <c r="BJ473" s="15" t="s">
        <v>85</v>
      </c>
      <c r="BK473" s="143">
        <f>ROUND(I473*H473,2)</f>
        <v>0</v>
      </c>
      <c r="BL473" s="15" t="s">
        <v>133</v>
      </c>
      <c r="BM473" s="142" t="s">
        <v>803</v>
      </c>
    </row>
    <row r="474" spans="2:65" s="1" customFormat="1" ht="11.25">
      <c r="B474" s="30"/>
      <c r="D474" s="144" t="s">
        <v>134</v>
      </c>
      <c r="F474" s="145" t="s">
        <v>335</v>
      </c>
      <c r="I474" s="146"/>
      <c r="L474" s="30"/>
      <c r="M474" s="147"/>
      <c r="T474" s="54"/>
      <c r="AT474" s="15" t="s">
        <v>134</v>
      </c>
      <c r="AU474" s="15" t="s">
        <v>86</v>
      </c>
    </row>
    <row r="475" spans="2:65" s="1" customFormat="1" ht="29.25">
      <c r="B475" s="30"/>
      <c r="D475" s="149" t="s">
        <v>146</v>
      </c>
      <c r="F475" s="156" t="s">
        <v>331</v>
      </c>
      <c r="I475" s="146"/>
      <c r="L475" s="30"/>
      <c r="M475" s="147"/>
      <c r="T475" s="54"/>
      <c r="AT475" s="15" t="s">
        <v>146</v>
      </c>
      <c r="AU475" s="15" t="s">
        <v>86</v>
      </c>
    </row>
    <row r="476" spans="2:65" s="1" customFormat="1" ht="33" customHeight="1">
      <c r="B476" s="130"/>
      <c r="C476" s="131" t="s">
        <v>804</v>
      </c>
      <c r="D476" s="131" t="s">
        <v>128</v>
      </c>
      <c r="E476" s="132" t="s">
        <v>337</v>
      </c>
      <c r="F476" s="133" t="s">
        <v>338</v>
      </c>
      <c r="G476" s="134" t="s">
        <v>187</v>
      </c>
      <c r="H476" s="135">
        <v>3195.105</v>
      </c>
      <c r="I476" s="136"/>
      <c r="J476" s="137">
        <f>ROUND(I476*H476,2)</f>
        <v>0</v>
      </c>
      <c r="K476" s="133" t="s">
        <v>132</v>
      </c>
      <c r="L476" s="30"/>
      <c r="M476" s="138" t="s">
        <v>1</v>
      </c>
      <c r="N476" s="139" t="s">
        <v>44</v>
      </c>
      <c r="P476" s="140">
        <f>O476*H476</f>
        <v>0</v>
      </c>
      <c r="Q476" s="140">
        <v>0</v>
      </c>
      <c r="R476" s="140">
        <f>Q476*H476</f>
        <v>0</v>
      </c>
      <c r="S476" s="140">
        <v>0</v>
      </c>
      <c r="T476" s="141">
        <f>S476*H476</f>
        <v>0</v>
      </c>
      <c r="AR476" s="142" t="s">
        <v>133</v>
      </c>
      <c r="AT476" s="142" t="s">
        <v>128</v>
      </c>
      <c r="AU476" s="142" t="s">
        <v>86</v>
      </c>
      <c r="AY476" s="15" t="s">
        <v>126</v>
      </c>
      <c r="BE476" s="143">
        <f>IF(N476="základní",J476,0)</f>
        <v>0</v>
      </c>
      <c r="BF476" s="143">
        <f>IF(N476="snížená",J476,0)</f>
        <v>0</v>
      </c>
      <c r="BG476" s="143">
        <f>IF(N476="zákl. přenesená",J476,0)</f>
        <v>0</v>
      </c>
      <c r="BH476" s="143">
        <f>IF(N476="sníž. přenesená",J476,0)</f>
        <v>0</v>
      </c>
      <c r="BI476" s="143">
        <f>IF(N476="nulová",J476,0)</f>
        <v>0</v>
      </c>
      <c r="BJ476" s="15" t="s">
        <v>85</v>
      </c>
      <c r="BK476" s="143">
        <f>ROUND(I476*H476,2)</f>
        <v>0</v>
      </c>
      <c r="BL476" s="15" t="s">
        <v>133</v>
      </c>
      <c r="BM476" s="142" t="s">
        <v>805</v>
      </c>
    </row>
    <row r="477" spans="2:65" s="1" customFormat="1" ht="11.25">
      <c r="B477" s="30"/>
      <c r="D477" s="144" t="s">
        <v>134</v>
      </c>
      <c r="F477" s="145" t="s">
        <v>339</v>
      </c>
      <c r="I477" s="146"/>
      <c r="L477" s="30"/>
      <c r="M477" s="147"/>
      <c r="T477" s="54"/>
      <c r="AT477" s="15" t="s">
        <v>134</v>
      </c>
      <c r="AU477" s="15" t="s">
        <v>86</v>
      </c>
    </row>
    <row r="478" spans="2:65" s="1" customFormat="1" ht="29.25">
      <c r="B478" s="30"/>
      <c r="D478" s="149" t="s">
        <v>146</v>
      </c>
      <c r="F478" s="156" t="s">
        <v>331</v>
      </c>
      <c r="I478" s="146"/>
      <c r="L478" s="30"/>
      <c r="M478" s="147"/>
      <c r="T478" s="54"/>
      <c r="AT478" s="15" t="s">
        <v>146</v>
      </c>
      <c r="AU478" s="15" t="s">
        <v>86</v>
      </c>
    </row>
    <row r="479" spans="2:65" s="12" customFormat="1" ht="11.25">
      <c r="B479" s="148"/>
      <c r="D479" s="149" t="s">
        <v>136</v>
      </c>
      <c r="F479" s="151" t="s">
        <v>806</v>
      </c>
      <c r="H479" s="152">
        <v>3195.105</v>
      </c>
      <c r="I479" s="153"/>
      <c r="L479" s="148"/>
      <c r="M479" s="154"/>
      <c r="T479" s="155"/>
      <c r="AT479" s="150" t="s">
        <v>136</v>
      </c>
      <c r="AU479" s="150" t="s">
        <v>86</v>
      </c>
      <c r="AV479" s="12" t="s">
        <v>86</v>
      </c>
      <c r="AW479" s="12" t="s">
        <v>3</v>
      </c>
      <c r="AX479" s="12" t="s">
        <v>85</v>
      </c>
      <c r="AY479" s="150" t="s">
        <v>126</v>
      </c>
    </row>
    <row r="480" spans="2:65" s="11" customFormat="1" ht="20.85" customHeight="1">
      <c r="B480" s="118"/>
      <c r="D480" s="119" t="s">
        <v>78</v>
      </c>
      <c r="E480" s="128" t="s">
        <v>807</v>
      </c>
      <c r="F480" s="128" t="s">
        <v>808</v>
      </c>
      <c r="I480" s="121"/>
      <c r="J480" s="129">
        <f>BK480</f>
        <v>0</v>
      </c>
      <c r="L480" s="118"/>
      <c r="M480" s="123"/>
      <c r="P480" s="124">
        <f>SUM(P481:P482)</f>
        <v>0</v>
      </c>
      <c r="R480" s="124">
        <f>SUM(R481:R482)</f>
        <v>0</v>
      </c>
      <c r="T480" s="125">
        <f>SUM(T481:T482)</f>
        <v>0</v>
      </c>
      <c r="AR480" s="119" t="s">
        <v>133</v>
      </c>
      <c r="AT480" s="126" t="s">
        <v>78</v>
      </c>
      <c r="AU480" s="126" t="s">
        <v>86</v>
      </c>
      <c r="AY480" s="119" t="s">
        <v>126</v>
      </c>
      <c r="BK480" s="127">
        <f>SUM(BK481:BK482)</f>
        <v>0</v>
      </c>
    </row>
    <row r="481" spans="2:65" s="1" customFormat="1" ht="37.9" customHeight="1">
      <c r="B481" s="130"/>
      <c r="C481" s="131" t="s">
        <v>809</v>
      </c>
      <c r="D481" s="131" t="s">
        <v>128</v>
      </c>
      <c r="E481" s="132" t="s">
        <v>810</v>
      </c>
      <c r="F481" s="133" t="s">
        <v>811</v>
      </c>
      <c r="G481" s="134" t="s">
        <v>145</v>
      </c>
      <c r="H481" s="135">
        <v>200</v>
      </c>
      <c r="I481" s="136"/>
      <c r="J481" s="137">
        <f>ROUND(I481*H481,2)</f>
        <v>0</v>
      </c>
      <c r="K481" s="133" t="s">
        <v>1</v>
      </c>
      <c r="L481" s="30"/>
      <c r="M481" s="138" t="s">
        <v>1</v>
      </c>
      <c r="N481" s="139" t="s">
        <v>44</v>
      </c>
      <c r="P481" s="140">
        <f>O481*H481</f>
        <v>0</v>
      </c>
      <c r="Q481" s="140">
        <v>0</v>
      </c>
      <c r="R481" s="140">
        <f>Q481*H481</f>
        <v>0</v>
      </c>
      <c r="S481" s="140">
        <v>0</v>
      </c>
      <c r="T481" s="141">
        <f>S481*H481</f>
        <v>0</v>
      </c>
      <c r="AR481" s="142" t="s">
        <v>296</v>
      </c>
      <c r="AT481" s="142" t="s">
        <v>128</v>
      </c>
      <c r="AU481" s="142" t="s">
        <v>140</v>
      </c>
      <c r="AY481" s="15" t="s">
        <v>126</v>
      </c>
      <c r="BE481" s="143">
        <f>IF(N481="základní",J481,0)</f>
        <v>0</v>
      </c>
      <c r="BF481" s="143">
        <f>IF(N481="snížená",J481,0)</f>
        <v>0</v>
      </c>
      <c r="BG481" s="143">
        <f>IF(N481="zákl. přenesená",J481,0)</f>
        <v>0</v>
      </c>
      <c r="BH481" s="143">
        <f>IF(N481="sníž. přenesená",J481,0)</f>
        <v>0</v>
      </c>
      <c r="BI481" s="143">
        <f>IF(N481="nulová",J481,0)</f>
        <v>0</v>
      </c>
      <c r="BJ481" s="15" t="s">
        <v>85</v>
      </c>
      <c r="BK481" s="143">
        <f>ROUND(I481*H481,2)</f>
        <v>0</v>
      </c>
      <c r="BL481" s="15" t="s">
        <v>296</v>
      </c>
      <c r="BM481" s="142" t="s">
        <v>812</v>
      </c>
    </row>
    <row r="482" spans="2:65" s="12" customFormat="1" ht="11.25">
      <c r="B482" s="148"/>
      <c r="D482" s="149" t="s">
        <v>136</v>
      </c>
      <c r="E482" s="150" t="s">
        <v>1</v>
      </c>
      <c r="F482" s="151" t="s">
        <v>813</v>
      </c>
      <c r="H482" s="152">
        <v>200</v>
      </c>
      <c r="I482" s="153"/>
      <c r="L482" s="148"/>
      <c r="M482" s="174"/>
      <c r="N482" s="175"/>
      <c r="O482" s="175"/>
      <c r="P482" s="175"/>
      <c r="Q482" s="175"/>
      <c r="R482" s="175"/>
      <c r="S482" s="175"/>
      <c r="T482" s="176"/>
      <c r="AT482" s="150" t="s">
        <v>136</v>
      </c>
      <c r="AU482" s="150" t="s">
        <v>140</v>
      </c>
      <c r="AV482" s="12" t="s">
        <v>86</v>
      </c>
      <c r="AW482" s="12" t="s">
        <v>37</v>
      </c>
      <c r="AX482" s="12" t="s">
        <v>85</v>
      </c>
      <c r="AY482" s="150" t="s">
        <v>126</v>
      </c>
    </row>
    <row r="483" spans="2:65" s="1" customFormat="1" ht="6.95" customHeight="1">
      <c r="B483" s="42"/>
      <c r="C483" s="43"/>
      <c r="D483" s="43"/>
      <c r="E483" s="43"/>
      <c r="F483" s="43"/>
      <c r="G483" s="43"/>
      <c r="H483" s="43"/>
      <c r="I483" s="43"/>
      <c r="J483" s="43"/>
      <c r="K483" s="43"/>
      <c r="L483" s="30"/>
    </row>
  </sheetData>
  <autoFilter ref="C126:K482" xr:uid="{00000000-0009-0000-0000-000002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hyperlinks>
    <hyperlink ref="F131" r:id="rId1" xr:uid="{00000000-0004-0000-0200-000000000000}"/>
    <hyperlink ref="F135" r:id="rId2" xr:uid="{00000000-0004-0000-0200-000001000000}"/>
    <hyperlink ref="F138" r:id="rId3" xr:uid="{00000000-0004-0000-0200-000002000000}"/>
    <hyperlink ref="F141" r:id="rId4" xr:uid="{00000000-0004-0000-0200-000003000000}"/>
    <hyperlink ref="F144" r:id="rId5" xr:uid="{00000000-0004-0000-0200-000004000000}"/>
    <hyperlink ref="F149" r:id="rId6" xr:uid="{00000000-0004-0000-0200-000005000000}"/>
    <hyperlink ref="F154" r:id="rId7" xr:uid="{00000000-0004-0000-0200-000006000000}"/>
    <hyperlink ref="F157" r:id="rId8" xr:uid="{00000000-0004-0000-0200-000007000000}"/>
    <hyperlink ref="F160" r:id="rId9" xr:uid="{00000000-0004-0000-0200-000008000000}"/>
    <hyperlink ref="F163" r:id="rId10" xr:uid="{00000000-0004-0000-0200-000009000000}"/>
    <hyperlink ref="F166" r:id="rId11" xr:uid="{00000000-0004-0000-0200-00000A000000}"/>
    <hyperlink ref="F172" r:id="rId12" xr:uid="{00000000-0004-0000-0200-00000B000000}"/>
    <hyperlink ref="F178" r:id="rId13" xr:uid="{00000000-0004-0000-0200-00000C000000}"/>
    <hyperlink ref="F180" r:id="rId14" xr:uid="{00000000-0004-0000-0200-00000D000000}"/>
    <hyperlink ref="F183" r:id="rId15" xr:uid="{00000000-0004-0000-0200-00000E000000}"/>
    <hyperlink ref="F190" r:id="rId16" xr:uid="{00000000-0004-0000-0200-00000F000000}"/>
    <hyperlink ref="F193" r:id="rId17" xr:uid="{00000000-0004-0000-0200-000010000000}"/>
    <hyperlink ref="F198" r:id="rId18" xr:uid="{00000000-0004-0000-0200-000011000000}"/>
    <hyperlink ref="F204" r:id="rId19" xr:uid="{00000000-0004-0000-0200-000012000000}"/>
    <hyperlink ref="F207" r:id="rId20" xr:uid="{00000000-0004-0000-0200-000013000000}"/>
    <hyperlink ref="F210" r:id="rId21" xr:uid="{00000000-0004-0000-0200-000014000000}"/>
    <hyperlink ref="F213" r:id="rId22" xr:uid="{00000000-0004-0000-0200-000015000000}"/>
    <hyperlink ref="F216" r:id="rId23" xr:uid="{00000000-0004-0000-0200-000016000000}"/>
    <hyperlink ref="F219" r:id="rId24" xr:uid="{00000000-0004-0000-0200-000017000000}"/>
    <hyperlink ref="F222" r:id="rId25" xr:uid="{00000000-0004-0000-0200-000018000000}"/>
    <hyperlink ref="F225" r:id="rId26" xr:uid="{00000000-0004-0000-0200-000019000000}"/>
    <hyperlink ref="F229" r:id="rId27" xr:uid="{00000000-0004-0000-0200-00001A000000}"/>
    <hyperlink ref="F256" r:id="rId28" xr:uid="{00000000-0004-0000-0200-00001B000000}"/>
    <hyperlink ref="F279" r:id="rId29" xr:uid="{00000000-0004-0000-0200-00001C000000}"/>
    <hyperlink ref="F282" r:id="rId30" xr:uid="{00000000-0004-0000-0200-00001D000000}"/>
    <hyperlink ref="F293" r:id="rId31" xr:uid="{00000000-0004-0000-0200-00001E000000}"/>
    <hyperlink ref="F296" r:id="rId32" xr:uid="{00000000-0004-0000-0200-00001F000000}"/>
    <hyperlink ref="F299" r:id="rId33" xr:uid="{00000000-0004-0000-0200-000020000000}"/>
    <hyperlink ref="F302" r:id="rId34" xr:uid="{00000000-0004-0000-0200-000021000000}"/>
    <hyperlink ref="F307" r:id="rId35" xr:uid="{00000000-0004-0000-0200-000022000000}"/>
    <hyperlink ref="F311" r:id="rId36" xr:uid="{00000000-0004-0000-0200-000023000000}"/>
    <hyperlink ref="F314" r:id="rId37" xr:uid="{00000000-0004-0000-0200-000024000000}"/>
    <hyperlink ref="F317" r:id="rId38" xr:uid="{00000000-0004-0000-0200-000025000000}"/>
    <hyperlink ref="F321" r:id="rId39" xr:uid="{00000000-0004-0000-0200-000026000000}"/>
    <hyperlink ref="F330" r:id="rId40" xr:uid="{00000000-0004-0000-0200-000027000000}"/>
    <hyperlink ref="F335" r:id="rId41" xr:uid="{00000000-0004-0000-0200-000028000000}"/>
    <hyperlink ref="F339" r:id="rId42" xr:uid="{00000000-0004-0000-0200-000029000000}"/>
    <hyperlink ref="F344" r:id="rId43" xr:uid="{00000000-0004-0000-0200-00002A000000}"/>
    <hyperlink ref="F352" r:id="rId44" xr:uid="{00000000-0004-0000-0200-00002B000000}"/>
    <hyperlink ref="F355" r:id="rId45" xr:uid="{00000000-0004-0000-0200-00002C000000}"/>
    <hyperlink ref="F362" r:id="rId46" xr:uid="{00000000-0004-0000-0200-00002D000000}"/>
    <hyperlink ref="F366" r:id="rId47" xr:uid="{00000000-0004-0000-0200-00002E000000}"/>
    <hyperlink ref="F370" r:id="rId48" xr:uid="{00000000-0004-0000-0200-00002F000000}"/>
    <hyperlink ref="F374" r:id="rId49" xr:uid="{00000000-0004-0000-0200-000030000000}"/>
    <hyperlink ref="F378" r:id="rId50" xr:uid="{00000000-0004-0000-0200-000031000000}"/>
    <hyperlink ref="F382" r:id="rId51" xr:uid="{00000000-0004-0000-0200-000032000000}"/>
    <hyperlink ref="F386" r:id="rId52" xr:uid="{00000000-0004-0000-0200-000033000000}"/>
    <hyperlink ref="F390" r:id="rId53" xr:uid="{00000000-0004-0000-0200-000034000000}"/>
    <hyperlink ref="F395" r:id="rId54" xr:uid="{00000000-0004-0000-0200-000035000000}"/>
    <hyperlink ref="F397" r:id="rId55" xr:uid="{00000000-0004-0000-0200-000036000000}"/>
    <hyperlink ref="F400" r:id="rId56" xr:uid="{00000000-0004-0000-0200-000037000000}"/>
    <hyperlink ref="F403" r:id="rId57" xr:uid="{00000000-0004-0000-0200-000038000000}"/>
    <hyperlink ref="F405" r:id="rId58" xr:uid="{00000000-0004-0000-0200-000039000000}"/>
    <hyperlink ref="F418" r:id="rId59" xr:uid="{00000000-0004-0000-0200-00003A000000}"/>
    <hyperlink ref="F420" r:id="rId60" xr:uid="{00000000-0004-0000-0200-00003B000000}"/>
    <hyperlink ref="F423" r:id="rId61" xr:uid="{00000000-0004-0000-0200-00003C000000}"/>
    <hyperlink ref="F425" r:id="rId62" xr:uid="{00000000-0004-0000-0200-00003D000000}"/>
    <hyperlink ref="F428" r:id="rId63" xr:uid="{00000000-0004-0000-0200-00003E000000}"/>
    <hyperlink ref="F432" r:id="rId64" xr:uid="{00000000-0004-0000-0200-00003F000000}"/>
    <hyperlink ref="F438" r:id="rId65" xr:uid="{00000000-0004-0000-0200-000040000000}"/>
    <hyperlink ref="F443" r:id="rId66" xr:uid="{00000000-0004-0000-0200-000041000000}"/>
    <hyperlink ref="F446" r:id="rId67" xr:uid="{00000000-0004-0000-0200-000042000000}"/>
    <hyperlink ref="F449" r:id="rId68" xr:uid="{00000000-0004-0000-0200-000043000000}"/>
    <hyperlink ref="F452" r:id="rId69" xr:uid="{00000000-0004-0000-0200-000044000000}"/>
    <hyperlink ref="F456" r:id="rId70" xr:uid="{00000000-0004-0000-0200-000045000000}"/>
    <hyperlink ref="F459" r:id="rId71" xr:uid="{00000000-0004-0000-0200-000046000000}"/>
    <hyperlink ref="F463" r:id="rId72" xr:uid="{00000000-0004-0000-0200-000047000000}"/>
    <hyperlink ref="F466" r:id="rId73" xr:uid="{00000000-0004-0000-0200-000048000000}"/>
    <hyperlink ref="F471" r:id="rId74" xr:uid="{00000000-0004-0000-0200-000049000000}"/>
    <hyperlink ref="F474" r:id="rId75" xr:uid="{00000000-0004-0000-0200-00004A000000}"/>
    <hyperlink ref="F477" r:id="rId76" xr:uid="{00000000-0004-0000-0200-00004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2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5" t="s">
        <v>92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86</v>
      </c>
    </row>
    <row r="4" spans="2:46" ht="24.95" customHeight="1">
      <c r="B4" s="18"/>
      <c r="D4" s="19" t="s">
        <v>96</v>
      </c>
      <c r="L4" s="18"/>
      <c r="M4" s="86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3" t="str">
        <f>'Rekapitulace stavby'!K6</f>
        <v>Náměstí Vítězslava Hálka, Odolena Voda</v>
      </c>
      <c r="F7" s="224"/>
      <c r="G7" s="224"/>
      <c r="H7" s="224"/>
      <c r="L7" s="18"/>
    </row>
    <row r="8" spans="2:46" s="1" customFormat="1" ht="12" customHeight="1">
      <c r="B8" s="30"/>
      <c r="D8" s="25" t="s">
        <v>97</v>
      </c>
      <c r="L8" s="30"/>
    </row>
    <row r="9" spans="2:46" s="1" customFormat="1" ht="16.5" customHeight="1">
      <c r="B9" s="30"/>
      <c r="E9" s="184" t="s">
        <v>814</v>
      </c>
      <c r="F9" s="225"/>
      <c r="G9" s="225"/>
      <c r="H9" s="225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27. 8. 2024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29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30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6" t="str">
        <f>'Rekapitulace stavby'!E14</f>
        <v>Vyplň údaj</v>
      </c>
      <c r="F18" s="206"/>
      <c r="G18" s="206"/>
      <c r="H18" s="206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32</v>
      </c>
      <c r="I20" s="25" t="s">
        <v>25</v>
      </c>
      <c r="J20" s="23" t="s">
        <v>33</v>
      </c>
      <c r="L20" s="30"/>
    </row>
    <row r="21" spans="2:12" s="1" customFormat="1" ht="18" customHeight="1">
      <c r="B21" s="30"/>
      <c r="E21" s="23" t="s">
        <v>34</v>
      </c>
      <c r="I21" s="25" t="s">
        <v>28</v>
      </c>
      <c r="J21" s="23" t="s">
        <v>35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36</v>
      </c>
      <c r="I23" s="25" t="s">
        <v>25</v>
      </c>
      <c r="J23" s="23" t="s">
        <v>33</v>
      </c>
      <c r="L23" s="30"/>
    </row>
    <row r="24" spans="2:12" s="1" customFormat="1" ht="18" customHeight="1">
      <c r="B24" s="30"/>
      <c r="E24" s="23" t="s">
        <v>34</v>
      </c>
      <c r="I24" s="25" t="s">
        <v>28</v>
      </c>
      <c r="J24" s="23" t="s">
        <v>35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38</v>
      </c>
      <c r="L26" s="30"/>
    </row>
    <row r="27" spans="2:12" s="7" customFormat="1" ht="16.5" customHeight="1">
      <c r="B27" s="87"/>
      <c r="E27" s="211" t="s">
        <v>1</v>
      </c>
      <c r="F27" s="211"/>
      <c r="G27" s="211"/>
      <c r="H27" s="211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39</v>
      </c>
      <c r="J30" s="64">
        <f>ROUND(J119,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3" t="s">
        <v>43</v>
      </c>
      <c r="E33" s="25" t="s">
        <v>44</v>
      </c>
      <c r="F33" s="89">
        <f>ROUND((SUM(BE119:BE143)),  2)</f>
        <v>0</v>
      </c>
      <c r="I33" s="90">
        <v>0.21</v>
      </c>
      <c r="J33" s="89">
        <f>ROUND(((SUM(BE119:BE143))*I33),  2)</f>
        <v>0</v>
      </c>
      <c r="L33" s="30"/>
    </row>
    <row r="34" spans="2:12" s="1" customFormat="1" ht="14.45" customHeight="1">
      <c r="B34" s="30"/>
      <c r="E34" s="25" t="s">
        <v>45</v>
      </c>
      <c r="F34" s="89">
        <f>ROUND((SUM(BF119:BF143)),  2)</f>
        <v>0</v>
      </c>
      <c r="I34" s="90">
        <v>0.12</v>
      </c>
      <c r="J34" s="89">
        <f>ROUND(((SUM(BF119:BF143))*I34),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9">
        <f>ROUND((SUM(BG119:BG143)),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9">
        <f>ROUND((SUM(BH119:BH143)),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9">
        <f>ROUND((SUM(BI119:BI143)),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52</v>
      </c>
      <c r="E50" s="40"/>
      <c r="F50" s="40"/>
      <c r="G50" s="39" t="s">
        <v>53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54</v>
      </c>
      <c r="E61" s="32"/>
      <c r="F61" s="97" t="s">
        <v>55</v>
      </c>
      <c r="G61" s="41" t="s">
        <v>54</v>
      </c>
      <c r="H61" s="32"/>
      <c r="I61" s="32"/>
      <c r="J61" s="98" t="s">
        <v>55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56</v>
      </c>
      <c r="E65" s="40"/>
      <c r="F65" s="40"/>
      <c r="G65" s="39" t="s">
        <v>57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54</v>
      </c>
      <c r="E76" s="32"/>
      <c r="F76" s="97" t="s">
        <v>55</v>
      </c>
      <c r="G76" s="41" t="s">
        <v>54</v>
      </c>
      <c r="H76" s="32"/>
      <c r="I76" s="32"/>
      <c r="J76" s="98" t="s">
        <v>55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98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23" t="str">
        <f>E7</f>
        <v>Náměstí Vítězslava Hálka, Odolena Voda</v>
      </c>
      <c r="F85" s="224"/>
      <c r="G85" s="224"/>
      <c r="H85" s="224"/>
      <c r="L85" s="30"/>
    </row>
    <row r="86" spans="2:47" s="1" customFormat="1" ht="12" customHeight="1">
      <c r="B86" s="30"/>
      <c r="C86" s="25" t="s">
        <v>97</v>
      </c>
      <c r="L86" s="30"/>
    </row>
    <row r="87" spans="2:47" s="1" customFormat="1" ht="16.5" customHeight="1">
      <c r="B87" s="30"/>
      <c r="E87" s="184" t="str">
        <f>E9</f>
        <v>SO 901.2 - VRN - Odolena Voda</v>
      </c>
      <c r="F87" s="225"/>
      <c r="G87" s="225"/>
      <c r="H87" s="225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>Odolena Voda</v>
      </c>
      <c r="I89" s="25" t="s">
        <v>22</v>
      </c>
      <c r="J89" s="50" t="str">
        <f>IF(J12="","",J12)</f>
        <v>27. 8. 2024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24</v>
      </c>
      <c r="F91" s="23" t="str">
        <f>E15</f>
        <v>Město Odolena Voda</v>
      </c>
      <c r="I91" s="25" t="s">
        <v>32</v>
      </c>
      <c r="J91" s="28" t="str">
        <f>E21</f>
        <v>Sinpps s.r.o</v>
      </c>
      <c r="L91" s="30"/>
    </row>
    <row r="92" spans="2:47" s="1" customFormat="1" ht="15.2" customHeight="1">
      <c r="B92" s="30"/>
      <c r="C92" s="25" t="s">
        <v>30</v>
      </c>
      <c r="F92" s="23" t="str">
        <f>IF(E18="","",E18)</f>
        <v>Vyplň údaj</v>
      </c>
      <c r="I92" s="25" t="s">
        <v>36</v>
      </c>
      <c r="J92" s="28" t="str">
        <f>E24</f>
        <v>Sinpps s.r.o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99</v>
      </c>
      <c r="D94" s="91"/>
      <c r="E94" s="91"/>
      <c r="F94" s="91"/>
      <c r="G94" s="91"/>
      <c r="H94" s="91"/>
      <c r="I94" s="91"/>
      <c r="J94" s="100" t="s">
        <v>100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101</v>
      </c>
      <c r="J96" s="64">
        <f>J119</f>
        <v>0</v>
      </c>
      <c r="L96" s="30"/>
      <c r="AU96" s="15" t="s">
        <v>102</v>
      </c>
    </row>
    <row r="97" spans="2:12" s="8" customFormat="1" ht="24.95" customHeight="1">
      <c r="B97" s="102"/>
      <c r="D97" s="103" t="s">
        <v>815</v>
      </c>
      <c r="E97" s="104"/>
      <c r="F97" s="104"/>
      <c r="G97" s="104"/>
      <c r="H97" s="104"/>
      <c r="I97" s="104"/>
      <c r="J97" s="105">
        <f>J120</f>
        <v>0</v>
      </c>
      <c r="L97" s="102"/>
    </row>
    <row r="98" spans="2:12" s="9" customFormat="1" ht="19.899999999999999" customHeight="1">
      <c r="B98" s="106"/>
      <c r="D98" s="107" t="s">
        <v>816</v>
      </c>
      <c r="E98" s="108"/>
      <c r="F98" s="108"/>
      <c r="G98" s="108"/>
      <c r="H98" s="108"/>
      <c r="I98" s="108"/>
      <c r="J98" s="109">
        <f>J121</f>
        <v>0</v>
      </c>
      <c r="L98" s="106"/>
    </row>
    <row r="99" spans="2:12" s="9" customFormat="1" ht="19.899999999999999" customHeight="1">
      <c r="B99" s="106"/>
      <c r="D99" s="107" t="s">
        <v>817</v>
      </c>
      <c r="E99" s="108"/>
      <c r="F99" s="108"/>
      <c r="G99" s="108"/>
      <c r="H99" s="108"/>
      <c r="I99" s="108"/>
      <c r="J99" s="109">
        <f>J140</f>
        <v>0</v>
      </c>
      <c r="L99" s="106"/>
    </row>
    <row r="100" spans="2:12" s="1" customFormat="1" ht="21.75" customHeight="1">
      <c r="B100" s="30"/>
      <c r="L100" s="30"/>
    </row>
    <row r="101" spans="2:12" s="1" customFormat="1" ht="6.95" customHeight="1"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30"/>
    </row>
    <row r="105" spans="2:12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0"/>
    </row>
    <row r="106" spans="2:12" s="1" customFormat="1" ht="24.95" customHeight="1">
      <c r="B106" s="30"/>
      <c r="C106" s="19" t="s">
        <v>111</v>
      </c>
      <c r="L106" s="30"/>
    </row>
    <row r="107" spans="2:12" s="1" customFormat="1" ht="6.95" customHeight="1">
      <c r="B107" s="30"/>
      <c r="L107" s="30"/>
    </row>
    <row r="108" spans="2:12" s="1" customFormat="1" ht="12" customHeight="1">
      <c r="B108" s="30"/>
      <c r="C108" s="25" t="s">
        <v>16</v>
      </c>
      <c r="L108" s="30"/>
    </row>
    <row r="109" spans="2:12" s="1" customFormat="1" ht="16.5" customHeight="1">
      <c r="B109" s="30"/>
      <c r="E109" s="223" t="str">
        <f>E7</f>
        <v>Náměstí Vítězslava Hálka, Odolena Voda</v>
      </c>
      <c r="F109" s="224"/>
      <c r="G109" s="224"/>
      <c r="H109" s="224"/>
      <c r="L109" s="30"/>
    </row>
    <row r="110" spans="2:12" s="1" customFormat="1" ht="12" customHeight="1">
      <c r="B110" s="30"/>
      <c r="C110" s="25" t="s">
        <v>97</v>
      </c>
      <c r="L110" s="30"/>
    </row>
    <row r="111" spans="2:12" s="1" customFormat="1" ht="16.5" customHeight="1">
      <c r="B111" s="30"/>
      <c r="E111" s="184" t="str">
        <f>E9</f>
        <v>SO 901.2 - VRN - Odolena Voda</v>
      </c>
      <c r="F111" s="225"/>
      <c r="G111" s="225"/>
      <c r="H111" s="225"/>
      <c r="L111" s="30"/>
    </row>
    <row r="112" spans="2:12" s="1" customFormat="1" ht="6.95" customHeight="1">
      <c r="B112" s="30"/>
      <c r="L112" s="30"/>
    </row>
    <row r="113" spans="2:65" s="1" customFormat="1" ht="12" customHeight="1">
      <c r="B113" s="30"/>
      <c r="C113" s="25" t="s">
        <v>20</v>
      </c>
      <c r="F113" s="23" t="str">
        <f>F12</f>
        <v>Odolena Voda</v>
      </c>
      <c r="I113" s="25" t="s">
        <v>22</v>
      </c>
      <c r="J113" s="50" t="str">
        <f>IF(J12="","",J12)</f>
        <v>27. 8. 2024</v>
      </c>
      <c r="L113" s="30"/>
    </row>
    <row r="114" spans="2:65" s="1" customFormat="1" ht="6.95" customHeight="1">
      <c r="B114" s="30"/>
      <c r="L114" s="30"/>
    </row>
    <row r="115" spans="2:65" s="1" customFormat="1" ht="15.2" customHeight="1">
      <c r="B115" s="30"/>
      <c r="C115" s="25" t="s">
        <v>24</v>
      </c>
      <c r="F115" s="23" t="str">
        <f>E15</f>
        <v>Město Odolena Voda</v>
      </c>
      <c r="I115" s="25" t="s">
        <v>32</v>
      </c>
      <c r="J115" s="28" t="str">
        <f>E21</f>
        <v>Sinpps s.r.o</v>
      </c>
      <c r="L115" s="30"/>
    </row>
    <row r="116" spans="2:65" s="1" customFormat="1" ht="15.2" customHeight="1">
      <c r="B116" s="30"/>
      <c r="C116" s="25" t="s">
        <v>30</v>
      </c>
      <c r="F116" s="23" t="str">
        <f>IF(E18="","",E18)</f>
        <v>Vyplň údaj</v>
      </c>
      <c r="I116" s="25" t="s">
        <v>36</v>
      </c>
      <c r="J116" s="28" t="str">
        <f>E24</f>
        <v>Sinpps s.r.o</v>
      </c>
      <c r="L116" s="30"/>
    </row>
    <row r="117" spans="2:65" s="1" customFormat="1" ht="10.35" customHeight="1">
      <c r="B117" s="30"/>
      <c r="L117" s="30"/>
    </row>
    <row r="118" spans="2:65" s="10" customFormat="1" ht="29.25" customHeight="1">
      <c r="B118" s="110"/>
      <c r="C118" s="111" t="s">
        <v>112</v>
      </c>
      <c r="D118" s="112" t="s">
        <v>64</v>
      </c>
      <c r="E118" s="112" t="s">
        <v>60</v>
      </c>
      <c r="F118" s="112" t="s">
        <v>61</v>
      </c>
      <c r="G118" s="112" t="s">
        <v>113</v>
      </c>
      <c r="H118" s="112" t="s">
        <v>114</v>
      </c>
      <c r="I118" s="112" t="s">
        <v>115</v>
      </c>
      <c r="J118" s="112" t="s">
        <v>100</v>
      </c>
      <c r="K118" s="113" t="s">
        <v>116</v>
      </c>
      <c r="L118" s="110"/>
      <c r="M118" s="57" t="s">
        <v>1</v>
      </c>
      <c r="N118" s="58" t="s">
        <v>43</v>
      </c>
      <c r="O118" s="58" t="s">
        <v>117</v>
      </c>
      <c r="P118" s="58" t="s">
        <v>118</v>
      </c>
      <c r="Q118" s="58" t="s">
        <v>119</v>
      </c>
      <c r="R118" s="58" t="s">
        <v>120</v>
      </c>
      <c r="S118" s="58" t="s">
        <v>121</v>
      </c>
      <c r="T118" s="59" t="s">
        <v>122</v>
      </c>
    </row>
    <row r="119" spans="2:65" s="1" customFormat="1" ht="22.9" customHeight="1">
      <c r="B119" s="30"/>
      <c r="C119" s="62" t="s">
        <v>123</v>
      </c>
      <c r="J119" s="114">
        <f>BK119</f>
        <v>0</v>
      </c>
      <c r="L119" s="30"/>
      <c r="M119" s="60"/>
      <c r="N119" s="51"/>
      <c r="O119" s="51"/>
      <c r="P119" s="115">
        <f>P120</f>
        <v>0</v>
      </c>
      <c r="Q119" s="51"/>
      <c r="R119" s="115">
        <f>R120</f>
        <v>0</v>
      </c>
      <c r="S119" s="51"/>
      <c r="T119" s="116">
        <f>T120</f>
        <v>0</v>
      </c>
      <c r="AT119" s="15" t="s">
        <v>78</v>
      </c>
      <c r="AU119" s="15" t="s">
        <v>102</v>
      </c>
      <c r="BK119" s="117">
        <f>BK120</f>
        <v>0</v>
      </c>
    </row>
    <row r="120" spans="2:65" s="11" customFormat="1" ht="25.9" customHeight="1">
      <c r="B120" s="118"/>
      <c r="D120" s="119" t="s">
        <v>78</v>
      </c>
      <c r="E120" s="120" t="s">
        <v>818</v>
      </c>
      <c r="F120" s="120" t="s">
        <v>819</v>
      </c>
      <c r="I120" s="121"/>
      <c r="J120" s="122">
        <f>BK120</f>
        <v>0</v>
      </c>
      <c r="L120" s="118"/>
      <c r="M120" s="123"/>
      <c r="P120" s="124">
        <f>P121+P140</f>
        <v>0</v>
      </c>
      <c r="R120" s="124">
        <f>R121+R140</f>
        <v>0</v>
      </c>
      <c r="T120" s="125">
        <f>T121+T140</f>
        <v>0</v>
      </c>
      <c r="AR120" s="119" t="s">
        <v>144</v>
      </c>
      <c r="AT120" s="126" t="s">
        <v>78</v>
      </c>
      <c r="AU120" s="126" t="s">
        <v>79</v>
      </c>
      <c r="AY120" s="119" t="s">
        <v>126</v>
      </c>
      <c r="BK120" s="127">
        <f>BK121+BK140</f>
        <v>0</v>
      </c>
    </row>
    <row r="121" spans="2:65" s="11" customFormat="1" ht="22.9" customHeight="1">
      <c r="B121" s="118"/>
      <c r="D121" s="119" t="s">
        <v>78</v>
      </c>
      <c r="E121" s="128" t="s">
        <v>820</v>
      </c>
      <c r="F121" s="128" t="s">
        <v>821</v>
      </c>
      <c r="I121" s="121"/>
      <c r="J121" s="129">
        <f>BK121</f>
        <v>0</v>
      </c>
      <c r="L121" s="118"/>
      <c r="M121" s="123"/>
      <c r="P121" s="124">
        <f>SUM(P122:P139)</f>
        <v>0</v>
      </c>
      <c r="R121" s="124">
        <f>SUM(R122:R139)</f>
        <v>0</v>
      </c>
      <c r="T121" s="125">
        <f>SUM(T122:T139)</f>
        <v>0</v>
      </c>
      <c r="AR121" s="119" t="s">
        <v>144</v>
      </c>
      <c r="AT121" s="126" t="s">
        <v>78</v>
      </c>
      <c r="AU121" s="126" t="s">
        <v>85</v>
      </c>
      <c r="AY121" s="119" t="s">
        <v>126</v>
      </c>
      <c r="BK121" s="127">
        <f>SUM(BK122:BK139)</f>
        <v>0</v>
      </c>
    </row>
    <row r="122" spans="2:65" s="1" customFormat="1" ht="24.2" customHeight="1">
      <c r="B122" s="130"/>
      <c r="C122" s="131" t="s">
        <v>85</v>
      </c>
      <c r="D122" s="131" t="s">
        <v>128</v>
      </c>
      <c r="E122" s="132" t="s">
        <v>822</v>
      </c>
      <c r="F122" s="133" t="s">
        <v>823</v>
      </c>
      <c r="G122" s="134" t="s">
        <v>824</v>
      </c>
      <c r="H122" s="135">
        <v>0.4</v>
      </c>
      <c r="I122" s="136"/>
      <c r="J122" s="137">
        <f>ROUND(I122*H122,2)</f>
        <v>0</v>
      </c>
      <c r="K122" s="133" t="s">
        <v>132</v>
      </c>
      <c r="L122" s="30"/>
      <c r="M122" s="138" t="s">
        <v>1</v>
      </c>
      <c r="N122" s="139" t="s">
        <v>44</v>
      </c>
      <c r="P122" s="140">
        <f>O122*H122</f>
        <v>0</v>
      </c>
      <c r="Q122" s="140">
        <v>0</v>
      </c>
      <c r="R122" s="140">
        <f>Q122*H122</f>
        <v>0</v>
      </c>
      <c r="S122" s="140">
        <v>0</v>
      </c>
      <c r="T122" s="141">
        <f>S122*H122</f>
        <v>0</v>
      </c>
      <c r="AR122" s="142" t="s">
        <v>825</v>
      </c>
      <c r="AT122" s="142" t="s">
        <v>128</v>
      </c>
      <c r="AU122" s="142" t="s">
        <v>86</v>
      </c>
      <c r="AY122" s="15" t="s">
        <v>126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5" t="s">
        <v>85</v>
      </c>
      <c r="BK122" s="143">
        <f>ROUND(I122*H122,2)</f>
        <v>0</v>
      </c>
      <c r="BL122" s="15" t="s">
        <v>825</v>
      </c>
      <c r="BM122" s="142" t="s">
        <v>826</v>
      </c>
    </row>
    <row r="123" spans="2:65" s="1" customFormat="1" ht="11.25">
      <c r="B123" s="30"/>
      <c r="D123" s="144" t="s">
        <v>134</v>
      </c>
      <c r="F123" s="145" t="s">
        <v>827</v>
      </c>
      <c r="I123" s="146"/>
      <c r="L123" s="30"/>
      <c r="M123" s="147"/>
      <c r="T123" s="54"/>
      <c r="AT123" s="15" t="s">
        <v>134</v>
      </c>
      <c r="AU123" s="15" t="s">
        <v>86</v>
      </c>
    </row>
    <row r="124" spans="2:65" s="1" customFormat="1" ht="24.2" customHeight="1">
      <c r="B124" s="130"/>
      <c r="C124" s="131" t="s">
        <v>86</v>
      </c>
      <c r="D124" s="131" t="s">
        <v>128</v>
      </c>
      <c r="E124" s="132" t="s">
        <v>828</v>
      </c>
      <c r="F124" s="133" t="s">
        <v>829</v>
      </c>
      <c r="G124" s="134" t="s">
        <v>830</v>
      </c>
      <c r="H124" s="135">
        <v>1</v>
      </c>
      <c r="I124" s="136"/>
      <c r="J124" s="137">
        <f>ROUND(I124*H124,2)</f>
        <v>0</v>
      </c>
      <c r="K124" s="133" t="s">
        <v>132</v>
      </c>
      <c r="L124" s="30"/>
      <c r="M124" s="138" t="s">
        <v>1</v>
      </c>
      <c r="N124" s="139" t="s">
        <v>44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825</v>
      </c>
      <c r="AT124" s="142" t="s">
        <v>128</v>
      </c>
      <c r="AU124" s="142" t="s">
        <v>86</v>
      </c>
      <c r="AY124" s="15" t="s">
        <v>126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5" t="s">
        <v>85</v>
      </c>
      <c r="BK124" s="143">
        <f>ROUND(I124*H124,2)</f>
        <v>0</v>
      </c>
      <c r="BL124" s="15" t="s">
        <v>825</v>
      </c>
      <c r="BM124" s="142" t="s">
        <v>831</v>
      </c>
    </row>
    <row r="125" spans="2:65" s="1" customFormat="1" ht="11.25">
      <c r="B125" s="30"/>
      <c r="D125" s="144" t="s">
        <v>134</v>
      </c>
      <c r="F125" s="145" t="s">
        <v>832</v>
      </c>
      <c r="I125" s="146"/>
      <c r="L125" s="30"/>
      <c r="M125" s="147"/>
      <c r="T125" s="54"/>
      <c r="AT125" s="15" t="s">
        <v>134</v>
      </c>
      <c r="AU125" s="15" t="s">
        <v>86</v>
      </c>
    </row>
    <row r="126" spans="2:65" s="1" customFormat="1" ht="24.2" customHeight="1">
      <c r="B126" s="130"/>
      <c r="C126" s="131" t="s">
        <v>140</v>
      </c>
      <c r="D126" s="131" t="s">
        <v>128</v>
      </c>
      <c r="E126" s="132" t="s">
        <v>833</v>
      </c>
      <c r="F126" s="133" t="s">
        <v>834</v>
      </c>
      <c r="G126" s="134" t="s">
        <v>830</v>
      </c>
      <c r="H126" s="135">
        <v>1</v>
      </c>
      <c r="I126" s="136"/>
      <c r="J126" s="137">
        <f>ROUND(I126*H126,2)</f>
        <v>0</v>
      </c>
      <c r="K126" s="133" t="s">
        <v>132</v>
      </c>
      <c r="L126" s="30"/>
      <c r="M126" s="138" t="s">
        <v>1</v>
      </c>
      <c r="N126" s="139" t="s">
        <v>44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825</v>
      </c>
      <c r="AT126" s="142" t="s">
        <v>128</v>
      </c>
      <c r="AU126" s="142" t="s">
        <v>86</v>
      </c>
      <c r="AY126" s="15" t="s">
        <v>126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5" t="s">
        <v>85</v>
      </c>
      <c r="BK126" s="143">
        <f>ROUND(I126*H126,2)</f>
        <v>0</v>
      </c>
      <c r="BL126" s="15" t="s">
        <v>825</v>
      </c>
      <c r="BM126" s="142" t="s">
        <v>835</v>
      </c>
    </row>
    <row r="127" spans="2:65" s="1" customFormat="1" ht="11.25">
      <c r="B127" s="30"/>
      <c r="D127" s="144" t="s">
        <v>134</v>
      </c>
      <c r="F127" s="145" t="s">
        <v>836</v>
      </c>
      <c r="I127" s="146"/>
      <c r="L127" s="30"/>
      <c r="M127" s="147"/>
      <c r="T127" s="54"/>
      <c r="AT127" s="15" t="s">
        <v>134</v>
      </c>
      <c r="AU127" s="15" t="s">
        <v>86</v>
      </c>
    </row>
    <row r="128" spans="2:65" s="1" customFormat="1" ht="16.5" customHeight="1">
      <c r="B128" s="130"/>
      <c r="C128" s="131" t="s">
        <v>144</v>
      </c>
      <c r="D128" s="131" t="s">
        <v>128</v>
      </c>
      <c r="E128" s="132" t="s">
        <v>837</v>
      </c>
      <c r="F128" s="133" t="s">
        <v>838</v>
      </c>
      <c r="G128" s="134" t="s">
        <v>830</v>
      </c>
      <c r="H128" s="135">
        <v>1</v>
      </c>
      <c r="I128" s="136"/>
      <c r="J128" s="137">
        <f>ROUND(I128*H128,2)</f>
        <v>0</v>
      </c>
      <c r="K128" s="133" t="s">
        <v>132</v>
      </c>
      <c r="L128" s="30"/>
      <c r="M128" s="138" t="s">
        <v>1</v>
      </c>
      <c r="N128" s="139" t="s">
        <v>44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825</v>
      </c>
      <c r="AT128" s="142" t="s">
        <v>128</v>
      </c>
      <c r="AU128" s="142" t="s">
        <v>86</v>
      </c>
      <c r="AY128" s="15" t="s">
        <v>126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5" t="s">
        <v>85</v>
      </c>
      <c r="BK128" s="143">
        <f>ROUND(I128*H128,2)</f>
        <v>0</v>
      </c>
      <c r="BL128" s="15" t="s">
        <v>825</v>
      </c>
      <c r="BM128" s="142" t="s">
        <v>839</v>
      </c>
    </row>
    <row r="129" spans="2:65" s="1" customFormat="1" ht="11.25">
      <c r="B129" s="30"/>
      <c r="D129" s="144" t="s">
        <v>134</v>
      </c>
      <c r="F129" s="145" t="s">
        <v>840</v>
      </c>
      <c r="I129" s="146"/>
      <c r="L129" s="30"/>
      <c r="M129" s="147"/>
      <c r="T129" s="54"/>
      <c r="AT129" s="15" t="s">
        <v>134</v>
      </c>
      <c r="AU129" s="15" t="s">
        <v>86</v>
      </c>
    </row>
    <row r="130" spans="2:65" s="1" customFormat="1" ht="21.75" customHeight="1">
      <c r="B130" s="130"/>
      <c r="C130" s="131" t="s">
        <v>147</v>
      </c>
      <c r="D130" s="131" t="s">
        <v>128</v>
      </c>
      <c r="E130" s="132" t="s">
        <v>841</v>
      </c>
      <c r="F130" s="133" t="s">
        <v>842</v>
      </c>
      <c r="G130" s="134" t="s">
        <v>830</v>
      </c>
      <c r="H130" s="135">
        <v>1</v>
      </c>
      <c r="I130" s="136"/>
      <c r="J130" s="137">
        <f>ROUND(I130*H130,2)</f>
        <v>0</v>
      </c>
      <c r="K130" s="133" t="s">
        <v>132</v>
      </c>
      <c r="L130" s="30"/>
      <c r="M130" s="138" t="s">
        <v>1</v>
      </c>
      <c r="N130" s="139" t="s">
        <v>44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825</v>
      </c>
      <c r="AT130" s="142" t="s">
        <v>128</v>
      </c>
      <c r="AU130" s="142" t="s">
        <v>86</v>
      </c>
      <c r="AY130" s="15" t="s">
        <v>126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5" t="s">
        <v>85</v>
      </c>
      <c r="BK130" s="143">
        <f>ROUND(I130*H130,2)</f>
        <v>0</v>
      </c>
      <c r="BL130" s="15" t="s">
        <v>825</v>
      </c>
      <c r="BM130" s="142" t="s">
        <v>843</v>
      </c>
    </row>
    <row r="131" spans="2:65" s="1" customFormat="1" ht="11.25">
      <c r="B131" s="30"/>
      <c r="D131" s="144" t="s">
        <v>134</v>
      </c>
      <c r="F131" s="145" t="s">
        <v>844</v>
      </c>
      <c r="I131" s="146"/>
      <c r="L131" s="30"/>
      <c r="M131" s="147"/>
      <c r="T131" s="54"/>
      <c r="AT131" s="15" t="s">
        <v>134</v>
      </c>
      <c r="AU131" s="15" t="s">
        <v>86</v>
      </c>
    </row>
    <row r="132" spans="2:65" s="1" customFormat="1" ht="24.2" customHeight="1">
      <c r="B132" s="130"/>
      <c r="C132" s="131" t="s">
        <v>149</v>
      </c>
      <c r="D132" s="131" t="s">
        <v>128</v>
      </c>
      <c r="E132" s="132" t="s">
        <v>845</v>
      </c>
      <c r="F132" s="133" t="s">
        <v>846</v>
      </c>
      <c r="G132" s="134" t="s">
        <v>830</v>
      </c>
      <c r="H132" s="135">
        <v>1</v>
      </c>
      <c r="I132" s="136"/>
      <c r="J132" s="137">
        <f>ROUND(I132*H132,2)</f>
        <v>0</v>
      </c>
      <c r="K132" s="133" t="s">
        <v>132</v>
      </c>
      <c r="L132" s="30"/>
      <c r="M132" s="138" t="s">
        <v>1</v>
      </c>
      <c r="N132" s="139" t="s">
        <v>44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825</v>
      </c>
      <c r="AT132" s="142" t="s">
        <v>128</v>
      </c>
      <c r="AU132" s="142" t="s">
        <v>86</v>
      </c>
      <c r="AY132" s="15" t="s">
        <v>126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5" t="s">
        <v>85</v>
      </c>
      <c r="BK132" s="143">
        <f>ROUND(I132*H132,2)</f>
        <v>0</v>
      </c>
      <c r="BL132" s="15" t="s">
        <v>825</v>
      </c>
      <c r="BM132" s="142" t="s">
        <v>847</v>
      </c>
    </row>
    <row r="133" spans="2:65" s="1" customFormat="1" ht="11.25">
      <c r="B133" s="30"/>
      <c r="D133" s="144" t="s">
        <v>134</v>
      </c>
      <c r="F133" s="145" t="s">
        <v>848</v>
      </c>
      <c r="I133" s="146"/>
      <c r="L133" s="30"/>
      <c r="M133" s="147"/>
      <c r="T133" s="54"/>
      <c r="AT133" s="15" t="s">
        <v>134</v>
      </c>
      <c r="AU133" s="15" t="s">
        <v>86</v>
      </c>
    </row>
    <row r="134" spans="2:65" s="1" customFormat="1" ht="24.2" customHeight="1">
      <c r="B134" s="130"/>
      <c r="C134" s="131" t="s">
        <v>154</v>
      </c>
      <c r="D134" s="131" t="s">
        <v>128</v>
      </c>
      <c r="E134" s="132" t="s">
        <v>849</v>
      </c>
      <c r="F134" s="133" t="s">
        <v>850</v>
      </c>
      <c r="G134" s="134" t="s">
        <v>830</v>
      </c>
      <c r="H134" s="135">
        <v>1</v>
      </c>
      <c r="I134" s="136"/>
      <c r="J134" s="137">
        <f>ROUND(I134*H134,2)</f>
        <v>0</v>
      </c>
      <c r="K134" s="133" t="s">
        <v>132</v>
      </c>
      <c r="L134" s="30"/>
      <c r="M134" s="138" t="s">
        <v>1</v>
      </c>
      <c r="N134" s="139" t="s">
        <v>44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825</v>
      </c>
      <c r="AT134" s="142" t="s">
        <v>128</v>
      </c>
      <c r="AU134" s="142" t="s">
        <v>86</v>
      </c>
      <c r="AY134" s="15" t="s">
        <v>126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5" t="s">
        <v>85</v>
      </c>
      <c r="BK134" s="143">
        <f>ROUND(I134*H134,2)</f>
        <v>0</v>
      </c>
      <c r="BL134" s="15" t="s">
        <v>825</v>
      </c>
      <c r="BM134" s="142" t="s">
        <v>851</v>
      </c>
    </row>
    <row r="135" spans="2:65" s="1" customFormat="1" ht="11.25">
      <c r="B135" s="30"/>
      <c r="D135" s="144" t="s">
        <v>134</v>
      </c>
      <c r="F135" s="145" t="s">
        <v>852</v>
      </c>
      <c r="I135" s="146"/>
      <c r="L135" s="30"/>
      <c r="M135" s="147"/>
      <c r="T135" s="54"/>
      <c r="AT135" s="15" t="s">
        <v>134</v>
      </c>
      <c r="AU135" s="15" t="s">
        <v>86</v>
      </c>
    </row>
    <row r="136" spans="2:65" s="1" customFormat="1" ht="24.2" customHeight="1">
      <c r="B136" s="130"/>
      <c r="C136" s="131" t="s">
        <v>159</v>
      </c>
      <c r="D136" s="131" t="s">
        <v>128</v>
      </c>
      <c r="E136" s="132" t="s">
        <v>853</v>
      </c>
      <c r="F136" s="133" t="s">
        <v>854</v>
      </c>
      <c r="G136" s="134" t="s">
        <v>830</v>
      </c>
      <c r="H136" s="135">
        <v>1</v>
      </c>
      <c r="I136" s="136"/>
      <c r="J136" s="137">
        <f>ROUND(I136*H136,2)</f>
        <v>0</v>
      </c>
      <c r="K136" s="133" t="s">
        <v>132</v>
      </c>
      <c r="L136" s="30"/>
      <c r="M136" s="138" t="s">
        <v>1</v>
      </c>
      <c r="N136" s="139" t="s">
        <v>44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825</v>
      </c>
      <c r="AT136" s="142" t="s">
        <v>128</v>
      </c>
      <c r="AU136" s="142" t="s">
        <v>86</v>
      </c>
      <c r="AY136" s="15" t="s">
        <v>126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5" t="s">
        <v>85</v>
      </c>
      <c r="BK136" s="143">
        <f>ROUND(I136*H136,2)</f>
        <v>0</v>
      </c>
      <c r="BL136" s="15" t="s">
        <v>825</v>
      </c>
      <c r="BM136" s="142" t="s">
        <v>855</v>
      </c>
    </row>
    <row r="137" spans="2:65" s="1" customFormat="1" ht="11.25">
      <c r="B137" s="30"/>
      <c r="D137" s="144" t="s">
        <v>134</v>
      </c>
      <c r="F137" s="145" t="s">
        <v>856</v>
      </c>
      <c r="I137" s="146"/>
      <c r="L137" s="30"/>
      <c r="M137" s="147"/>
      <c r="T137" s="54"/>
      <c r="AT137" s="15" t="s">
        <v>134</v>
      </c>
      <c r="AU137" s="15" t="s">
        <v>86</v>
      </c>
    </row>
    <row r="138" spans="2:65" s="1" customFormat="1" ht="24.2" customHeight="1">
      <c r="B138" s="130"/>
      <c r="C138" s="131" t="s">
        <v>163</v>
      </c>
      <c r="D138" s="131" t="s">
        <v>128</v>
      </c>
      <c r="E138" s="132" t="s">
        <v>857</v>
      </c>
      <c r="F138" s="133" t="s">
        <v>858</v>
      </c>
      <c r="G138" s="134" t="s">
        <v>148</v>
      </c>
      <c r="H138" s="135">
        <v>4</v>
      </c>
      <c r="I138" s="136"/>
      <c r="J138" s="137">
        <f>ROUND(I138*H138,2)</f>
        <v>0</v>
      </c>
      <c r="K138" s="133" t="s">
        <v>132</v>
      </c>
      <c r="L138" s="30"/>
      <c r="M138" s="138" t="s">
        <v>1</v>
      </c>
      <c r="N138" s="139" t="s">
        <v>44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133</v>
      </c>
      <c r="AT138" s="142" t="s">
        <v>128</v>
      </c>
      <c r="AU138" s="142" t="s">
        <v>86</v>
      </c>
      <c r="AY138" s="15" t="s">
        <v>126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5" t="s">
        <v>85</v>
      </c>
      <c r="BK138" s="143">
        <f>ROUND(I138*H138,2)</f>
        <v>0</v>
      </c>
      <c r="BL138" s="15" t="s">
        <v>133</v>
      </c>
      <c r="BM138" s="142" t="s">
        <v>859</v>
      </c>
    </row>
    <row r="139" spans="2:65" s="1" customFormat="1" ht="11.25">
      <c r="B139" s="30"/>
      <c r="D139" s="144" t="s">
        <v>134</v>
      </c>
      <c r="F139" s="145" t="s">
        <v>860</v>
      </c>
      <c r="I139" s="146"/>
      <c r="L139" s="30"/>
      <c r="M139" s="147"/>
      <c r="T139" s="54"/>
      <c r="AT139" s="15" t="s">
        <v>134</v>
      </c>
      <c r="AU139" s="15" t="s">
        <v>86</v>
      </c>
    </row>
    <row r="140" spans="2:65" s="11" customFormat="1" ht="22.9" customHeight="1">
      <c r="B140" s="118"/>
      <c r="D140" s="119" t="s">
        <v>78</v>
      </c>
      <c r="E140" s="128" t="s">
        <v>861</v>
      </c>
      <c r="F140" s="128" t="s">
        <v>862</v>
      </c>
      <c r="I140" s="121"/>
      <c r="J140" s="129">
        <f>BK140</f>
        <v>0</v>
      </c>
      <c r="L140" s="118"/>
      <c r="M140" s="123"/>
      <c r="P140" s="124">
        <f>SUM(P141:P143)</f>
        <v>0</v>
      </c>
      <c r="R140" s="124">
        <f>SUM(R141:R143)</f>
        <v>0</v>
      </c>
      <c r="T140" s="125">
        <f>SUM(T141:T143)</f>
        <v>0</v>
      </c>
      <c r="AR140" s="119" t="s">
        <v>144</v>
      </c>
      <c r="AT140" s="126" t="s">
        <v>78</v>
      </c>
      <c r="AU140" s="126" t="s">
        <v>85</v>
      </c>
      <c r="AY140" s="119" t="s">
        <v>126</v>
      </c>
      <c r="BK140" s="127">
        <f>SUM(BK141:BK143)</f>
        <v>0</v>
      </c>
    </row>
    <row r="141" spans="2:65" s="1" customFormat="1" ht="33" customHeight="1">
      <c r="B141" s="130"/>
      <c r="C141" s="131" t="s">
        <v>180</v>
      </c>
      <c r="D141" s="131" t="s">
        <v>128</v>
      </c>
      <c r="E141" s="132" t="s">
        <v>863</v>
      </c>
      <c r="F141" s="133" t="s">
        <v>864</v>
      </c>
      <c r="G141" s="134" t="s">
        <v>830</v>
      </c>
      <c r="H141" s="135">
        <v>1</v>
      </c>
      <c r="I141" s="136"/>
      <c r="J141" s="137">
        <f>ROUND(I141*H141,2)</f>
        <v>0</v>
      </c>
      <c r="K141" s="133" t="s">
        <v>1</v>
      </c>
      <c r="L141" s="30"/>
      <c r="M141" s="138" t="s">
        <v>1</v>
      </c>
      <c r="N141" s="139" t="s">
        <v>44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825</v>
      </c>
      <c r="AT141" s="142" t="s">
        <v>128</v>
      </c>
      <c r="AU141" s="142" t="s">
        <v>86</v>
      </c>
      <c r="AY141" s="15" t="s">
        <v>126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5" t="s">
        <v>85</v>
      </c>
      <c r="BK141" s="143">
        <f>ROUND(I141*H141,2)</f>
        <v>0</v>
      </c>
      <c r="BL141" s="15" t="s">
        <v>825</v>
      </c>
      <c r="BM141" s="142" t="s">
        <v>865</v>
      </c>
    </row>
    <row r="142" spans="2:65" s="1" customFormat="1" ht="29.25">
      <c r="B142" s="30"/>
      <c r="D142" s="149" t="s">
        <v>146</v>
      </c>
      <c r="F142" s="156" t="s">
        <v>866</v>
      </c>
      <c r="I142" s="146"/>
      <c r="L142" s="30"/>
      <c r="M142" s="147"/>
      <c r="T142" s="54"/>
      <c r="AT142" s="15" t="s">
        <v>146</v>
      </c>
      <c r="AU142" s="15" t="s">
        <v>86</v>
      </c>
    </row>
    <row r="143" spans="2:65" s="1" customFormat="1" ht="49.15" customHeight="1">
      <c r="B143" s="130"/>
      <c r="C143" s="131" t="s">
        <v>184</v>
      </c>
      <c r="D143" s="131" t="s">
        <v>128</v>
      </c>
      <c r="E143" s="132" t="s">
        <v>867</v>
      </c>
      <c r="F143" s="133" t="s">
        <v>868</v>
      </c>
      <c r="G143" s="134" t="s">
        <v>830</v>
      </c>
      <c r="H143" s="135">
        <v>1</v>
      </c>
      <c r="I143" s="136"/>
      <c r="J143" s="137">
        <f>ROUND(I143*H143,2)</f>
        <v>0</v>
      </c>
      <c r="K143" s="133" t="s">
        <v>1</v>
      </c>
      <c r="L143" s="30"/>
      <c r="M143" s="177" t="s">
        <v>1</v>
      </c>
      <c r="N143" s="178" t="s">
        <v>44</v>
      </c>
      <c r="O143" s="179"/>
      <c r="P143" s="180">
        <f>O143*H143</f>
        <v>0</v>
      </c>
      <c r="Q143" s="180">
        <v>0</v>
      </c>
      <c r="R143" s="180">
        <f>Q143*H143</f>
        <v>0</v>
      </c>
      <c r="S143" s="180">
        <v>0</v>
      </c>
      <c r="T143" s="181">
        <f>S143*H143</f>
        <v>0</v>
      </c>
      <c r="AR143" s="142" t="s">
        <v>825</v>
      </c>
      <c r="AT143" s="142" t="s">
        <v>128</v>
      </c>
      <c r="AU143" s="142" t="s">
        <v>86</v>
      </c>
      <c r="AY143" s="15" t="s">
        <v>126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5" t="s">
        <v>85</v>
      </c>
      <c r="BK143" s="143">
        <f>ROUND(I143*H143,2)</f>
        <v>0</v>
      </c>
      <c r="BL143" s="15" t="s">
        <v>825</v>
      </c>
      <c r="BM143" s="142" t="s">
        <v>869</v>
      </c>
    </row>
    <row r="144" spans="2:65" s="1" customFormat="1" ht="6.95" customHeight="1">
      <c r="B144" s="42"/>
      <c r="C144" s="43"/>
      <c r="D144" s="43"/>
      <c r="E144" s="43"/>
      <c r="F144" s="43"/>
      <c r="G144" s="43"/>
      <c r="H144" s="43"/>
      <c r="I144" s="43"/>
      <c r="J144" s="43"/>
      <c r="K144" s="43"/>
      <c r="L144" s="30"/>
    </row>
  </sheetData>
  <autoFilter ref="C118:K143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hyperlinks>
    <hyperlink ref="F123" r:id="rId1" xr:uid="{00000000-0004-0000-0300-000000000000}"/>
    <hyperlink ref="F125" r:id="rId2" xr:uid="{00000000-0004-0000-0300-000001000000}"/>
    <hyperlink ref="F127" r:id="rId3" xr:uid="{00000000-0004-0000-0300-000002000000}"/>
    <hyperlink ref="F129" r:id="rId4" xr:uid="{00000000-0004-0000-0300-000003000000}"/>
    <hyperlink ref="F131" r:id="rId5" xr:uid="{00000000-0004-0000-0300-000004000000}"/>
    <hyperlink ref="F133" r:id="rId6" xr:uid="{00000000-0004-0000-0300-000005000000}"/>
    <hyperlink ref="F135" r:id="rId7" xr:uid="{00000000-0004-0000-0300-000006000000}"/>
    <hyperlink ref="F137" r:id="rId8" xr:uid="{00000000-0004-0000-0300-000007000000}"/>
    <hyperlink ref="F139" r:id="rId9" xr:uid="{00000000-0004-0000-03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7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2" t="s">
        <v>5</v>
      </c>
      <c r="M2" s="207"/>
      <c r="N2" s="207"/>
      <c r="O2" s="207"/>
      <c r="P2" s="207"/>
      <c r="Q2" s="207"/>
      <c r="R2" s="207"/>
      <c r="S2" s="207"/>
      <c r="T2" s="207"/>
      <c r="U2" s="207"/>
      <c r="V2" s="207"/>
      <c r="AT2" s="15" t="s">
        <v>95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86</v>
      </c>
    </row>
    <row r="4" spans="2:46" ht="24.95" customHeight="1">
      <c r="B4" s="18"/>
      <c r="D4" s="19" t="s">
        <v>96</v>
      </c>
      <c r="L4" s="18"/>
      <c r="M4" s="86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3" t="str">
        <f>'Rekapitulace stavby'!K6</f>
        <v>Náměstí Vítězslava Hálka, Odolena Voda</v>
      </c>
      <c r="F7" s="224"/>
      <c r="G7" s="224"/>
      <c r="H7" s="224"/>
      <c r="L7" s="18"/>
    </row>
    <row r="8" spans="2:46" s="1" customFormat="1" ht="12" customHeight="1">
      <c r="B8" s="30"/>
      <c r="D8" s="25" t="s">
        <v>97</v>
      </c>
      <c r="L8" s="30"/>
    </row>
    <row r="9" spans="2:46" s="1" customFormat="1" ht="16.5" customHeight="1">
      <c r="B9" s="30"/>
      <c r="E9" s="184" t="s">
        <v>870</v>
      </c>
      <c r="F9" s="225"/>
      <c r="G9" s="225"/>
      <c r="H9" s="225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871</v>
      </c>
      <c r="I12" s="25" t="s">
        <v>22</v>
      </c>
      <c r="J12" s="50" t="str">
        <f>'Rekapitulace stavby'!AN8</f>
        <v>27. 8. 2024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1</v>
      </c>
      <c r="L14" s="30"/>
    </row>
    <row r="15" spans="2:46" s="1" customFormat="1" ht="18" customHeight="1">
      <c r="B15" s="30"/>
      <c r="E15" s="23" t="s">
        <v>871</v>
      </c>
      <c r="I15" s="25" t="s">
        <v>28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30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6" t="str">
        <f>'Rekapitulace stavby'!E14</f>
        <v>Vyplň údaj</v>
      </c>
      <c r="F18" s="206"/>
      <c r="G18" s="206"/>
      <c r="H18" s="206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32</v>
      </c>
      <c r="I20" s="25" t="s">
        <v>25</v>
      </c>
      <c r="J20" s="23" t="s">
        <v>1</v>
      </c>
      <c r="L20" s="30"/>
    </row>
    <row r="21" spans="2:12" s="1" customFormat="1" ht="18" customHeight="1">
      <c r="B21" s="30"/>
      <c r="E21" s="23" t="s">
        <v>871</v>
      </c>
      <c r="I21" s="25" t="s">
        <v>28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36</v>
      </c>
      <c r="I23" s="25" t="s">
        <v>25</v>
      </c>
      <c r="J23" s="23" t="s">
        <v>1</v>
      </c>
      <c r="L23" s="30"/>
    </row>
    <row r="24" spans="2:12" s="1" customFormat="1" ht="18" customHeight="1">
      <c r="B24" s="30"/>
      <c r="E24" s="23" t="s">
        <v>871</v>
      </c>
      <c r="I24" s="25" t="s">
        <v>28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38</v>
      </c>
      <c r="L26" s="30"/>
    </row>
    <row r="27" spans="2:12" s="7" customFormat="1" ht="16.5" customHeight="1">
      <c r="B27" s="87"/>
      <c r="E27" s="211" t="s">
        <v>1</v>
      </c>
      <c r="F27" s="211"/>
      <c r="G27" s="211"/>
      <c r="H27" s="211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39</v>
      </c>
      <c r="J30" s="64">
        <f>ROUND(J125,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3" t="s">
        <v>43</v>
      </c>
      <c r="E33" s="25" t="s">
        <v>44</v>
      </c>
      <c r="F33" s="89">
        <f>ROUND((SUM(BE125:BE275)),  2)</f>
        <v>0</v>
      </c>
      <c r="I33" s="90">
        <v>0.21</v>
      </c>
      <c r="J33" s="89">
        <f>ROUND(((SUM(BE125:BE275))*I33),  2)</f>
        <v>0</v>
      </c>
      <c r="L33" s="30"/>
    </row>
    <row r="34" spans="2:12" s="1" customFormat="1" ht="14.45" customHeight="1">
      <c r="B34" s="30"/>
      <c r="E34" s="25" t="s">
        <v>45</v>
      </c>
      <c r="F34" s="89">
        <f>ROUND((SUM(BF125:BF275)),  2)</f>
        <v>0</v>
      </c>
      <c r="I34" s="90">
        <v>0.12</v>
      </c>
      <c r="J34" s="89">
        <f>ROUND(((SUM(BF125:BF275))*I34),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9">
        <f>ROUND((SUM(BG125:BG275)),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9">
        <f>ROUND((SUM(BH125:BH275)),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9">
        <f>ROUND((SUM(BI125:BI275)),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52</v>
      </c>
      <c r="E50" s="40"/>
      <c r="F50" s="40"/>
      <c r="G50" s="39" t="s">
        <v>53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54</v>
      </c>
      <c r="E61" s="32"/>
      <c r="F61" s="97" t="s">
        <v>55</v>
      </c>
      <c r="G61" s="41" t="s">
        <v>54</v>
      </c>
      <c r="H61" s="32"/>
      <c r="I61" s="32"/>
      <c r="J61" s="98" t="s">
        <v>55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56</v>
      </c>
      <c r="E65" s="40"/>
      <c r="F65" s="40"/>
      <c r="G65" s="39" t="s">
        <v>57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54</v>
      </c>
      <c r="E76" s="32"/>
      <c r="F76" s="97" t="s">
        <v>55</v>
      </c>
      <c r="G76" s="41" t="s">
        <v>54</v>
      </c>
      <c r="H76" s="32"/>
      <c r="I76" s="32"/>
      <c r="J76" s="98" t="s">
        <v>55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98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23" t="str">
        <f>E7</f>
        <v>Náměstí Vítězslava Hálka, Odolena Voda</v>
      </c>
      <c r="F85" s="224"/>
      <c r="G85" s="224"/>
      <c r="H85" s="224"/>
      <c r="L85" s="30"/>
    </row>
    <row r="86" spans="2:47" s="1" customFormat="1" ht="12" customHeight="1">
      <c r="B86" s="30"/>
      <c r="C86" s="25" t="s">
        <v>97</v>
      </c>
      <c r="L86" s="30"/>
    </row>
    <row r="87" spans="2:47" s="1" customFormat="1" ht="16.5" customHeight="1">
      <c r="B87" s="30"/>
      <c r="E87" s="184" t="str">
        <f>E9</f>
        <v>SO 401 - Přeložka VO</v>
      </c>
      <c r="F87" s="225"/>
      <c r="G87" s="225"/>
      <c r="H87" s="225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 xml:space="preserve"> </v>
      </c>
      <c r="I89" s="25" t="s">
        <v>22</v>
      </c>
      <c r="J89" s="50" t="str">
        <f>IF(J12="","",J12)</f>
        <v>27. 8. 2024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24</v>
      </c>
      <c r="F91" s="23" t="str">
        <f>E15</f>
        <v xml:space="preserve"> </v>
      </c>
      <c r="I91" s="25" t="s">
        <v>32</v>
      </c>
      <c r="J91" s="28" t="str">
        <f>E21</f>
        <v xml:space="preserve"> </v>
      </c>
      <c r="L91" s="30"/>
    </row>
    <row r="92" spans="2:47" s="1" customFormat="1" ht="15.2" customHeight="1">
      <c r="B92" s="30"/>
      <c r="C92" s="25" t="s">
        <v>30</v>
      </c>
      <c r="F92" s="23" t="str">
        <f>IF(E18="","",E18)</f>
        <v>Vyplň údaj</v>
      </c>
      <c r="I92" s="25" t="s">
        <v>36</v>
      </c>
      <c r="J92" s="28" t="str">
        <f>E24</f>
        <v xml:space="preserve">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99</v>
      </c>
      <c r="D94" s="91"/>
      <c r="E94" s="91"/>
      <c r="F94" s="91"/>
      <c r="G94" s="91"/>
      <c r="H94" s="91"/>
      <c r="I94" s="91"/>
      <c r="J94" s="100" t="s">
        <v>100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101</v>
      </c>
      <c r="J96" s="64">
        <f>J125</f>
        <v>0</v>
      </c>
      <c r="L96" s="30"/>
      <c r="AU96" s="15" t="s">
        <v>102</v>
      </c>
    </row>
    <row r="97" spans="2:12" s="8" customFormat="1" ht="24.95" customHeight="1">
      <c r="B97" s="102"/>
      <c r="D97" s="103" t="s">
        <v>103</v>
      </c>
      <c r="E97" s="104"/>
      <c r="F97" s="104"/>
      <c r="G97" s="104"/>
      <c r="H97" s="104"/>
      <c r="I97" s="104"/>
      <c r="J97" s="105">
        <f>J126</f>
        <v>0</v>
      </c>
      <c r="L97" s="102"/>
    </row>
    <row r="98" spans="2:12" s="8" customFormat="1" ht="24.95" customHeight="1">
      <c r="B98" s="102"/>
      <c r="D98" s="103" t="s">
        <v>872</v>
      </c>
      <c r="E98" s="104"/>
      <c r="F98" s="104"/>
      <c r="G98" s="104"/>
      <c r="H98" s="104"/>
      <c r="I98" s="104"/>
      <c r="J98" s="105">
        <f>J127</f>
        <v>0</v>
      </c>
      <c r="L98" s="102"/>
    </row>
    <row r="99" spans="2:12" s="9" customFormat="1" ht="19.899999999999999" customHeight="1">
      <c r="B99" s="106"/>
      <c r="D99" s="107" t="s">
        <v>873</v>
      </c>
      <c r="E99" s="108"/>
      <c r="F99" s="108"/>
      <c r="G99" s="108"/>
      <c r="H99" s="108"/>
      <c r="I99" s="108"/>
      <c r="J99" s="109">
        <f>J128</f>
        <v>0</v>
      </c>
      <c r="L99" s="106"/>
    </row>
    <row r="100" spans="2:12" s="8" customFormat="1" ht="24.95" customHeight="1">
      <c r="B100" s="102"/>
      <c r="D100" s="103" t="s">
        <v>874</v>
      </c>
      <c r="E100" s="104"/>
      <c r="F100" s="104"/>
      <c r="G100" s="104"/>
      <c r="H100" s="104"/>
      <c r="I100" s="104"/>
      <c r="J100" s="105">
        <f>J176</f>
        <v>0</v>
      </c>
      <c r="L100" s="102"/>
    </row>
    <row r="101" spans="2:12" s="9" customFormat="1" ht="19.899999999999999" customHeight="1">
      <c r="B101" s="106"/>
      <c r="D101" s="107" t="s">
        <v>875</v>
      </c>
      <c r="E101" s="108"/>
      <c r="F101" s="108"/>
      <c r="G101" s="108"/>
      <c r="H101" s="108"/>
      <c r="I101" s="108"/>
      <c r="J101" s="109">
        <f>J177</f>
        <v>0</v>
      </c>
      <c r="L101" s="106"/>
    </row>
    <row r="102" spans="2:12" s="9" customFormat="1" ht="19.899999999999999" customHeight="1">
      <c r="B102" s="106"/>
      <c r="D102" s="107" t="s">
        <v>876</v>
      </c>
      <c r="E102" s="108"/>
      <c r="F102" s="108"/>
      <c r="G102" s="108"/>
      <c r="H102" s="108"/>
      <c r="I102" s="108"/>
      <c r="J102" s="109">
        <f>J196</f>
        <v>0</v>
      </c>
      <c r="L102" s="106"/>
    </row>
    <row r="103" spans="2:12" s="9" customFormat="1" ht="19.899999999999999" customHeight="1">
      <c r="B103" s="106"/>
      <c r="D103" s="107" t="s">
        <v>109</v>
      </c>
      <c r="E103" s="108"/>
      <c r="F103" s="108"/>
      <c r="G103" s="108"/>
      <c r="H103" s="108"/>
      <c r="I103" s="108"/>
      <c r="J103" s="109">
        <f>J251</f>
        <v>0</v>
      </c>
      <c r="L103" s="106"/>
    </row>
    <row r="104" spans="2:12" s="8" customFormat="1" ht="24.95" customHeight="1">
      <c r="B104" s="102"/>
      <c r="D104" s="103" t="s">
        <v>877</v>
      </c>
      <c r="E104" s="104"/>
      <c r="F104" s="104"/>
      <c r="G104" s="104"/>
      <c r="H104" s="104"/>
      <c r="I104" s="104"/>
      <c r="J104" s="105">
        <f>J264</f>
        <v>0</v>
      </c>
      <c r="L104" s="102"/>
    </row>
    <row r="105" spans="2:12" s="8" customFormat="1" ht="24.95" customHeight="1">
      <c r="B105" s="102"/>
      <c r="D105" s="103" t="s">
        <v>815</v>
      </c>
      <c r="E105" s="104"/>
      <c r="F105" s="104"/>
      <c r="G105" s="104"/>
      <c r="H105" s="104"/>
      <c r="I105" s="104"/>
      <c r="J105" s="105">
        <f>J271</f>
        <v>0</v>
      </c>
      <c r="L105" s="102"/>
    </row>
    <row r="106" spans="2:12" s="1" customFormat="1" ht="21.75" customHeight="1">
      <c r="B106" s="30"/>
      <c r="L106" s="30"/>
    </row>
    <row r="107" spans="2:12" s="1" customFormat="1" ht="6.95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30"/>
    </row>
    <row r="111" spans="2:12" s="1" customFormat="1" ht="6.95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0"/>
    </row>
    <row r="112" spans="2:12" s="1" customFormat="1" ht="24.95" customHeight="1">
      <c r="B112" s="30"/>
      <c r="C112" s="19" t="s">
        <v>111</v>
      </c>
      <c r="L112" s="30"/>
    </row>
    <row r="113" spans="2:63" s="1" customFormat="1" ht="6.95" customHeight="1">
      <c r="B113" s="30"/>
      <c r="L113" s="30"/>
    </row>
    <row r="114" spans="2:63" s="1" customFormat="1" ht="12" customHeight="1">
      <c r="B114" s="30"/>
      <c r="C114" s="25" t="s">
        <v>16</v>
      </c>
      <c r="L114" s="30"/>
    </row>
    <row r="115" spans="2:63" s="1" customFormat="1" ht="16.5" customHeight="1">
      <c r="B115" s="30"/>
      <c r="E115" s="223" t="str">
        <f>E7</f>
        <v>Náměstí Vítězslava Hálka, Odolena Voda</v>
      </c>
      <c r="F115" s="224"/>
      <c r="G115" s="224"/>
      <c r="H115" s="224"/>
      <c r="L115" s="30"/>
    </row>
    <row r="116" spans="2:63" s="1" customFormat="1" ht="12" customHeight="1">
      <c r="B116" s="30"/>
      <c r="C116" s="25" t="s">
        <v>97</v>
      </c>
      <c r="L116" s="30"/>
    </row>
    <row r="117" spans="2:63" s="1" customFormat="1" ht="16.5" customHeight="1">
      <c r="B117" s="30"/>
      <c r="E117" s="184" t="str">
        <f>E9</f>
        <v>SO 401 - Přeložka VO</v>
      </c>
      <c r="F117" s="225"/>
      <c r="G117" s="225"/>
      <c r="H117" s="225"/>
      <c r="L117" s="30"/>
    </row>
    <row r="118" spans="2:63" s="1" customFormat="1" ht="6.95" customHeight="1">
      <c r="B118" s="30"/>
      <c r="L118" s="30"/>
    </row>
    <row r="119" spans="2:63" s="1" customFormat="1" ht="12" customHeight="1">
      <c r="B119" s="30"/>
      <c r="C119" s="25" t="s">
        <v>20</v>
      </c>
      <c r="F119" s="23" t="str">
        <f>F12</f>
        <v xml:space="preserve"> </v>
      </c>
      <c r="I119" s="25" t="s">
        <v>22</v>
      </c>
      <c r="J119" s="50" t="str">
        <f>IF(J12="","",J12)</f>
        <v>27. 8. 2024</v>
      </c>
      <c r="L119" s="30"/>
    </row>
    <row r="120" spans="2:63" s="1" customFormat="1" ht="6.95" customHeight="1">
      <c r="B120" s="30"/>
      <c r="L120" s="30"/>
    </row>
    <row r="121" spans="2:63" s="1" customFormat="1" ht="15.2" customHeight="1">
      <c r="B121" s="30"/>
      <c r="C121" s="25" t="s">
        <v>24</v>
      </c>
      <c r="F121" s="23" t="str">
        <f>E15</f>
        <v xml:space="preserve"> </v>
      </c>
      <c r="I121" s="25" t="s">
        <v>32</v>
      </c>
      <c r="J121" s="28" t="str">
        <f>E21</f>
        <v xml:space="preserve"> </v>
      </c>
      <c r="L121" s="30"/>
    </row>
    <row r="122" spans="2:63" s="1" customFormat="1" ht="15.2" customHeight="1">
      <c r="B122" s="30"/>
      <c r="C122" s="25" t="s">
        <v>30</v>
      </c>
      <c r="F122" s="23" t="str">
        <f>IF(E18="","",E18)</f>
        <v>Vyplň údaj</v>
      </c>
      <c r="I122" s="25" t="s">
        <v>36</v>
      </c>
      <c r="J122" s="28" t="str">
        <f>E24</f>
        <v xml:space="preserve"> </v>
      </c>
      <c r="L122" s="30"/>
    </row>
    <row r="123" spans="2:63" s="1" customFormat="1" ht="10.35" customHeight="1">
      <c r="B123" s="30"/>
      <c r="L123" s="30"/>
    </row>
    <row r="124" spans="2:63" s="10" customFormat="1" ht="29.25" customHeight="1">
      <c r="B124" s="110"/>
      <c r="C124" s="111" t="s">
        <v>112</v>
      </c>
      <c r="D124" s="112" t="s">
        <v>64</v>
      </c>
      <c r="E124" s="112" t="s">
        <v>60</v>
      </c>
      <c r="F124" s="112" t="s">
        <v>61</v>
      </c>
      <c r="G124" s="112" t="s">
        <v>113</v>
      </c>
      <c r="H124" s="112" t="s">
        <v>114</v>
      </c>
      <c r="I124" s="112" t="s">
        <v>115</v>
      </c>
      <c r="J124" s="112" t="s">
        <v>100</v>
      </c>
      <c r="K124" s="113" t="s">
        <v>116</v>
      </c>
      <c r="L124" s="110"/>
      <c r="M124" s="57" t="s">
        <v>1</v>
      </c>
      <c r="N124" s="58" t="s">
        <v>43</v>
      </c>
      <c r="O124" s="58" t="s">
        <v>117</v>
      </c>
      <c r="P124" s="58" t="s">
        <v>118</v>
      </c>
      <c r="Q124" s="58" t="s">
        <v>119</v>
      </c>
      <c r="R124" s="58" t="s">
        <v>120</v>
      </c>
      <c r="S124" s="58" t="s">
        <v>121</v>
      </c>
      <c r="T124" s="59" t="s">
        <v>122</v>
      </c>
    </row>
    <row r="125" spans="2:63" s="1" customFormat="1" ht="22.9" customHeight="1">
      <c r="B125" s="30"/>
      <c r="C125" s="62" t="s">
        <v>123</v>
      </c>
      <c r="J125" s="114">
        <f>BK125</f>
        <v>0</v>
      </c>
      <c r="L125" s="30"/>
      <c r="M125" s="60"/>
      <c r="N125" s="51"/>
      <c r="O125" s="51"/>
      <c r="P125" s="115">
        <f>P126+P127+P176+P264+P271</f>
        <v>0</v>
      </c>
      <c r="Q125" s="51"/>
      <c r="R125" s="115">
        <f>R126+R127+R176+R264+R271</f>
        <v>79.252656519999988</v>
      </c>
      <c r="S125" s="51"/>
      <c r="T125" s="116">
        <f>T126+T127+T176+T264+T271</f>
        <v>1.4999999999999999E-2</v>
      </c>
      <c r="AT125" s="15" t="s">
        <v>78</v>
      </c>
      <c r="AU125" s="15" t="s">
        <v>102</v>
      </c>
      <c r="BK125" s="117">
        <f>BK126+BK127+BK176+BK264+BK271</f>
        <v>0</v>
      </c>
    </row>
    <row r="126" spans="2:63" s="11" customFormat="1" ht="25.9" customHeight="1">
      <c r="B126" s="118"/>
      <c r="D126" s="119" t="s">
        <v>78</v>
      </c>
      <c r="E126" s="120" t="s">
        <v>124</v>
      </c>
      <c r="F126" s="120" t="s">
        <v>125</v>
      </c>
      <c r="I126" s="121"/>
      <c r="J126" s="122">
        <f>BK126</f>
        <v>0</v>
      </c>
      <c r="L126" s="118"/>
      <c r="M126" s="123"/>
      <c r="P126" s="124">
        <v>0</v>
      </c>
      <c r="R126" s="124">
        <v>0</v>
      </c>
      <c r="T126" s="125">
        <v>0</v>
      </c>
      <c r="AR126" s="119" t="s">
        <v>85</v>
      </c>
      <c r="AT126" s="126" t="s">
        <v>78</v>
      </c>
      <c r="AU126" s="126" t="s">
        <v>79</v>
      </c>
      <c r="AY126" s="119" t="s">
        <v>126</v>
      </c>
      <c r="BK126" s="127">
        <v>0</v>
      </c>
    </row>
    <row r="127" spans="2:63" s="11" customFormat="1" ht="25.9" customHeight="1">
      <c r="B127" s="118"/>
      <c r="D127" s="119" t="s">
        <v>78</v>
      </c>
      <c r="E127" s="120" t="s">
        <v>878</v>
      </c>
      <c r="F127" s="120" t="s">
        <v>879</v>
      </c>
      <c r="I127" s="121"/>
      <c r="J127" s="122">
        <f>BK127</f>
        <v>0</v>
      </c>
      <c r="L127" s="118"/>
      <c r="M127" s="123"/>
      <c r="P127" s="124">
        <f>P128</f>
        <v>0</v>
      </c>
      <c r="R127" s="124">
        <f>R128</f>
        <v>0.424008</v>
      </c>
      <c r="T127" s="125">
        <f>T128</f>
        <v>1.4999999999999999E-2</v>
      </c>
      <c r="AR127" s="119" t="s">
        <v>86</v>
      </c>
      <c r="AT127" s="126" t="s">
        <v>78</v>
      </c>
      <c r="AU127" s="126" t="s">
        <v>79</v>
      </c>
      <c r="AY127" s="119" t="s">
        <v>126</v>
      </c>
      <c r="BK127" s="127">
        <f>BK128</f>
        <v>0</v>
      </c>
    </row>
    <row r="128" spans="2:63" s="11" customFormat="1" ht="22.9" customHeight="1">
      <c r="B128" s="118"/>
      <c r="D128" s="119" t="s">
        <v>78</v>
      </c>
      <c r="E128" s="128" t="s">
        <v>880</v>
      </c>
      <c r="F128" s="128" t="s">
        <v>881</v>
      </c>
      <c r="I128" s="121"/>
      <c r="J128" s="129">
        <f>BK128</f>
        <v>0</v>
      </c>
      <c r="L128" s="118"/>
      <c r="M128" s="123"/>
      <c r="P128" s="124">
        <f>SUM(P129:P175)</f>
        <v>0</v>
      </c>
      <c r="R128" s="124">
        <f>SUM(R129:R175)</f>
        <v>0.424008</v>
      </c>
      <c r="T128" s="125">
        <f>SUM(T129:T175)</f>
        <v>1.4999999999999999E-2</v>
      </c>
      <c r="AR128" s="119" t="s">
        <v>86</v>
      </c>
      <c r="AT128" s="126" t="s">
        <v>78</v>
      </c>
      <c r="AU128" s="126" t="s">
        <v>85</v>
      </c>
      <c r="AY128" s="119" t="s">
        <v>126</v>
      </c>
      <c r="BK128" s="127">
        <f>SUM(BK129:BK175)</f>
        <v>0</v>
      </c>
    </row>
    <row r="129" spans="2:65" s="1" customFormat="1" ht="49.15" customHeight="1">
      <c r="B129" s="130"/>
      <c r="C129" s="131" t="s">
        <v>85</v>
      </c>
      <c r="D129" s="131" t="s">
        <v>128</v>
      </c>
      <c r="E129" s="132" t="s">
        <v>882</v>
      </c>
      <c r="F129" s="133" t="s">
        <v>883</v>
      </c>
      <c r="G129" s="134" t="s">
        <v>145</v>
      </c>
      <c r="H129" s="135">
        <v>226.8</v>
      </c>
      <c r="I129" s="136"/>
      <c r="J129" s="137">
        <f>ROUND(I129*H129,2)</f>
        <v>0</v>
      </c>
      <c r="K129" s="133" t="s">
        <v>132</v>
      </c>
      <c r="L129" s="30"/>
      <c r="M129" s="138" t="s">
        <v>1</v>
      </c>
      <c r="N129" s="139" t="s">
        <v>44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176</v>
      </c>
      <c r="AT129" s="142" t="s">
        <v>128</v>
      </c>
      <c r="AU129" s="142" t="s">
        <v>86</v>
      </c>
      <c r="AY129" s="15" t="s">
        <v>126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5" t="s">
        <v>85</v>
      </c>
      <c r="BK129" s="143">
        <f>ROUND(I129*H129,2)</f>
        <v>0</v>
      </c>
      <c r="BL129" s="15" t="s">
        <v>176</v>
      </c>
      <c r="BM129" s="142" t="s">
        <v>884</v>
      </c>
    </row>
    <row r="130" spans="2:65" s="1" customFormat="1" ht="11.25">
      <c r="B130" s="30"/>
      <c r="D130" s="144" t="s">
        <v>134</v>
      </c>
      <c r="F130" s="145" t="s">
        <v>885</v>
      </c>
      <c r="I130" s="146"/>
      <c r="L130" s="30"/>
      <c r="M130" s="147"/>
      <c r="T130" s="54"/>
      <c r="AT130" s="15" t="s">
        <v>134</v>
      </c>
      <c r="AU130" s="15" t="s">
        <v>86</v>
      </c>
    </row>
    <row r="131" spans="2:65" s="12" customFormat="1" ht="22.5">
      <c r="B131" s="148"/>
      <c r="D131" s="149" t="s">
        <v>136</v>
      </c>
      <c r="E131" s="150" t="s">
        <v>1</v>
      </c>
      <c r="F131" s="151" t="s">
        <v>886</v>
      </c>
      <c r="H131" s="152">
        <v>226.8</v>
      </c>
      <c r="I131" s="153"/>
      <c r="L131" s="148"/>
      <c r="M131" s="154"/>
      <c r="T131" s="155"/>
      <c r="AT131" s="150" t="s">
        <v>136</v>
      </c>
      <c r="AU131" s="150" t="s">
        <v>86</v>
      </c>
      <c r="AV131" s="12" t="s">
        <v>86</v>
      </c>
      <c r="AW131" s="12" t="s">
        <v>37</v>
      </c>
      <c r="AX131" s="12" t="s">
        <v>85</v>
      </c>
      <c r="AY131" s="150" t="s">
        <v>126</v>
      </c>
    </row>
    <row r="132" spans="2:65" s="1" customFormat="1" ht="24.2" customHeight="1">
      <c r="B132" s="130"/>
      <c r="C132" s="164" t="s">
        <v>86</v>
      </c>
      <c r="D132" s="164" t="s">
        <v>199</v>
      </c>
      <c r="E132" s="165" t="s">
        <v>887</v>
      </c>
      <c r="F132" s="166" t="s">
        <v>888</v>
      </c>
      <c r="G132" s="167" t="s">
        <v>145</v>
      </c>
      <c r="H132" s="168">
        <v>226.8</v>
      </c>
      <c r="I132" s="169"/>
      <c r="J132" s="170">
        <f>ROUND(I132*H132,2)</f>
        <v>0</v>
      </c>
      <c r="K132" s="166" t="s">
        <v>132</v>
      </c>
      <c r="L132" s="171"/>
      <c r="M132" s="172" t="s">
        <v>1</v>
      </c>
      <c r="N132" s="173" t="s">
        <v>44</v>
      </c>
      <c r="P132" s="140">
        <f>O132*H132</f>
        <v>0</v>
      </c>
      <c r="Q132" s="140">
        <v>8.9999999999999998E-4</v>
      </c>
      <c r="R132" s="140">
        <f>Q132*H132</f>
        <v>0.20412</v>
      </c>
      <c r="S132" s="140">
        <v>0</v>
      </c>
      <c r="T132" s="141">
        <f>S132*H132</f>
        <v>0</v>
      </c>
      <c r="AR132" s="142" t="s">
        <v>220</v>
      </c>
      <c r="AT132" s="142" t="s">
        <v>199</v>
      </c>
      <c r="AU132" s="142" t="s">
        <v>86</v>
      </c>
      <c r="AY132" s="15" t="s">
        <v>126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5" t="s">
        <v>85</v>
      </c>
      <c r="BK132" s="143">
        <f>ROUND(I132*H132,2)</f>
        <v>0</v>
      </c>
      <c r="BL132" s="15" t="s">
        <v>176</v>
      </c>
      <c r="BM132" s="142" t="s">
        <v>889</v>
      </c>
    </row>
    <row r="133" spans="2:65" s="1" customFormat="1" ht="44.25" customHeight="1">
      <c r="B133" s="130"/>
      <c r="C133" s="131" t="s">
        <v>140</v>
      </c>
      <c r="D133" s="131" t="s">
        <v>128</v>
      </c>
      <c r="E133" s="132" t="s">
        <v>890</v>
      </c>
      <c r="F133" s="133" t="s">
        <v>891</v>
      </c>
      <c r="G133" s="134" t="s">
        <v>145</v>
      </c>
      <c r="H133" s="135">
        <v>110</v>
      </c>
      <c r="I133" s="136"/>
      <c r="J133" s="137">
        <f>ROUND(I133*H133,2)</f>
        <v>0</v>
      </c>
      <c r="K133" s="133" t="s">
        <v>1</v>
      </c>
      <c r="L133" s="30"/>
      <c r="M133" s="138" t="s">
        <v>1</v>
      </c>
      <c r="N133" s="139" t="s">
        <v>44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176</v>
      </c>
      <c r="AT133" s="142" t="s">
        <v>128</v>
      </c>
      <c r="AU133" s="142" t="s">
        <v>86</v>
      </c>
      <c r="AY133" s="15" t="s">
        <v>126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5" t="s">
        <v>85</v>
      </c>
      <c r="BK133" s="143">
        <f>ROUND(I133*H133,2)</f>
        <v>0</v>
      </c>
      <c r="BL133" s="15" t="s">
        <v>176</v>
      </c>
      <c r="BM133" s="142" t="s">
        <v>892</v>
      </c>
    </row>
    <row r="134" spans="2:65" s="12" customFormat="1" ht="11.25">
      <c r="B134" s="148"/>
      <c r="D134" s="149" t="s">
        <v>136</v>
      </c>
      <c r="E134" s="150" t="s">
        <v>1</v>
      </c>
      <c r="F134" s="151" t="s">
        <v>893</v>
      </c>
      <c r="H134" s="152">
        <v>110</v>
      </c>
      <c r="I134" s="153"/>
      <c r="L134" s="148"/>
      <c r="M134" s="154"/>
      <c r="T134" s="155"/>
      <c r="AT134" s="150" t="s">
        <v>136</v>
      </c>
      <c r="AU134" s="150" t="s">
        <v>86</v>
      </c>
      <c r="AV134" s="12" t="s">
        <v>86</v>
      </c>
      <c r="AW134" s="12" t="s">
        <v>37</v>
      </c>
      <c r="AX134" s="12" t="s">
        <v>85</v>
      </c>
      <c r="AY134" s="150" t="s">
        <v>126</v>
      </c>
    </row>
    <row r="135" spans="2:65" s="1" customFormat="1" ht="44.25" customHeight="1">
      <c r="B135" s="130"/>
      <c r="C135" s="131" t="s">
        <v>133</v>
      </c>
      <c r="D135" s="131" t="s">
        <v>128</v>
      </c>
      <c r="E135" s="132" t="s">
        <v>894</v>
      </c>
      <c r="F135" s="133" t="s">
        <v>895</v>
      </c>
      <c r="G135" s="134" t="s">
        <v>145</v>
      </c>
      <c r="H135" s="135">
        <v>74.400000000000006</v>
      </c>
      <c r="I135" s="136"/>
      <c r="J135" s="137">
        <f>ROUND(I135*H135,2)</f>
        <v>0</v>
      </c>
      <c r="K135" s="133" t="s">
        <v>132</v>
      </c>
      <c r="L135" s="30"/>
      <c r="M135" s="138" t="s">
        <v>1</v>
      </c>
      <c r="N135" s="139" t="s">
        <v>44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176</v>
      </c>
      <c r="AT135" s="142" t="s">
        <v>128</v>
      </c>
      <c r="AU135" s="142" t="s">
        <v>86</v>
      </c>
      <c r="AY135" s="15" t="s">
        <v>126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5" t="s">
        <v>85</v>
      </c>
      <c r="BK135" s="143">
        <f>ROUND(I135*H135,2)</f>
        <v>0</v>
      </c>
      <c r="BL135" s="15" t="s">
        <v>176</v>
      </c>
      <c r="BM135" s="142" t="s">
        <v>896</v>
      </c>
    </row>
    <row r="136" spans="2:65" s="1" customFormat="1" ht="11.25">
      <c r="B136" s="30"/>
      <c r="D136" s="144" t="s">
        <v>134</v>
      </c>
      <c r="F136" s="145" t="s">
        <v>897</v>
      </c>
      <c r="I136" s="146"/>
      <c r="L136" s="30"/>
      <c r="M136" s="147"/>
      <c r="T136" s="54"/>
      <c r="AT136" s="15" t="s">
        <v>134</v>
      </c>
      <c r="AU136" s="15" t="s">
        <v>86</v>
      </c>
    </row>
    <row r="137" spans="2:65" s="12" customFormat="1" ht="22.5">
      <c r="B137" s="148"/>
      <c r="D137" s="149" t="s">
        <v>136</v>
      </c>
      <c r="E137" s="150" t="s">
        <v>1</v>
      </c>
      <c r="F137" s="151" t="s">
        <v>898</v>
      </c>
      <c r="H137" s="152">
        <v>74.400000000000006</v>
      </c>
      <c r="I137" s="153"/>
      <c r="L137" s="148"/>
      <c r="M137" s="154"/>
      <c r="T137" s="155"/>
      <c r="AT137" s="150" t="s">
        <v>136</v>
      </c>
      <c r="AU137" s="150" t="s">
        <v>86</v>
      </c>
      <c r="AV137" s="12" t="s">
        <v>86</v>
      </c>
      <c r="AW137" s="12" t="s">
        <v>37</v>
      </c>
      <c r="AX137" s="12" t="s">
        <v>85</v>
      </c>
      <c r="AY137" s="150" t="s">
        <v>126</v>
      </c>
    </row>
    <row r="138" spans="2:65" s="1" customFormat="1" ht="24.2" customHeight="1">
      <c r="B138" s="130"/>
      <c r="C138" s="164" t="s">
        <v>144</v>
      </c>
      <c r="D138" s="164" t="s">
        <v>199</v>
      </c>
      <c r="E138" s="165" t="s">
        <v>899</v>
      </c>
      <c r="F138" s="166" t="s">
        <v>900</v>
      </c>
      <c r="G138" s="167" t="s">
        <v>145</v>
      </c>
      <c r="H138" s="168">
        <v>74.400000000000006</v>
      </c>
      <c r="I138" s="169"/>
      <c r="J138" s="170">
        <f>ROUND(I138*H138,2)</f>
        <v>0</v>
      </c>
      <c r="K138" s="166" t="s">
        <v>132</v>
      </c>
      <c r="L138" s="171"/>
      <c r="M138" s="172" t="s">
        <v>1</v>
      </c>
      <c r="N138" s="173" t="s">
        <v>44</v>
      </c>
      <c r="P138" s="140">
        <f>O138*H138</f>
        <v>0</v>
      </c>
      <c r="Q138" s="140">
        <v>1.2E-4</v>
      </c>
      <c r="R138" s="140">
        <f>Q138*H138</f>
        <v>8.9280000000000002E-3</v>
      </c>
      <c r="S138" s="140">
        <v>0</v>
      </c>
      <c r="T138" s="141">
        <f>S138*H138</f>
        <v>0</v>
      </c>
      <c r="AR138" s="142" t="s">
        <v>220</v>
      </c>
      <c r="AT138" s="142" t="s">
        <v>199</v>
      </c>
      <c r="AU138" s="142" t="s">
        <v>86</v>
      </c>
      <c r="AY138" s="15" t="s">
        <v>126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5" t="s">
        <v>85</v>
      </c>
      <c r="BK138" s="143">
        <f>ROUND(I138*H138,2)</f>
        <v>0</v>
      </c>
      <c r="BL138" s="15" t="s">
        <v>176</v>
      </c>
      <c r="BM138" s="142" t="s">
        <v>901</v>
      </c>
    </row>
    <row r="139" spans="2:65" s="1" customFormat="1" ht="44.25" customHeight="1">
      <c r="B139" s="130"/>
      <c r="C139" s="131" t="s">
        <v>147</v>
      </c>
      <c r="D139" s="131" t="s">
        <v>128</v>
      </c>
      <c r="E139" s="132" t="s">
        <v>902</v>
      </c>
      <c r="F139" s="133" t="s">
        <v>903</v>
      </c>
      <c r="G139" s="134" t="s">
        <v>145</v>
      </c>
      <c r="H139" s="135">
        <v>30</v>
      </c>
      <c r="I139" s="136"/>
      <c r="J139" s="137">
        <f>ROUND(I139*H139,2)</f>
        <v>0</v>
      </c>
      <c r="K139" s="133" t="s">
        <v>1</v>
      </c>
      <c r="L139" s="30"/>
      <c r="M139" s="138" t="s">
        <v>1</v>
      </c>
      <c r="N139" s="139" t="s">
        <v>44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176</v>
      </c>
      <c r="AT139" s="142" t="s">
        <v>128</v>
      </c>
      <c r="AU139" s="142" t="s">
        <v>86</v>
      </c>
      <c r="AY139" s="15" t="s">
        <v>126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5" t="s">
        <v>85</v>
      </c>
      <c r="BK139" s="143">
        <f>ROUND(I139*H139,2)</f>
        <v>0</v>
      </c>
      <c r="BL139" s="15" t="s">
        <v>176</v>
      </c>
      <c r="BM139" s="142" t="s">
        <v>904</v>
      </c>
    </row>
    <row r="140" spans="2:65" s="12" customFormat="1" ht="11.25">
      <c r="B140" s="148"/>
      <c r="D140" s="149" t="s">
        <v>136</v>
      </c>
      <c r="E140" s="150" t="s">
        <v>1</v>
      </c>
      <c r="F140" s="151" t="s">
        <v>905</v>
      </c>
      <c r="H140" s="152">
        <v>30</v>
      </c>
      <c r="I140" s="153"/>
      <c r="L140" s="148"/>
      <c r="M140" s="154"/>
      <c r="T140" s="155"/>
      <c r="AT140" s="150" t="s">
        <v>136</v>
      </c>
      <c r="AU140" s="150" t="s">
        <v>86</v>
      </c>
      <c r="AV140" s="12" t="s">
        <v>86</v>
      </c>
      <c r="AW140" s="12" t="s">
        <v>37</v>
      </c>
      <c r="AX140" s="12" t="s">
        <v>85</v>
      </c>
      <c r="AY140" s="150" t="s">
        <v>126</v>
      </c>
    </row>
    <row r="141" spans="2:65" s="1" customFormat="1" ht="33" customHeight="1">
      <c r="B141" s="130"/>
      <c r="C141" s="131" t="s">
        <v>149</v>
      </c>
      <c r="D141" s="131" t="s">
        <v>128</v>
      </c>
      <c r="E141" s="132" t="s">
        <v>906</v>
      </c>
      <c r="F141" s="133" t="s">
        <v>907</v>
      </c>
      <c r="G141" s="134" t="s">
        <v>148</v>
      </c>
      <c r="H141" s="135">
        <v>30</v>
      </c>
      <c r="I141" s="136"/>
      <c r="J141" s="137">
        <f>ROUND(I141*H141,2)</f>
        <v>0</v>
      </c>
      <c r="K141" s="133" t="s">
        <v>132</v>
      </c>
      <c r="L141" s="30"/>
      <c r="M141" s="138" t="s">
        <v>1</v>
      </c>
      <c r="N141" s="139" t="s">
        <v>44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176</v>
      </c>
      <c r="AT141" s="142" t="s">
        <v>128</v>
      </c>
      <c r="AU141" s="142" t="s">
        <v>86</v>
      </c>
      <c r="AY141" s="15" t="s">
        <v>126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5" t="s">
        <v>85</v>
      </c>
      <c r="BK141" s="143">
        <f>ROUND(I141*H141,2)</f>
        <v>0</v>
      </c>
      <c r="BL141" s="15" t="s">
        <v>176</v>
      </c>
      <c r="BM141" s="142" t="s">
        <v>908</v>
      </c>
    </row>
    <row r="142" spans="2:65" s="1" customFormat="1" ht="11.25">
      <c r="B142" s="30"/>
      <c r="D142" s="144" t="s">
        <v>134</v>
      </c>
      <c r="F142" s="145" t="s">
        <v>909</v>
      </c>
      <c r="I142" s="146"/>
      <c r="L142" s="30"/>
      <c r="M142" s="147"/>
      <c r="T142" s="54"/>
      <c r="AT142" s="15" t="s">
        <v>134</v>
      </c>
      <c r="AU142" s="15" t="s">
        <v>86</v>
      </c>
    </row>
    <row r="143" spans="2:65" s="12" customFormat="1" ht="11.25">
      <c r="B143" s="148"/>
      <c r="D143" s="149" t="s">
        <v>136</v>
      </c>
      <c r="E143" s="150" t="s">
        <v>1</v>
      </c>
      <c r="F143" s="151" t="s">
        <v>910</v>
      </c>
      <c r="H143" s="152">
        <v>30</v>
      </c>
      <c r="I143" s="153"/>
      <c r="L143" s="148"/>
      <c r="M143" s="154"/>
      <c r="T143" s="155"/>
      <c r="AT143" s="150" t="s">
        <v>136</v>
      </c>
      <c r="AU143" s="150" t="s">
        <v>86</v>
      </c>
      <c r="AV143" s="12" t="s">
        <v>86</v>
      </c>
      <c r="AW143" s="12" t="s">
        <v>37</v>
      </c>
      <c r="AX143" s="12" t="s">
        <v>85</v>
      </c>
      <c r="AY143" s="150" t="s">
        <v>126</v>
      </c>
    </row>
    <row r="144" spans="2:65" s="1" customFormat="1" ht="16.5" customHeight="1">
      <c r="B144" s="130"/>
      <c r="C144" s="164" t="s">
        <v>154</v>
      </c>
      <c r="D144" s="164" t="s">
        <v>199</v>
      </c>
      <c r="E144" s="165" t="s">
        <v>911</v>
      </c>
      <c r="F144" s="166" t="s">
        <v>912</v>
      </c>
      <c r="G144" s="167" t="s">
        <v>148</v>
      </c>
      <c r="H144" s="168">
        <v>30</v>
      </c>
      <c r="I144" s="169"/>
      <c r="J144" s="170">
        <f>ROUND(I144*H144,2)</f>
        <v>0</v>
      </c>
      <c r="K144" s="166" t="s">
        <v>1</v>
      </c>
      <c r="L144" s="171"/>
      <c r="M144" s="172" t="s">
        <v>1</v>
      </c>
      <c r="N144" s="173" t="s">
        <v>44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220</v>
      </c>
      <c r="AT144" s="142" t="s">
        <v>199</v>
      </c>
      <c r="AU144" s="142" t="s">
        <v>86</v>
      </c>
      <c r="AY144" s="15" t="s">
        <v>126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5" t="s">
        <v>85</v>
      </c>
      <c r="BK144" s="143">
        <f>ROUND(I144*H144,2)</f>
        <v>0</v>
      </c>
      <c r="BL144" s="15" t="s">
        <v>176</v>
      </c>
      <c r="BM144" s="142" t="s">
        <v>913</v>
      </c>
    </row>
    <row r="145" spans="2:65" s="1" customFormat="1" ht="33" customHeight="1">
      <c r="B145" s="130"/>
      <c r="C145" s="131" t="s">
        <v>159</v>
      </c>
      <c r="D145" s="131" t="s">
        <v>128</v>
      </c>
      <c r="E145" s="132" t="s">
        <v>914</v>
      </c>
      <c r="F145" s="133" t="s">
        <v>915</v>
      </c>
      <c r="G145" s="134" t="s">
        <v>148</v>
      </c>
      <c r="H145" s="135">
        <v>12</v>
      </c>
      <c r="I145" s="136"/>
      <c r="J145" s="137">
        <f>ROUND(I145*H145,2)</f>
        <v>0</v>
      </c>
      <c r="K145" s="133" t="s">
        <v>132</v>
      </c>
      <c r="L145" s="30"/>
      <c r="M145" s="138" t="s">
        <v>1</v>
      </c>
      <c r="N145" s="139" t="s">
        <v>44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176</v>
      </c>
      <c r="AT145" s="142" t="s">
        <v>128</v>
      </c>
      <c r="AU145" s="142" t="s">
        <v>86</v>
      </c>
      <c r="AY145" s="15" t="s">
        <v>126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5" t="s">
        <v>85</v>
      </c>
      <c r="BK145" s="143">
        <f>ROUND(I145*H145,2)</f>
        <v>0</v>
      </c>
      <c r="BL145" s="15" t="s">
        <v>176</v>
      </c>
      <c r="BM145" s="142" t="s">
        <v>916</v>
      </c>
    </row>
    <row r="146" spans="2:65" s="1" customFormat="1" ht="11.25">
      <c r="B146" s="30"/>
      <c r="D146" s="144" t="s">
        <v>134</v>
      </c>
      <c r="F146" s="145" t="s">
        <v>917</v>
      </c>
      <c r="I146" s="146"/>
      <c r="L146" s="30"/>
      <c r="M146" s="147"/>
      <c r="T146" s="54"/>
      <c r="AT146" s="15" t="s">
        <v>134</v>
      </c>
      <c r="AU146" s="15" t="s">
        <v>86</v>
      </c>
    </row>
    <row r="147" spans="2:65" s="12" customFormat="1" ht="11.25">
      <c r="B147" s="148"/>
      <c r="D147" s="149" t="s">
        <v>136</v>
      </c>
      <c r="E147" s="150" t="s">
        <v>1</v>
      </c>
      <c r="F147" s="151" t="s">
        <v>918</v>
      </c>
      <c r="H147" s="152">
        <v>12</v>
      </c>
      <c r="I147" s="153"/>
      <c r="L147" s="148"/>
      <c r="M147" s="154"/>
      <c r="T147" s="155"/>
      <c r="AT147" s="150" t="s">
        <v>136</v>
      </c>
      <c r="AU147" s="150" t="s">
        <v>86</v>
      </c>
      <c r="AV147" s="12" t="s">
        <v>86</v>
      </c>
      <c r="AW147" s="12" t="s">
        <v>37</v>
      </c>
      <c r="AX147" s="12" t="s">
        <v>85</v>
      </c>
      <c r="AY147" s="150" t="s">
        <v>126</v>
      </c>
    </row>
    <row r="148" spans="2:65" s="1" customFormat="1" ht="33" customHeight="1">
      <c r="B148" s="130"/>
      <c r="C148" s="131" t="s">
        <v>163</v>
      </c>
      <c r="D148" s="131" t="s">
        <v>128</v>
      </c>
      <c r="E148" s="132" t="s">
        <v>919</v>
      </c>
      <c r="F148" s="133" t="s">
        <v>920</v>
      </c>
      <c r="G148" s="134" t="s">
        <v>148</v>
      </c>
      <c r="H148" s="135">
        <v>10</v>
      </c>
      <c r="I148" s="136"/>
      <c r="J148" s="137">
        <f>ROUND(I148*H148,2)</f>
        <v>0</v>
      </c>
      <c r="K148" s="133" t="s">
        <v>132</v>
      </c>
      <c r="L148" s="30"/>
      <c r="M148" s="138" t="s">
        <v>1</v>
      </c>
      <c r="N148" s="139" t="s">
        <v>44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176</v>
      </c>
      <c r="AT148" s="142" t="s">
        <v>128</v>
      </c>
      <c r="AU148" s="142" t="s">
        <v>86</v>
      </c>
      <c r="AY148" s="15" t="s">
        <v>126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5" t="s">
        <v>85</v>
      </c>
      <c r="BK148" s="143">
        <f>ROUND(I148*H148,2)</f>
        <v>0</v>
      </c>
      <c r="BL148" s="15" t="s">
        <v>176</v>
      </c>
      <c r="BM148" s="142" t="s">
        <v>921</v>
      </c>
    </row>
    <row r="149" spans="2:65" s="1" customFormat="1" ht="11.25">
      <c r="B149" s="30"/>
      <c r="D149" s="144" t="s">
        <v>134</v>
      </c>
      <c r="F149" s="145" t="s">
        <v>922</v>
      </c>
      <c r="I149" s="146"/>
      <c r="L149" s="30"/>
      <c r="M149" s="147"/>
      <c r="T149" s="54"/>
      <c r="AT149" s="15" t="s">
        <v>134</v>
      </c>
      <c r="AU149" s="15" t="s">
        <v>86</v>
      </c>
    </row>
    <row r="150" spans="2:65" s="12" customFormat="1" ht="11.25">
      <c r="B150" s="148"/>
      <c r="D150" s="149" t="s">
        <v>136</v>
      </c>
      <c r="E150" s="150" t="s">
        <v>1</v>
      </c>
      <c r="F150" s="151" t="s">
        <v>923</v>
      </c>
      <c r="H150" s="152">
        <v>10</v>
      </c>
      <c r="I150" s="153"/>
      <c r="L150" s="148"/>
      <c r="M150" s="154"/>
      <c r="T150" s="155"/>
      <c r="AT150" s="150" t="s">
        <v>136</v>
      </c>
      <c r="AU150" s="150" t="s">
        <v>86</v>
      </c>
      <c r="AV150" s="12" t="s">
        <v>86</v>
      </c>
      <c r="AW150" s="12" t="s">
        <v>37</v>
      </c>
      <c r="AX150" s="12" t="s">
        <v>85</v>
      </c>
      <c r="AY150" s="150" t="s">
        <v>126</v>
      </c>
    </row>
    <row r="151" spans="2:65" s="1" customFormat="1" ht="24.2" customHeight="1">
      <c r="B151" s="130"/>
      <c r="C151" s="131" t="s">
        <v>167</v>
      </c>
      <c r="D151" s="131" t="s">
        <v>128</v>
      </c>
      <c r="E151" s="132" t="s">
        <v>924</v>
      </c>
      <c r="F151" s="133" t="s">
        <v>925</v>
      </c>
      <c r="G151" s="134" t="s">
        <v>148</v>
      </c>
      <c r="H151" s="135">
        <v>6</v>
      </c>
      <c r="I151" s="136"/>
      <c r="J151" s="137">
        <f>ROUND(I151*H151,2)</f>
        <v>0</v>
      </c>
      <c r="K151" s="133" t="s">
        <v>132</v>
      </c>
      <c r="L151" s="30"/>
      <c r="M151" s="138" t="s">
        <v>1</v>
      </c>
      <c r="N151" s="139" t="s">
        <v>44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294</v>
      </c>
      <c r="AT151" s="142" t="s">
        <v>128</v>
      </c>
      <c r="AU151" s="142" t="s">
        <v>86</v>
      </c>
      <c r="AY151" s="15" t="s">
        <v>126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5" t="s">
        <v>85</v>
      </c>
      <c r="BK151" s="143">
        <f>ROUND(I151*H151,2)</f>
        <v>0</v>
      </c>
      <c r="BL151" s="15" t="s">
        <v>294</v>
      </c>
      <c r="BM151" s="142" t="s">
        <v>926</v>
      </c>
    </row>
    <row r="152" spans="2:65" s="1" customFormat="1" ht="11.25">
      <c r="B152" s="30"/>
      <c r="D152" s="144" t="s">
        <v>134</v>
      </c>
      <c r="F152" s="145" t="s">
        <v>927</v>
      </c>
      <c r="I152" s="146"/>
      <c r="L152" s="30"/>
      <c r="M152" s="147"/>
      <c r="T152" s="54"/>
      <c r="AT152" s="15" t="s">
        <v>134</v>
      </c>
      <c r="AU152" s="15" t="s">
        <v>86</v>
      </c>
    </row>
    <row r="153" spans="2:65" s="12" customFormat="1" ht="11.25">
      <c r="B153" s="148"/>
      <c r="D153" s="149" t="s">
        <v>136</v>
      </c>
      <c r="E153" s="150" t="s">
        <v>1</v>
      </c>
      <c r="F153" s="151" t="s">
        <v>928</v>
      </c>
      <c r="H153" s="152">
        <v>6</v>
      </c>
      <c r="I153" s="153"/>
      <c r="L153" s="148"/>
      <c r="M153" s="154"/>
      <c r="T153" s="155"/>
      <c r="AT153" s="150" t="s">
        <v>136</v>
      </c>
      <c r="AU153" s="150" t="s">
        <v>86</v>
      </c>
      <c r="AV153" s="12" t="s">
        <v>86</v>
      </c>
      <c r="AW153" s="12" t="s">
        <v>37</v>
      </c>
      <c r="AX153" s="12" t="s">
        <v>85</v>
      </c>
      <c r="AY153" s="150" t="s">
        <v>126</v>
      </c>
    </row>
    <row r="154" spans="2:65" s="1" customFormat="1" ht="24.2" customHeight="1">
      <c r="B154" s="130"/>
      <c r="C154" s="164" t="s">
        <v>8</v>
      </c>
      <c r="D154" s="164" t="s">
        <v>199</v>
      </c>
      <c r="E154" s="165" t="s">
        <v>929</v>
      </c>
      <c r="F154" s="166" t="s">
        <v>930</v>
      </c>
      <c r="G154" s="167" t="s">
        <v>148</v>
      </c>
      <c r="H154" s="168">
        <v>6</v>
      </c>
      <c r="I154" s="169"/>
      <c r="J154" s="170">
        <f>ROUND(I154*H154,2)</f>
        <v>0</v>
      </c>
      <c r="K154" s="166" t="s">
        <v>1</v>
      </c>
      <c r="L154" s="171"/>
      <c r="M154" s="172" t="s">
        <v>1</v>
      </c>
      <c r="N154" s="173" t="s">
        <v>44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931</v>
      </c>
      <c r="AT154" s="142" t="s">
        <v>199</v>
      </c>
      <c r="AU154" s="142" t="s">
        <v>86</v>
      </c>
      <c r="AY154" s="15" t="s">
        <v>126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5" t="s">
        <v>85</v>
      </c>
      <c r="BK154" s="143">
        <f>ROUND(I154*H154,2)</f>
        <v>0</v>
      </c>
      <c r="BL154" s="15" t="s">
        <v>931</v>
      </c>
      <c r="BM154" s="142" t="s">
        <v>932</v>
      </c>
    </row>
    <row r="155" spans="2:65" s="1" customFormat="1" ht="37.9" customHeight="1">
      <c r="B155" s="130"/>
      <c r="C155" s="131" t="s">
        <v>172</v>
      </c>
      <c r="D155" s="131" t="s">
        <v>128</v>
      </c>
      <c r="E155" s="132" t="s">
        <v>933</v>
      </c>
      <c r="F155" s="133" t="s">
        <v>934</v>
      </c>
      <c r="G155" s="134" t="s">
        <v>148</v>
      </c>
      <c r="H155" s="135">
        <v>2</v>
      </c>
      <c r="I155" s="136"/>
      <c r="J155" s="137">
        <f>ROUND(I155*H155,2)</f>
        <v>0</v>
      </c>
      <c r="K155" s="133" t="s">
        <v>132</v>
      </c>
      <c r="L155" s="30"/>
      <c r="M155" s="138" t="s">
        <v>1</v>
      </c>
      <c r="N155" s="139" t="s">
        <v>44</v>
      </c>
      <c r="P155" s="140">
        <f>O155*H155</f>
        <v>0</v>
      </c>
      <c r="Q155" s="140">
        <v>0</v>
      </c>
      <c r="R155" s="140">
        <f>Q155*H155</f>
        <v>0</v>
      </c>
      <c r="S155" s="140">
        <v>7.4999999999999997E-3</v>
      </c>
      <c r="T155" s="141">
        <f>S155*H155</f>
        <v>1.4999999999999999E-2</v>
      </c>
      <c r="AR155" s="142" t="s">
        <v>176</v>
      </c>
      <c r="AT155" s="142" t="s">
        <v>128</v>
      </c>
      <c r="AU155" s="142" t="s">
        <v>86</v>
      </c>
      <c r="AY155" s="15" t="s">
        <v>126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5" t="s">
        <v>85</v>
      </c>
      <c r="BK155" s="143">
        <f>ROUND(I155*H155,2)</f>
        <v>0</v>
      </c>
      <c r="BL155" s="15" t="s">
        <v>176</v>
      </c>
      <c r="BM155" s="142" t="s">
        <v>935</v>
      </c>
    </row>
    <row r="156" spans="2:65" s="1" customFormat="1" ht="11.25">
      <c r="B156" s="30"/>
      <c r="D156" s="144" t="s">
        <v>134</v>
      </c>
      <c r="F156" s="145" t="s">
        <v>936</v>
      </c>
      <c r="I156" s="146"/>
      <c r="L156" s="30"/>
      <c r="M156" s="147"/>
      <c r="T156" s="54"/>
      <c r="AT156" s="15" t="s">
        <v>134</v>
      </c>
      <c r="AU156" s="15" t="s">
        <v>86</v>
      </c>
    </row>
    <row r="157" spans="2:65" s="1" customFormat="1" ht="37.9" customHeight="1">
      <c r="B157" s="130"/>
      <c r="C157" s="131" t="s">
        <v>174</v>
      </c>
      <c r="D157" s="131" t="s">
        <v>128</v>
      </c>
      <c r="E157" s="132" t="s">
        <v>937</v>
      </c>
      <c r="F157" s="133" t="s">
        <v>938</v>
      </c>
      <c r="G157" s="134" t="s">
        <v>148</v>
      </c>
      <c r="H157" s="135">
        <v>3</v>
      </c>
      <c r="I157" s="136"/>
      <c r="J157" s="137">
        <f>ROUND(I157*H157,2)</f>
        <v>0</v>
      </c>
      <c r="K157" s="133" t="s">
        <v>132</v>
      </c>
      <c r="L157" s="30"/>
      <c r="M157" s="138" t="s">
        <v>1</v>
      </c>
      <c r="N157" s="139" t="s">
        <v>44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176</v>
      </c>
      <c r="AT157" s="142" t="s">
        <v>128</v>
      </c>
      <c r="AU157" s="142" t="s">
        <v>86</v>
      </c>
      <c r="AY157" s="15" t="s">
        <v>126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5" t="s">
        <v>85</v>
      </c>
      <c r="BK157" s="143">
        <f>ROUND(I157*H157,2)</f>
        <v>0</v>
      </c>
      <c r="BL157" s="15" t="s">
        <v>176</v>
      </c>
      <c r="BM157" s="142" t="s">
        <v>939</v>
      </c>
    </row>
    <row r="158" spans="2:65" s="1" customFormat="1" ht="11.25">
      <c r="B158" s="30"/>
      <c r="D158" s="144" t="s">
        <v>134</v>
      </c>
      <c r="F158" s="145" t="s">
        <v>940</v>
      </c>
      <c r="I158" s="146"/>
      <c r="L158" s="30"/>
      <c r="M158" s="147"/>
      <c r="T158" s="54"/>
      <c r="AT158" s="15" t="s">
        <v>134</v>
      </c>
      <c r="AU158" s="15" t="s">
        <v>86</v>
      </c>
    </row>
    <row r="159" spans="2:65" s="12" customFormat="1" ht="11.25">
      <c r="B159" s="148"/>
      <c r="D159" s="149" t="s">
        <v>136</v>
      </c>
      <c r="E159" s="150" t="s">
        <v>1</v>
      </c>
      <c r="F159" s="151" t="s">
        <v>941</v>
      </c>
      <c r="H159" s="152">
        <v>3</v>
      </c>
      <c r="I159" s="153"/>
      <c r="L159" s="148"/>
      <c r="M159" s="154"/>
      <c r="T159" s="155"/>
      <c r="AT159" s="150" t="s">
        <v>136</v>
      </c>
      <c r="AU159" s="150" t="s">
        <v>86</v>
      </c>
      <c r="AV159" s="12" t="s">
        <v>86</v>
      </c>
      <c r="AW159" s="12" t="s">
        <v>37</v>
      </c>
      <c r="AX159" s="12" t="s">
        <v>85</v>
      </c>
      <c r="AY159" s="150" t="s">
        <v>126</v>
      </c>
    </row>
    <row r="160" spans="2:65" s="1" customFormat="1" ht="37.9" customHeight="1">
      <c r="B160" s="130"/>
      <c r="C160" s="131" t="s">
        <v>175</v>
      </c>
      <c r="D160" s="131" t="s">
        <v>128</v>
      </c>
      <c r="E160" s="132" t="s">
        <v>937</v>
      </c>
      <c r="F160" s="133" t="s">
        <v>938</v>
      </c>
      <c r="G160" s="134" t="s">
        <v>148</v>
      </c>
      <c r="H160" s="135">
        <v>3</v>
      </c>
      <c r="I160" s="136"/>
      <c r="J160" s="137">
        <f>ROUND(I160*H160,2)</f>
        <v>0</v>
      </c>
      <c r="K160" s="133" t="s">
        <v>132</v>
      </c>
      <c r="L160" s="30"/>
      <c r="M160" s="138" t="s">
        <v>1</v>
      </c>
      <c r="N160" s="139" t="s">
        <v>44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176</v>
      </c>
      <c r="AT160" s="142" t="s">
        <v>128</v>
      </c>
      <c r="AU160" s="142" t="s">
        <v>86</v>
      </c>
      <c r="AY160" s="15" t="s">
        <v>126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5" t="s">
        <v>85</v>
      </c>
      <c r="BK160" s="143">
        <f>ROUND(I160*H160,2)</f>
        <v>0</v>
      </c>
      <c r="BL160" s="15" t="s">
        <v>176</v>
      </c>
      <c r="BM160" s="142" t="s">
        <v>942</v>
      </c>
    </row>
    <row r="161" spans="2:65" s="1" customFormat="1" ht="11.25">
      <c r="B161" s="30"/>
      <c r="D161" s="144" t="s">
        <v>134</v>
      </c>
      <c r="F161" s="145" t="s">
        <v>940</v>
      </c>
      <c r="I161" s="146"/>
      <c r="L161" s="30"/>
      <c r="M161" s="147"/>
      <c r="T161" s="54"/>
      <c r="AT161" s="15" t="s">
        <v>134</v>
      </c>
      <c r="AU161" s="15" t="s">
        <v>86</v>
      </c>
    </row>
    <row r="162" spans="2:65" s="1" customFormat="1" ht="49.15" customHeight="1">
      <c r="B162" s="130"/>
      <c r="C162" s="131" t="s">
        <v>176</v>
      </c>
      <c r="D162" s="131" t="s">
        <v>128</v>
      </c>
      <c r="E162" s="132" t="s">
        <v>943</v>
      </c>
      <c r="F162" s="133" t="s">
        <v>944</v>
      </c>
      <c r="G162" s="134" t="s">
        <v>145</v>
      </c>
      <c r="H162" s="135">
        <v>212.4</v>
      </c>
      <c r="I162" s="136"/>
      <c r="J162" s="137">
        <f>ROUND(I162*H162,2)</f>
        <v>0</v>
      </c>
      <c r="K162" s="133" t="s">
        <v>132</v>
      </c>
      <c r="L162" s="30"/>
      <c r="M162" s="138" t="s">
        <v>1</v>
      </c>
      <c r="N162" s="139" t="s">
        <v>44</v>
      </c>
      <c r="P162" s="140">
        <f>O162*H162</f>
        <v>0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176</v>
      </c>
      <c r="AT162" s="142" t="s">
        <v>128</v>
      </c>
      <c r="AU162" s="142" t="s">
        <v>86</v>
      </c>
      <c r="AY162" s="15" t="s">
        <v>126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5" t="s">
        <v>85</v>
      </c>
      <c r="BK162" s="143">
        <f>ROUND(I162*H162,2)</f>
        <v>0</v>
      </c>
      <c r="BL162" s="15" t="s">
        <v>176</v>
      </c>
      <c r="BM162" s="142" t="s">
        <v>945</v>
      </c>
    </row>
    <row r="163" spans="2:65" s="1" customFormat="1" ht="11.25">
      <c r="B163" s="30"/>
      <c r="D163" s="144" t="s">
        <v>134</v>
      </c>
      <c r="F163" s="145" t="s">
        <v>946</v>
      </c>
      <c r="I163" s="146"/>
      <c r="L163" s="30"/>
      <c r="M163" s="147"/>
      <c r="T163" s="54"/>
      <c r="AT163" s="15" t="s">
        <v>134</v>
      </c>
      <c r="AU163" s="15" t="s">
        <v>86</v>
      </c>
    </row>
    <row r="164" spans="2:65" s="12" customFormat="1" ht="22.5">
      <c r="B164" s="148"/>
      <c r="D164" s="149" t="s">
        <v>136</v>
      </c>
      <c r="E164" s="150" t="s">
        <v>1</v>
      </c>
      <c r="F164" s="151" t="s">
        <v>947</v>
      </c>
      <c r="H164" s="152">
        <v>212.4</v>
      </c>
      <c r="I164" s="153"/>
      <c r="L164" s="148"/>
      <c r="M164" s="154"/>
      <c r="T164" s="155"/>
      <c r="AT164" s="150" t="s">
        <v>136</v>
      </c>
      <c r="AU164" s="150" t="s">
        <v>86</v>
      </c>
      <c r="AV164" s="12" t="s">
        <v>86</v>
      </c>
      <c r="AW164" s="12" t="s">
        <v>37</v>
      </c>
      <c r="AX164" s="12" t="s">
        <v>85</v>
      </c>
      <c r="AY164" s="150" t="s">
        <v>126</v>
      </c>
    </row>
    <row r="165" spans="2:65" s="1" customFormat="1" ht="16.5" customHeight="1">
      <c r="B165" s="130"/>
      <c r="C165" s="164" t="s">
        <v>180</v>
      </c>
      <c r="D165" s="164" t="s">
        <v>199</v>
      </c>
      <c r="E165" s="165" t="s">
        <v>948</v>
      </c>
      <c r="F165" s="166" t="s">
        <v>949</v>
      </c>
      <c r="G165" s="167" t="s">
        <v>419</v>
      </c>
      <c r="H165" s="168">
        <v>201.78</v>
      </c>
      <c r="I165" s="169"/>
      <c r="J165" s="170">
        <f>ROUND(I165*H165,2)</f>
        <v>0</v>
      </c>
      <c r="K165" s="166" t="s">
        <v>132</v>
      </c>
      <c r="L165" s="171"/>
      <c r="M165" s="172" t="s">
        <v>1</v>
      </c>
      <c r="N165" s="173" t="s">
        <v>44</v>
      </c>
      <c r="P165" s="140">
        <f>O165*H165</f>
        <v>0</v>
      </c>
      <c r="Q165" s="140">
        <v>1E-3</v>
      </c>
      <c r="R165" s="140">
        <f>Q165*H165</f>
        <v>0.20178000000000001</v>
      </c>
      <c r="S165" s="140">
        <v>0</v>
      </c>
      <c r="T165" s="141">
        <f>S165*H165</f>
        <v>0</v>
      </c>
      <c r="AR165" s="142" t="s">
        <v>220</v>
      </c>
      <c r="AT165" s="142" t="s">
        <v>199</v>
      </c>
      <c r="AU165" s="142" t="s">
        <v>86</v>
      </c>
      <c r="AY165" s="15" t="s">
        <v>126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5" t="s">
        <v>85</v>
      </c>
      <c r="BK165" s="143">
        <f>ROUND(I165*H165,2)</f>
        <v>0</v>
      </c>
      <c r="BL165" s="15" t="s">
        <v>176</v>
      </c>
      <c r="BM165" s="142" t="s">
        <v>950</v>
      </c>
    </row>
    <row r="166" spans="2:65" s="1" customFormat="1" ht="24.2" customHeight="1">
      <c r="B166" s="130"/>
      <c r="C166" s="131" t="s">
        <v>184</v>
      </c>
      <c r="D166" s="131" t="s">
        <v>128</v>
      </c>
      <c r="E166" s="132" t="s">
        <v>951</v>
      </c>
      <c r="F166" s="133" t="s">
        <v>952</v>
      </c>
      <c r="G166" s="134" t="s">
        <v>148</v>
      </c>
      <c r="H166" s="135">
        <v>6</v>
      </c>
      <c r="I166" s="136"/>
      <c r="J166" s="137">
        <f>ROUND(I166*H166,2)</f>
        <v>0</v>
      </c>
      <c r="K166" s="133" t="s">
        <v>132</v>
      </c>
      <c r="L166" s="30"/>
      <c r="M166" s="138" t="s">
        <v>1</v>
      </c>
      <c r="N166" s="139" t="s">
        <v>44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176</v>
      </c>
      <c r="AT166" s="142" t="s">
        <v>128</v>
      </c>
      <c r="AU166" s="142" t="s">
        <v>86</v>
      </c>
      <c r="AY166" s="15" t="s">
        <v>126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5" t="s">
        <v>85</v>
      </c>
      <c r="BK166" s="143">
        <f>ROUND(I166*H166,2)</f>
        <v>0</v>
      </c>
      <c r="BL166" s="15" t="s">
        <v>176</v>
      </c>
      <c r="BM166" s="142" t="s">
        <v>953</v>
      </c>
    </row>
    <row r="167" spans="2:65" s="1" customFormat="1" ht="11.25">
      <c r="B167" s="30"/>
      <c r="D167" s="144" t="s">
        <v>134</v>
      </c>
      <c r="F167" s="145" t="s">
        <v>954</v>
      </c>
      <c r="I167" s="146"/>
      <c r="L167" s="30"/>
      <c r="M167" s="147"/>
      <c r="T167" s="54"/>
      <c r="AT167" s="15" t="s">
        <v>134</v>
      </c>
      <c r="AU167" s="15" t="s">
        <v>86</v>
      </c>
    </row>
    <row r="168" spans="2:65" s="12" customFormat="1" ht="11.25">
      <c r="B168" s="148"/>
      <c r="D168" s="149" t="s">
        <v>136</v>
      </c>
      <c r="E168" s="150" t="s">
        <v>1</v>
      </c>
      <c r="F168" s="151" t="s">
        <v>928</v>
      </c>
      <c r="H168" s="152">
        <v>6</v>
      </c>
      <c r="I168" s="153"/>
      <c r="L168" s="148"/>
      <c r="M168" s="154"/>
      <c r="T168" s="155"/>
      <c r="AT168" s="150" t="s">
        <v>136</v>
      </c>
      <c r="AU168" s="150" t="s">
        <v>86</v>
      </c>
      <c r="AV168" s="12" t="s">
        <v>86</v>
      </c>
      <c r="AW168" s="12" t="s">
        <v>37</v>
      </c>
      <c r="AX168" s="12" t="s">
        <v>85</v>
      </c>
      <c r="AY168" s="150" t="s">
        <v>126</v>
      </c>
    </row>
    <row r="169" spans="2:65" s="1" customFormat="1" ht="16.5" customHeight="1">
      <c r="B169" s="130"/>
      <c r="C169" s="164" t="s">
        <v>190</v>
      </c>
      <c r="D169" s="164" t="s">
        <v>199</v>
      </c>
      <c r="E169" s="165" t="s">
        <v>955</v>
      </c>
      <c r="F169" s="166" t="s">
        <v>956</v>
      </c>
      <c r="G169" s="167" t="s">
        <v>148</v>
      </c>
      <c r="H169" s="168">
        <v>6</v>
      </c>
      <c r="I169" s="169"/>
      <c r="J169" s="170">
        <f>ROUND(I169*H169,2)</f>
        <v>0</v>
      </c>
      <c r="K169" s="166" t="s">
        <v>132</v>
      </c>
      <c r="L169" s="171"/>
      <c r="M169" s="172" t="s">
        <v>1</v>
      </c>
      <c r="N169" s="173" t="s">
        <v>44</v>
      </c>
      <c r="P169" s="140">
        <f>O169*H169</f>
        <v>0</v>
      </c>
      <c r="Q169" s="140">
        <v>1.2999999999999999E-4</v>
      </c>
      <c r="R169" s="140">
        <f>Q169*H169</f>
        <v>7.7999999999999988E-4</v>
      </c>
      <c r="S169" s="140">
        <v>0</v>
      </c>
      <c r="T169" s="141">
        <f>S169*H169</f>
        <v>0</v>
      </c>
      <c r="AR169" s="142" t="s">
        <v>220</v>
      </c>
      <c r="AT169" s="142" t="s">
        <v>199</v>
      </c>
      <c r="AU169" s="142" t="s">
        <v>86</v>
      </c>
      <c r="AY169" s="15" t="s">
        <v>126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5" t="s">
        <v>85</v>
      </c>
      <c r="BK169" s="143">
        <f>ROUND(I169*H169,2)</f>
        <v>0</v>
      </c>
      <c r="BL169" s="15" t="s">
        <v>176</v>
      </c>
      <c r="BM169" s="142" t="s">
        <v>957</v>
      </c>
    </row>
    <row r="170" spans="2:65" s="1" customFormat="1" ht="21.75" customHeight="1">
      <c r="B170" s="130"/>
      <c r="C170" s="131" t="s">
        <v>194</v>
      </c>
      <c r="D170" s="131" t="s">
        <v>128</v>
      </c>
      <c r="E170" s="132" t="s">
        <v>958</v>
      </c>
      <c r="F170" s="133" t="s">
        <v>959</v>
      </c>
      <c r="G170" s="134" t="s">
        <v>148</v>
      </c>
      <c r="H170" s="135">
        <v>12</v>
      </c>
      <c r="I170" s="136"/>
      <c r="J170" s="137">
        <f>ROUND(I170*H170,2)</f>
        <v>0</v>
      </c>
      <c r="K170" s="133" t="s">
        <v>132</v>
      </c>
      <c r="L170" s="30"/>
      <c r="M170" s="138" t="s">
        <v>1</v>
      </c>
      <c r="N170" s="139" t="s">
        <v>44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176</v>
      </c>
      <c r="AT170" s="142" t="s">
        <v>128</v>
      </c>
      <c r="AU170" s="142" t="s">
        <v>86</v>
      </c>
      <c r="AY170" s="15" t="s">
        <v>126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5" t="s">
        <v>85</v>
      </c>
      <c r="BK170" s="143">
        <f>ROUND(I170*H170,2)</f>
        <v>0</v>
      </c>
      <c r="BL170" s="15" t="s">
        <v>176</v>
      </c>
      <c r="BM170" s="142" t="s">
        <v>960</v>
      </c>
    </row>
    <row r="171" spans="2:65" s="1" customFormat="1" ht="11.25">
      <c r="B171" s="30"/>
      <c r="D171" s="144" t="s">
        <v>134</v>
      </c>
      <c r="F171" s="145" t="s">
        <v>961</v>
      </c>
      <c r="I171" s="146"/>
      <c r="L171" s="30"/>
      <c r="M171" s="147"/>
      <c r="T171" s="54"/>
      <c r="AT171" s="15" t="s">
        <v>134</v>
      </c>
      <c r="AU171" s="15" t="s">
        <v>86</v>
      </c>
    </row>
    <row r="172" spans="2:65" s="12" customFormat="1" ht="11.25">
      <c r="B172" s="148"/>
      <c r="D172" s="149" t="s">
        <v>136</v>
      </c>
      <c r="E172" s="150" t="s">
        <v>1</v>
      </c>
      <c r="F172" s="151" t="s">
        <v>962</v>
      </c>
      <c r="H172" s="152">
        <v>12</v>
      </c>
      <c r="I172" s="153"/>
      <c r="L172" s="148"/>
      <c r="M172" s="154"/>
      <c r="T172" s="155"/>
      <c r="AT172" s="150" t="s">
        <v>136</v>
      </c>
      <c r="AU172" s="150" t="s">
        <v>86</v>
      </c>
      <c r="AV172" s="12" t="s">
        <v>86</v>
      </c>
      <c r="AW172" s="12" t="s">
        <v>37</v>
      </c>
      <c r="AX172" s="12" t="s">
        <v>85</v>
      </c>
      <c r="AY172" s="150" t="s">
        <v>126</v>
      </c>
    </row>
    <row r="173" spans="2:65" s="1" customFormat="1" ht="24.2" customHeight="1">
      <c r="B173" s="130"/>
      <c r="C173" s="164" t="s">
        <v>7</v>
      </c>
      <c r="D173" s="164" t="s">
        <v>199</v>
      </c>
      <c r="E173" s="165" t="s">
        <v>963</v>
      </c>
      <c r="F173" s="166" t="s">
        <v>964</v>
      </c>
      <c r="G173" s="167" t="s">
        <v>148</v>
      </c>
      <c r="H173" s="168">
        <v>12</v>
      </c>
      <c r="I173" s="169"/>
      <c r="J173" s="170">
        <f>ROUND(I173*H173,2)</f>
        <v>0</v>
      </c>
      <c r="K173" s="166" t="s">
        <v>132</v>
      </c>
      <c r="L173" s="171"/>
      <c r="M173" s="172" t="s">
        <v>1</v>
      </c>
      <c r="N173" s="173" t="s">
        <v>44</v>
      </c>
      <c r="P173" s="140">
        <f>O173*H173</f>
        <v>0</v>
      </c>
      <c r="Q173" s="140">
        <v>6.9999999999999999E-4</v>
      </c>
      <c r="R173" s="140">
        <f>Q173*H173</f>
        <v>8.3999999999999995E-3</v>
      </c>
      <c r="S173" s="140">
        <v>0</v>
      </c>
      <c r="T173" s="141">
        <f>S173*H173</f>
        <v>0</v>
      </c>
      <c r="AR173" s="142" t="s">
        <v>220</v>
      </c>
      <c r="AT173" s="142" t="s">
        <v>199</v>
      </c>
      <c r="AU173" s="142" t="s">
        <v>86</v>
      </c>
      <c r="AY173" s="15" t="s">
        <v>126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5" t="s">
        <v>85</v>
      </c>
      <c r="BK173" s="143">
        <f>ROUND(I173*H173,2)</f>
        <v>0</v>
      </c>
      <c r="BL173" s="15" t="s">
        <v>176</v>
      </c>
      <c r="BM173" s="142" t="s">
        <v>965</v>
      </c>
    </row>
    <row r="174" spans="2:65" s="1" customFormat="1" ht="44.25" customHeight="1">
      <c r="B174" s="130"/>
      <c r="C174" s="131" t="s">
        <v>198</v>
      </c>
      <c r="D174" s="131" t="s">
        <v>128</v>
      </c>
      <c r="E174" s="132" t="s">
        <v>966</v>
      </c>
      <c r="F174" s="133" t="s">
        <v>967</v>
      </c>
      <c r="G174" s="134" t="s">
        <v>148</v>
      </c>
      <c r="H174" s="135">
        <v>1</v>
      </c>
      <c r="I174" s="136"/>
      <c r="J174" s="137">
        <f>ROUND(I174*H174,2)</f>
        <v>0</v>
      </c>
      <c r="K174" s="133" t="s">
        <v>132</v>
      </c>
      <c r="L174" s="30"/>
      <c r="M174" s="138" t="s">
        <v>1</v>
      </c>
      <c r="N174" s="139" t="s">
        <v>44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176</v>
      </c>
      <c r="AT174" s="142" t="s">
        <v>128</v>
      </c>
      <c r="AU174" s="142" t="s">
        <v>86</v>
      </c>
      <c r="AY174" s="15" t="s">
        <v>126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5" t="s">
        <v>85</v>
      </c>
      <c r="BK174" s="143">
        <f>ROUND(I174*H174,2)</f>
        <v>0</v>
      </c>
      <c r="BL174" s="15" t="s">
        <v>176</v>
      </c>
      <c r="BM174" s="142" t="s">
        <v>968</v>
      </c>
    </row>
    <row r="175" spans="2:65" s="1" customFormat="1" ht="11.25">
      <c r="B175" s="30"/>
      <c r="D175" s="144" t="s">
        <v>134</v>
      </c>
      <c r="F175" s="145" t="s">
        <v>969</v>
      </c>
      <c r="I175" s="146"/>
      <c r="L175" s="30"/>
      <c r="M175" s="147"/>
      <c r="T175" s="54"/>
      <c r="AT175" s="15" t="s">
        <v>134</v>
      </c>
      <c r="AU175" s="15" t="s">
        <v>86</v>
      </c>
    </row>
    <row r="176" spans="2:65" s="11" customFormat="1" ht="25.9" customHeight="1">
      <c r="B176" s="118"/>
      <c r="D176" s="119" t="s">
        <v>78</v>
      </c>
      <c r="E176" s="120" t="s">
        <v>199</v>
      </c>
      <c r="F176" s="120" t="s">
        <v>970</v>
      </c>
      <c r="I176" s="121"/>
      <c r="J176" s="122">
        <f>BK176</f>
        <v>0</v>
      </c>
      <c r="L176" s="118"/>
      <c r="M176" s="123"/>
      <c r="P176" s="124">
        <f>P177+P196+P251</f>
        <v>0</v>
      </c>
      <c r="R176" s="124">
        <f>R177+R196+R251</f>
        <v>78.828648519999987</v>
      </c>
      <c r="T176" s="125">
        <f>T177+T196+T251</f>
        <v>0</v>
      </c>
      <c r="AR176" s="119" t="s">
        <v>140</v>
      </c>
      <c r="AT176" s="126" t="s">
        <v>78</v>
      </c>
      <c r="AU176" s="126" t="s">
        <v>79</v>
      </c>
      <c r="AY176" s="119" t="s">
        <v>126</v>
      </c>
      <c r="BK176" s="127">
        <f>BK177+BK196+BK251</f>
        <v>0</v>
      </c>
    </row>
    <row r="177" spans="2:65" s="11" customFormat="1" ht="22.9" customHeight="1">
      <c r="B177" s="118"/>
      <c r="D177" s="119" t="s">
        <v>78</v>
      </c>
      <c r="E177" s="128" t="s">
        <v>971</v>
      </c>
      <c r="F177" s="128" t="s">
        <v>972</v>
      </c>
      <c r="I177" s="121"/>
      <c r="J177" s="129">
        <f>BK177</f>
        <v>0</v>
      </c>
      <c r="L177" s="118"/>
      <c r="M177" s="123"/>
      <c r="P177" s="124">
        <f>SUM(P178:P195)</f>
        <v>0</v>
      </c>
      <c r="R177" s="124">
        <f>SUM(R178:R195)</f>
        <v>0.42320000000000002</v>
      </c>
      <c r="T177" s="125">
        <f>SUM(T178:T195)</f>
        <v>0</v>
      </c>
      <c r="AR177" s="119" t="s">
        <v>140</v>
      </c>
      <c r="AT177" s="126" t="s">
        <v>78</v>
      </c>
      <c r="AU177" s="126" t="s">
        <v>85</v>
      </c>
      <c r="AY177" s="119" t="s">
        <v>126</v>
      </c>
      <c r="BK177" s="127">
        <f>SUM(BK178:BK195)</f>
        <v>0</v>
      </c>
    </row>
    <row r="178" spans="2:65" s="1" customFormat="1" ht="24.2" customHeight="1">
      <c r="B178" s="130"/>
      <c r="C178" s="131" t="s">
        <v>200</v>
      </c>
      <c r="D178" s="131" t="s">
        <v>128</v>
      </c>
      <c r="E178" s="132" t="s">
        <v>973</v>
      </c>
      <c r="F178" s="133" t="s">
        <v>974</v>
      </c>
      <c r="G178" s="134" t="s">
        <v>148</v>
      </c>
      <c r="H178" s="135">
        <v>6</v>
      </c>
      <c r="I178" s="136"/>
      <c r="J178" s="137">
        <f>ROUND(I178*H178,2)</f>
        <v>0</v>
      </c>
      <c r="K178" s="133" t="s">
        <v>1</v>
      </c>
      <c r="L178" s="30"/>
      <c r="M178" s="138" t="s">
        <v>1</v>
      </c>
      <c r="N178" s="139" t="s">
        <v>44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294</v>
      </c>
      <c r="AT178" s="142" t="s">
        <v>128</v>
      </c>
      <c r="AU178" s="142" t="s">
        <v>86</v>
      </c>
      <c r="AY178" s="15" t="s">
        <v>126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5" t="s">
        <v>85</v>
      </c>
      <c r="BK178" s="143">
        <f>ROUND(I178*H178,2)</f>
        <v>0</v>
      </c>
      <c r="BL178" s="15" t="s">
        <v>294</v>
      </c>
      <c r="BM178" s="142" t="s">
        <v>975</v>
      </c>
    </row>
    <row r="179" spans="2:65" s="12" customFormat="1" ht="11.25">
      <c r="B179" s="148"/>
      <c r="D179" s="149" t="s">
        <v>136</v>
      </c>
      <c r="E179" s="150" t="s">
        <v>1</v>
      </c>
      <c r="F179" s="151" t="s">
        <v>928</v>
      </c>
      <c r="H179" s="152">
        <v>6</v>
      </c>
      <c r="I179" s="153"/>
      <c r="L179" s="148"/>
      <c r="M179" s="154"/>
      <c r="T179" s="155"/>
      <c r="AT179" s="150" t="s">
        <v>136</v>
      </c>
      <c r="AU179" s="150" t="s">
        <v>86</v>
      </c>
      <c r="AV179" s="12" t="s">
        <v>86</v>
      </c>
      <c r="AW179" s="12" t="s">
        <v>37</v>
      </c>
      <c r="AX179" s="12" t="s">
        <v>85</v>
      </c>
      <c r="AY179" s="150" t="s">
        <v>126</v>
      </c>
    </row>
    <row r="180" spans="2:65" s="1" customFormat="1" ht="24.2" customHeight="1">
      <c r="B180" s="130"/>
      <c r="C180" s="164" t="s">
        <v>201</v>
      </c>
      <c r="D180" s="164" t="s">
        <v>199</v>
      </c>
      <c r="E180" s="165" t="s">
        <v>976</v>
      </c>
      <c r="F180" s="166" t="s">
        <v>977</v>
      </c>
      <c r="G180" s="167" t="s">
        <v>148</v>
      </c>
      <c r="H180" s="168">
        <v>1</v>
      </c>
      <c r="I180" s="169"/>
      <c r="J180" s="170">
        <f>ROUND(I180*H180,2)</f>
        <v>0</v>
      </c>
      <c r="K180" s="166" t="s">
        <v>1</v>
      </c>
      <c r="L180" s="171"/>
      <c r="M180" s="172" t="s">
        <v>1</v>
      </c>
      <c r="N180" s="173" t="s">
        <v>44</v>
      </c>
      <c r="P180" s="140">
        <f>O180*H180</f>
        <v>0</v>
      </c>
      <c r="Q180" s="140">
        <v>1.4E-3</v>
      </c>
      <c r="R180" s="140">
        <f>Q180*H180</f>
        <v>1.4E-3</v>
      </c>
      <c r="S180" s="140">
        <v>0</v>
      </c>
      <c r="T180" s="141">
        <f>S180*H180</f>
        <v>0</v>
      </c>
      <c r="AR180" s="142" t="s">
        <v>978</v>
      </c>
      <c r="AT180" s="142" t="s">
        <v>199</v>
      </c>
      <c r="AU180" s="142" t="s">
        <v>86</v>
      </c>
      <c r="AY180" s="15" t="s">
        <v>126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5" t="s">
        <v>85</v>
      </c>
      <c r="BK180" s="143">
        <f>ROUND(I180*H180,2)</f>
        <v>0</v>
      </c>
      <c r="BL180" s="15" t="s">
        <v>294</v>
      </c>
      <c r="BM180" s="142" t="s">
        <v>979</v>
      </c>
    </row>
    <row r="181" spans="2:65" s="12" customFormat="1" ht="11.25">
      <c r="B181" s="148"/>
      <c r="D181" s="149" t="s">
        <v>136</v>
      </c>
      <c r="E181" s="150" t="s">
        <v>1</v>
      </c>
      <c r="F181" s="151" t="s">
        <v>980</v>
      </c>
      <c r="H181" s="152">
        <v>1</v>
      </c>
      <c r="I181" s="153"/>
      <c r="L181" s="148"/>
      <c r="M181" s="154"/>
      <c r="T181" s="155"/>
      <c r="AT181" s="150" t="s">
        <v>136</v>
      </c>
      <c r="AU181" s="150" t="s">
        <v>86</v>
      </c>
      <c r="AV181" s="12" t="s">
        <v>86</v>
      </c>
      <c r="AW181" s="12" t="s">
        <v>37</v>
      </c>
      <c r="AX181" s="12" t="s">
        <v>85</v>
      </c>
      <c r="AY181" s="150" t="s">
        <v>126</v>
      </c>
    </row>
    <row r="182" spans="2:65" s="1" customFormat="1" ht="24.2" customHeight="1">
      <c r="B182" s="130"/>
      <c r="C182" s="164" t="s">
        <v>202</v>
      </c>
      <c r="D182" s="164" t="s">
        <v>199</v>
      </c>
      <c r="E182" s="165" t="s">
        <v>981</v>
      </c>
      <c r="F182" s="166" t="s">
        <v>982</v>
      </c>
      <c r="G182" s="167" t="s">
        <v>148</v>
      </c>
      <c r="H182" s="168">
        <v>1</v>
      </c>
      <c r="I182" s="169"/>
      <c r="J182" s="170">
        <f>ROUND(I182*H182,2)</f>
        <v>0</v>
      </c>
      <c r="K182" s="166" t="s">
        <v>1</v>
      </c>
      <c r="L182" s="171"/>
      <c r="M182" s="172" t="s">
        <v>1</v>
      </c>
      <c r="N182" s="173" t="s">
        <v>44</v>
      </c>
      <c r="P182" s="140">
        <f>O182*H182</f>
        <v>0</v>
      </c>
      <c r="Q182" s="140">
        <v>1.8E-3</v>
      </c>
      <c r="R182" s="140">
        <f>Q182*H182</f>
        <v>1.8E-3</v>
      </c>
      <c r="S182" s="140">
        <v>0</v>
      </c>
      <c r="T182" s="141">
        <f>S182*H182</f>
        <v>0</v>
      </c>
      <c r="AR182" s="142" t="s">
        <v>978</v>
      </c>
      <c r="AT182" s="142" t="s">
        <v>199</v>
      </c>
      <c r="AU182" s="142" t="s">
        <v>86</v>
      </c>
      <c r="AY182" s="15" t="s">
        <v>126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5" t="s">
        <v>85</v>
      </c>
      <c r="BK182" s="143">
        <f>ROUND(I182*H182,2)</f>
        <v>0</v>
      </c>
      <c r="BL182" s="15" t="s">
        <v>294</v>
      </c>
      <c r="BM182" s="142" t="s">
        <v>983</v>
      </c>
    </row>
    <row r="183" spans="2:65" s="12" customFormat="1" ht="11.25">
      <c r="B183" s="148"/>
      <c r="D183" s="149" t="s">
        <v>136</v>
      </c>
      <c r="E183" s="150" t="s">
        <v>1</v>
      </c>
      <c r="F183" s="151" t="s">
        <v>984</v>
      </c>
      <c r="H183" s="152">
        <v>1</v>
      </c>
      <c r="I183" s="153"/>
      <c r="L183" s="148"/>
      <c r="M183" s="154"/>
      <c r="T183" s="155"/>
      <c r="AT183" s="150" t="s">
        <v>136</v>
      </c>
      <c r="AU183" s="150" t="s">
        <v>86</v>
      </c>
      <c r="AV183" s="12" t="s">
        <v>86</v>
      </c>
      <c r="AW183" s="12" t="s">
        <v>37</v>
      </c>
      <c r="AX183" s="12" t="s">
        <v>85</v>
      </c>
      <c r="AY183" s="150" t="s">
        <v>126</v>
      </c>
    </row>
    <row r="184" spans="2:65" s="1" customFormat="1" ht="16.5" customHeight="1">
      <c r="B184" s="130"/>
      <c r="C184" s="164" t="s">
        <v>204</v>
      </c>
      <c r="D184" s="164" t="s">
        <v>199</v>
      </c>
      <c r="E184" s="165" t="s">
        <v>985</v>
      </c>
      <c r="F184" s="166" t="s">
        <v>986</v>
      </c>
      <c r="G184" s="167" t="s">
        <v>131</v>
      </c>
      <c r="H184" s="168">
        <v>6</v>
      </c>
      <c r="I184" s="169"/>
      <c r="J184" s="170">
        <f>ROUND(I184*H184,2)</f>
        <v>0</v>
      </c>
      <c r="K184" s="166" t="s">
        <v>1</v>
      </c>
      <c r="L184" s="171"/>
      <c r="M184" s="172" t="s">
        <v>1</v>
      </c>
      <c r="N184" s="173" t="s">
        <v>44</v>
      </c>
      <c r="P184" s="140">
        <f>O184*H184</f>
        <v>0</v>
      </c>
      <c r="Q184" s="140">
        <v>7.0000000000000007E-2</v>
      </c>
      <c r="R184" s="140">
        <f>Q184*H184</f>
        <v>0.42000000000000004</v>
      </c>
      <c r="S184" s="140">
        <v>0</v>
      </c>
      <c r="T184" s="141">
        <f>S184*H184</f>
        <v>0</v>
      </c>
      <c r="AR184" s="142" t="s">
        <v>931</v>
      </c>
      <c r="AT184" s="142" t="s">
        <v>199</v>
      </c>
      <c r="AU184" s="142" t="s">
        <v>86</v>
      </c>
      <c r="AY184" s="15" t="s">
        <v>126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5" t="s">
        <v>85</v>
      </c>
      <c r="BK184" s="143">
        <f>ROUND(I184*H184,2)</f>
        <v>0</v>
      </c>
      <c r="BL184" s="15" t="s">
        <v>931</v>
      </c>
      <c r="BM184" s="142" t="s">
        <v>987</v>
      </c>
    </row>
    <row r="185" spans="2:65" s="12" customFormat="1" ht="11.25">
      <c r="B185" s="148"/>
      <c r="D185" s="149" t="s">
        <v>136</v>
      </c>
      <c r="E185" s="150" t="s">
        <v>1</v>
      </c>
      <c r="F185" s="151" t="s">
        <v>988</v>
      </c>
      <c r="H185" s="152">
        <v>6</v>
      </c>
      <c r="I185" s="153"/>
      <c r="L185" s="148"/>
      <c r="M185" s="154"/>
      <c r="T185" s="155"/>
      <c r="AT185" s="150" t="s">
        <v>136</v>
      </c>
      <c r="AU185" s="150" t="s">
        <v>86</v>
      </c>
      <c r="AV185" s="12" t="s">
        <v>86</v>
      </c>
      <c r="AW185" s="12" t="s">
        <v>37</v>
      </c>
      <c r="AX185" s="12" t="s">
        <v>85</v>
      </c>
      <c r="AY185" s="150" t="s">
        <v>126</v>
      </c>
    </row>
    <row r="186" spans="2:65" s="1" customFormat="1" ht="24.2" customHeight="1">
      <c r="B186" s="130"/>
      <c r="C186" s="131" t="s">
        <v>205</v>
      </c>
      <c r="D186" s="131" t="s">
        <v>128</v>
      </c>
      <c r="E186" s="132" t="s">
        <v>989</v>
      </c>
      <c r="F186" s="133" t="s">
        <v>990</v>
      </c>
      <c r="G186" s="134" t="s">
        <v>148</v>
      </c>
      <c r="H186" s="135">
        <v>3</v>
      </c>
      <c r="I186" s="136"/>
      <c r="J186" s="137">
        <f>ROUND(I186*H186,2)</f>
        <v>0</v>
      </c>
      <c r="K186" s="133" t="s">
        <v>1</v>
      </c>
      <c r="L186" s="30"/>
      <c r="M186" s="138" t="s">
        <v>1</v>
      </c>
      <c r="N186" s="139" t="s">
        <v>44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294</v>
      </c>
      <c r="AT186" s="142" t="s">
        <v>128</v>
      </c>
      <c r="AU186" s="142" t="s">
        <v>86</v>
      </c>
      <c r="AY186" s="15" t="s">
        <v>126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5" t="s">
        <v>85</v>
      </c>
      <c r="BK186" s="143">
        <f>ROUND(I186*H186,2)</f>
        <v>0</v>
      </c>
      <c r="BL186" s="15" t="s">
        <v>294</v>
      </c>
      <c r="BM186" s="142" t="s">
        <v>991</v>
      </c>
    </row>
    <row r="187" spans="2:65" s="12" customFormat="1" ht="11.25">
      <c r="B187" s="148"/>
      <c r="D187" s="149" t="s">
        <v>136</v>
      </c>
      <c r="E187" s="150" t="s">
        <v>1</v>
      </c>
      <c r="F187" s="151" t="s">
        <v>992</v>
      </c>
      <c r="H187" s="152">
        <v>3</v>
      </c>
      <c r="I187" s="153"/>
      <c r="L187" s="148"/>
      <c r="M187" s="154"/>
      <c r="T187" s="155"/>
      <c r="AT187" s="150" t="s">
        <v>136</v>
      </c>
      <c r="AU187" s="150" t="s">
        <v>86</v>
      </c>
      <c r="AV187" s="12" t="s">
        <v>86</v>
      </c>
      <c r="AW187" s="12" t="s">
        <v>37</v>
      </c>
      <c r="AX187" s="12" t="s">
        <v>85</v>
      </c>
      <c r="AY187" s="150" t="s">
        <v>126</v>
      </c>
    </row>
    <row r="188" spans="2:65" s="1" customFormat="1" ht="24.2" customHeight="1">
      <c r="B188" s="130"/>
      <c r="C188" s="131" t="s">
        <v>210</v>
      </c>
      <c r="D188" s="131" t="s">
        <v>128</v>
      </c>
      <c r="E188" s="132" t="s">
        <v>993</v>
      </c>
      <c r="F188" s="133" t="s">
        <v>994</v>
      </c>
      <c r="G188" s="134" t="s">
        <v>148</v>
      </c>
      <c r="H188" s="135">
        <v>1</v>
      </c>
      <c r="I188" s="136"/>
      <c r="J188" s="137">
        <f>ROUND(I188*H188,2)</f>
        <v>0</v>
      </c>
      <c r="K188" s="133" t="s">
        <v>1</v>
      </c>
      <c r="L188" s="30"/>
      <c r="M188" s="138" t="s">
        <v>1</v>
      </c>
      <c r="N188" s="139" t="s">
        <v>44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294</v>
      </c>
      <c r="AT188" s="142" t="s">
        <v>128</v>
      </c>
      <c r="AU188" s="142" t="s">
        <v>86</v>
      </c>
      <c r="AY188" s="15" t="s">
        <v>126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5" t="s">
        <v>85</v>
      </c>
      <c r="BK188" s="143">
        <f>ROUND(I188*H188,2)</f>
        <v>0</v>
      </c>
      <c r="BL188" s="15" t="s">
        <v>294</v>
      </c>
      <c r="BM188" s="142" t="s">
        <v>995</v>
      </c>
    </row>
    <row r="189" spans="2:65" s="12" customFormat="1" ht="11.25">
      <c r="B189" s="148"/>
      <c r="D189" s="149" t="s">
        <v>136</v>
      </c>
      <c r="E189" s="150" t="s">
        <v>1</v>
      </c>
      <c r="F189" s="151" t="s">
        <v>984</v>
      </c>
      <c r="H189" s="152">
        <v>1</v>
      </c>
      <c r="I189" s="153"/>
      <c r="L189" s="148"/>
      <c r="M189" s="154"/>
      <c r="T189" s="155"/>
      <c r="AT189" s="150" t="s">
        <v>136</v>
      </c>
      <c r="AU189" s="150" t="s">
        <v>86</v>
      </c>
      <c r="AV189" s="12" t="s">
        <v>86</v>
      </c>
      <c r="AW189" s="12" t="s">
        <v>37</v>
      </c>
      <c r="AX189" s="12" t="s">
        <v>85</v>
      </c>
      <c r="AY189" s="150" t="s">
        <v>126</v>
      </c>
    </row>
    <row r="190" spans="2:65" s="1" customFormat="1" ht="24.2" customHeight="1">
      <c r="B190" s="130"/>
      <c r="C190" s="131" t="s">
        <v>214</v>
      </c>
      <c r="D190" s="131" t="s">
        <v>128</v>
      </c>
      <c r="E190" s="132" t="s">
        <v>996</v>
      </c>
      <c r="F190" s="133" t="s">
        <v>997</v>
      </c>
      <c r="G190" s="134" t="s">
        <v>148</v>
      </c>
      <c r="H190" s="135">
        <v>1</v>
      </c>
      <c r="I190" s="136"/>
      <c r="J190" s="137">
        <f>ROUND(I190*H190,2)</f>
        <v>0</v>
      </c>
      <c r="K190" s="133" t="s">
        <v>1</v>
      </c>
      <c r="L190" s="30"/>
      <c r="M190" s="138" t="s">
        <v>1</v>
      </c>
      <c r="N190" s="139" t="s">
        <v>44</v>
      </c>
      <c r="P190" s="140">
        <f>O190*H190</f>
        <v>0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AR190" s="142" t="s">
        <v>294</v>
      </c>
      <c r="AT190" s="142" t="s">
        <v>128</v>
      </c>
      <c r="AU190" s="142" t="s">
        <v>86</v>
      </c>
      <c r="AY190" s="15" t="s">
        <v>126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5" t="s">
        <v>85</v>
      </c>
      <c r="BK190" s="143">
        <f>ROUND(I190*H190,2)</f>
        <v>0</v>
      </c>
      <c r="BL190" s="15" t="s">
        <v>294</v>
      </c>
      <c r="BM190" s="142" t="s">
        <v>998</v>
      </c>
    </row>
    <row r="191" spans="2:65" s="12" customFormat="1" ht="11.25">
      <c r="B191" s="148"/>
      <c r="D191" s="149" t="s">
        <v>136</v>
      </c>
      <c r="E191" s="150" t="s">
        <v>1</v>
      </c>
      <c r="F191" s="151" t="s">
        <v>984</v>
      </c>
      <c r="H191" s="152">
        <v>1</v>
      </c>
      <c r="I191" s="153"/>
      <c r="L191" s="148"/>
      <c r="M191" s="154"/>
      <c r="T191" s="155"/>
      <c r="AT191" s="150" t="s">
        <v>136</v>
      </c>
      <c r="AU191" s="150" t="s">
        <v>86</v>
      </c>
      <c r="AV191" s="12" t="s">
        <v>86</v>
      </c>
      <c r="AW191" s="12" t="s">
        <v>37</v>
      </c>
      <c r="AX191" s="12" t="s">
        <v>85</v>
      </c>
      <c r="AY191" s="150" t="s">
        <v>126</v>
      </c>
    </row>
    <row r="192" spans="2:65" s="1" customFormat="1" ht="16.5" customHeight="1">
      <c r="B192" s="130"/>
      <c r="C192" s="131" t="s">
        <v>215</v>
      </c>
      <c r="D192" s="131" t="s">
        <v>128</v>
      </c>
      <c r="E192" s="132" t="s">
        <v>999</v>
      </c>
      <c r="F192" s="133" t="s">
        <v>1000</v>
      </c>
      <c r="G192" s="134" t="s">
        <v>148</v>
      </c>
      <c r="H192" s="135">
        <v>1</v>
      </c>
      <c r="I192" s="136"/>
      <c r="J192" s="137">
        <f>ROUND(I192*H192,2)</f>
        <v>0</v>
      </c>
      <c r="K192" s="133" t="s">
        <v>1</v>
      </c>
      <c r="L192" s="30"/>
      <c r="M192" s="138" t="s">
        <v>1</v>
      </c>
      <c r="N192" s="139" t="s">
        <v>44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294</v>
      </c>
      <c r="AT192" s="142" t="s">
        <v>128</v>
      </c>
      <c r="AU192" s="142" t="s">
        <v>86</v>
      </c>
      <c r="AY192" s="15" t="s">
        <v>126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5" t="s">
        <v>85</v>
      </c>
      <c r="BK192" s="143">
        <f>ROUND(I192*H192,2)</f>
        <v>0</v>
      </c>
      <c r="BL192" s="15" t="s">
        <v>294</v>
      </c>
      <c r="BM192" s="142" t="s">
        <v>1001</v>
      </c>
    </row>
    <row r="193" spans="2:65" s="12" customFormat="1" ht="11.25">
      <c r="B193" s="148"/>
      <c r="D193" s="149" t="s">
        <v>136</v>
      </c>
      <c r="E193" s="150" t="s">
        <v>1</v>
      </c>
      <c r="F193" s="151" t="s">
        <v>984</v>
      </c>
      <c r="H193" s="152">
        <v>1</v>
      </c>
      <c r="I193" s="153"/>
      <c r="L193" s="148"/>
      <c r="M193" s="154"/>
      <c r="T193" s="155"/>
      <c r="AT193" s="150" t="s">
        <v>136</v>
      </c>
      <c r="AU193" s="150" t="s">
        <v>86</v>
      </c>
      <c r="AV193" s="12" t="s">
        <v>86</v>
      </c>
      <c r="AW193" s="12" t="s">
        <v>37</v>
      </c>
      <c r="AX193" s="12" t="s">
        <v>85</v>
      </c>
      <c r="AY193" s="150" t="s">
        <v>126</v>
      </c>
    </row>
    <row r="194" spans="2:65" s="1" customFormat="1" ht="33" customHeight="1">
      <c r="B194" s="130"/>
      <c r="C194" s="131" t="s">
        <v>216</v>
      </c>
      <c r="D194" s="131" t="s">
        <v>128</v>
      </c>
      <c r="E194" s="132" t="s">
        <v>1002</v>
      </c>
      <c r="F194" s="133" t="s">
        <v>1003</v>
      </c>
      <c r="G194" s="134" t="s">
        <v>1004</v>
      </c>
      <c r="H194" s="135">
        <v>1</v>
      </c>
      <c r="I194" s="136"/>
      <c r="J194" s="137">
        <f>ROUND(I194*H194,2)</f>
        <v>0</v>
      </c>
      <c r="K194" s="133" t="s">
        <v>132</v>
      </c>
      <c r="L194" s="30"/>
      <c r="M194" s="138" t="s">
        <v>1</v>
      </c>
      <c r="N194" s="139" t="s">
        <v>44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294</v>
      </c>
      <c r="AT194" s="142" t="s">
        <v>128</v>
      </c>
      <c r="AU194" s="142" t="s">
        <v>86</v>
      </c>
      <c r="AY194" s="15" t="s">
        <v>126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5" t="s">
        <v>85</v>
      </c>
      <c r="BK194" s="143">
        <f>ROUND(I194*H194,2)</f>
        <v>0</v>
      </c>
      <c r="BL194" s="15" t="s">
        <v>294</v>
      </c>
      <c r="BM194" s="142" t="s">
        <v>1005</v>
      </c>
    </row>
    <row r="195" spans="2:65" s="1" customFormat="1" ht="11.25">
      <c r="B195" s="30"/>
      <c r="D195" s="144" t="s">
        <v>134</v>
      </c>
      <c r="F195" s="145" t="s">
        <v>1006</v>
      </c>
      <c r="I195" s="146"/>
      <c r="L195" s="30"/>
      <c r="M195" s="147"/>
      <c r="T195" s="54"/>
      <c r="AT195" s="15" t="s">
        <v>134</v>
      </c>
      <c r="AU195" s="15" t="s">
        <v>86</v>
      </c>
    </row>
    <row r="196" spans="2:65" s="11" customFormat="1" ht="22.9" customHeight="1">
      <c r="B196" s="118"/>
      <c r="D196" s="119" t="s">
        <v>78</v>
      </c>
      <c r="E196" s="128" t="s">
        <v>1007</v>
      </c>
      <c r="F196" s="128" t="s">
        <v>1008</v>
      </c>
      <c r="I196" s="121"/>
      <c r="J196" s="129">
        <f>BK196</f>
        <v>0</v>
      </c>
      <c r="L196" s="118"/>
      <c r="M196" s="123"/>
      <c r="P196" s="124">
        <f>SUM(P197:P250)</f>
        <v>0</v>
      </c>
      <c r="R196" s="124">
        <f>SUM(R197:R250)</f>
        <v>78.405448519999993</v>
      </c>
      <c r="T196" s="125">
        <f>SUM(T197:T250)</f>
        <v>0</v>
      </c>
      <c r="AR196" s="119" t="s">
        <v>140</v>
      </c>
      <c r="AT196" s="126" t="s">
        <v>78</v>
      </c>
      <c r="AU196" s="126" t="s">
        <v>85</v>
      </c>
      <c r="AY196" s="119" t="s">
        <v>126</v>
      </c>
      <c r="BK196" s="127">
        <f>SUM(BK197:BK250)</f>
        <v>0</v>
      </c>
    </row>
    <row r="197" spans="2:65" s="1" customFormat="1" ht="49.15" customHeight="1">
      <c r="B197" s="130"/>
      <c r="C197" s="131" t="s">
        <v>220</v>
      </c>
      <c r="D197" s="131" t="s">
        <v>128</v>
      </c>
      <c r="E197" s="132" t="s">
        <v>1009</v>
      </c>
      <c r="F197" s="133" t="s">
        <v>1010</v>
      </c>
      <c r="G197" s="134" t="s">
        <v>152</v>
      </c>
      <c r="H197" s="135">
        <v>14.311999999999999</v>
      </c>
      <c r="I197" s="136"/>
      <c r="J197" s="137">
        <f>ROUND(I197*H197,2)</f>
        <v>0</v>
      </c>
      <c r="K197" s="133" t="s">
        <v>132</v>
      </c>
      <c r="L197" s="30"/>
      <c r="M197" s="138" t="s">
        <v>1</v>
      </c>
      <c r="N197" s="139" t="s">
        <v>44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294</v>
      </c>
      <c r="AT197" s="142" t="s">
        <v>128</v>
      </c>
      <c r="AU197" s="142" t="s">
        <v>86</v>
      </c>
      <c r="AY197" s="15" t="s">
        <v>126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5" t="s">
        <v>85</v>
      </c>
      <c r="BK197" s="143">
        <f>ROUND(I197*H197,2)</f>
        <v>0</v>
      </c>
      <c r="BL197" s="15" t="s">
        <v>294</v>
      </c>
      <c r="BM197" s="142" t="s">
        <v>1011</v>
      </c>
    </row>
    <row r="198" spans="2:65" s="1" customFormat="1" ht="11.25">
      <c r="B198" s="30"/>
      <c r="D198" s="144" t="s">
        <v>134</v>
      </c>
      <c r="F198" s="145" t="s">
        <v>1012</v>
      </c>
      <c r="I198" s="146"/>
      <c r="L198" s="30"/>
      <c r="M198" s="147"/>
      <c r="T198" s="54"/>
      <c r="AT198" s="15" t="s">
        <v>134</v>
      </c>
      <c r="AU198" s="15" t="s">
        <v>86</v>
      </c>
    </row>
    <row r="199" spans="2:65" s="12" customFormat="1" ht="22.5">
      <c r="B199" s="148"/>
      <c r="D199" s="149" t="s">
        <v>136</v>
      </c>
      <c r="E199" s="150" t="s">
        <v>1</v>
      </c>
      <c r="F199" s="151" t="s">
        <v>1013</v>
      </c>
      <c r="H199" s="152">
        <v>14.311999999999999</v>
      </c>
      <c r="I199" s="153"/>
      <c r="L199" s="148"/>
      <c r="M199" s="154"/>
      <c r="T199" s="155"/>
      <c r="AT199" s="150" t="s">
        <v>136</v>
      </c>
      <c r="AU199" s="150" t="s">
        <v>86</v>
      </c>
      <c r="AV199" s="12" t="s">
        <v>86</v>
      </c>
      <c r="AW199" s="12" t="s">
        <v>37</v>
      </c>
      <c r="AX199" s="12" t="s">
        <v>85</v>
      </c>
      <c r="AY199" s="150" t="s">
        <v>126</v>
      </c>
    </row>
    <row r="200" spans="2:65" s="1" customFormat="1" ht="55.5" customHeight="1">
      <c r="B200" s="130"/>
      <c r="C200" s="131" t="s">
        <v>221</v>
      </c>
      <c r="D200" s="131" t="s">
        <v>128</v>
      </c>
      <c r="E200" s="132" t="s">
        <v>1014</v>
      </c>
      <c r="F200" s="133" t="s">
        <v>1015</v>
      </c>
      <c r="G200" s="134" t="s">
        <v>145</v>
      </c>
      <c r="H200" s="135">
        <v>71</v>
      </c>
      <c r="I200" s="136"/>
      <c r="J200" s="137">
        <f>ROUND(I200*H200,2)</f>
        <v>0</v>
      </c>
      <c r="K200" s="133" t="s">
        <v>132</v>
      </c>
      <c r="L200" s="30"/>
      <c r="M200" s="138" t="s">
        <v>1</v>
      </c>
      <c r="N200" s="139" t="s">
        <v>44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294</v>
      </c>
      <c r="AT200" s="142" t="s">
        <v>128</v>
      </c>
      <c r="AU200" s="142" t="s">
        <v>86</v>
      </c>
      <c r="AY200" s="15" t="s">
        <v>126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5" t="s">
        <v>85</v>
      </c>
      <c r="BK200" s="143">
        <f>ROUND(I200*H200,2)</f>
        <v>0</v>
      </c>
      <c r="BL200" s="15" t="s">
        <v>294</v>
      </c>
      <c r="BM200" s="142" t="s">
        <v>1016</v>
      </c>
    </row>
    <row r="201" spans="2:65" s="1" customFormat="1" ht="11.25">
      <c r="B201" s="30"/>
      <c r="D201" s="144" t="s">
        <v>134</v>
      </c>
      <c r="F201" s="145" t="s">
        <v>1017</v>
      </c>
      <c r="I201" s="146"/>
      <c r="L201" s="30"/>
      <c r="M201" s="147"/>
      <c r="T201" s="54"/>
      <c r="AT201" s="15" t="s">
        <v>134</v>
      </c>
      <c r="AU201" s="15" t="s">
        <v>86</v>
      </c>
    </row>
    <row r="202" spans="2:65" s="12" customFormat="1" ht="11.25">
      <c r="B202" s="148"/>
      <c r="D202" s="149" t="s">
        <v>136</v>
      </c>
      <c r="E202" s="150" t="s">
        <v>1</v>
      </c>
      <c r="F202" s="151" t="s">
        <v>1018</v>
      </c>
      <c r="H202" s="152">
        <v>71</v>
      </c>
      <c r="I202" s="153"/>
      <c r="L202" s="148"/>
      <c r="M202" s="154"/>
      <c r="T202" s="155"/>
      <c r="AT202" s="150" t="s">
        <v>136</v>
      </c>
      <c r="AU202" s="150" t="s">
        <v>86</v>
      </c>
      <c r="AV202" s="12" t="s">
        <v>86</v>
      </c>
      <c r="AW202" s="12" t="s">
        <v>37</v>
      </c>
      <c r="AX202" s="12" t="s">
        <v>85</v>
      </c>
      <c r="AY202" s="150" t="s">
        <v>126</v>
      </c>
    </row>
    <row r="203" spans="2:65" s="1" customFormat="1" ht="62.65" customHeight="1">
      <c r="B203" s="130"/>
      <c r="C203" s="131" t="s">
        <v>222</v>
      </c>
      <c r="D203" s="131" t="s">
        <v>128</v>
      </c>
      <c r="E203" s="132" t="s">
        <v>1019</v>
      </c>
      <c r="F203" s="133" t="s">
        <v>1020</v>
      </c>
      <c r="G203" s="134" t="s">
        <v>145</v>
      </c>
      <c r="H203" s="135">
        <v>83.5</v>
      </c>
      <c r="I203" s="136"/>
      <c r="J203" s="137">
        <f>ROUND(I203*H203,2)</f>
        <v>0</v>
      </c>
      <c r="K203" s="133" t="s">
        <v>132</v>
      </c>
      <c r="L203" s="30"/>
      <c r="M203" s="138" t="s">
        <v>1</v>
      </c>
      <c r="N203" s="139" t="s">
        <v>44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294</v>
      </c>
      <c r="AT203" s="142" t="s">
        <v>128</v>
      </c>
      <c r="AU203" s="142" t="s">
        <v>86</v>
      </c>
      <c r="AY203" s="15" t="s">
        <v>126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5" t="s">
        <v>85</v>
      </c>
      <c r="BK203" s="143">
        <f>ROUND(I203*H203,2)</f>
        <v>0</v>
      </c>
      <c r="BL203" s="15" t="s">
        <v>294</v>
      </c>
      <c r="BM203" s="142" t="s">
        <v>1021</v>
      </c>
    </row>
    <row r="204" spans="2:65" s="1" customFormat="1" ht="11.25">
      <c r="B204" s="30"/>
      <c r="D204" s="144" t="s">
        <v>134</v>
      </c>
      <c r="F204" s="145" t="s">
        <v>1022</v>
      </c>
      <c r="I204" s="146"/>
      <c r="L204" s="30"/>
      <c r="M204" s="147"/>
      <c r="T204" s="54"/>
      <c r="AT204" s="15" t="s">
        <v>134</v>
      </c>
      <c r="AU204" s="15" t="s">
        <v>86</v>
      </c>
    </row>
    <row r="205" spans="2:65" s="12" customFormat="1" ht="11.25">
      <c r="B205" s="148"/>
      <c r="D205" s="149" t="s">
        <v>136</v>
      </c>
      <c r="E205" s="150" t="s">
        <v>1</v>
      </c>
      <c r="F205" s="151" t="s">
        <v>1023</v>
      </c>
      <c r="H205" s="152">
        <v>83.5</v>
      </c>
      <c r="I205" s="153"/>
      <c r="L205" s="148"/>
      <c r="M205" s="154"/>
      <c r="T205" s="155"/>
      <c r="AT205" s="150" t="s">
        <v>136</v>
      </c>
      <c r="AU205" s="150" t="s">
        <v>86</v>
      </c>
      <c r="AV205" s="12" t="s">
        <v>86</v>
      </c>
      <c r="AW205" s="12" t="s">
        <v>37</v>
      </c>
      <c r="AX205" s="12" t="s">
        <v>85</v>
      </c>
      <c r="AY205" s="150" t="s">
        <v>126</v>
      </c>
    </row>
    <row r="206" spans="2:65" s="1" customFormat="1" ht="44.25" customHeight="1">
      <c r="B206" s="130"/>
      <c r="C206" s="131" t="s">
        <v>226</v>
      </c>
      <c r="D206" s="131" t="s">
        <v>128</v>
      </c>
      <c r="E206" s="132" t="s">
        <v>1024</v>
      </c>
      <c r="F206" s="133" t="s">
        <v>1025</v>
      </c>
      <c r="G206" s="134" t="s">
        <v>152</v>
      </c>
      <c r="H206" s="135">
        <v>33.237000000000002</v>
      </c>
      <c r="I206" s="136"/>
      <c r="J206" s="137">
        <f>ROUND(I206*H206,2)</f>
        <v>0</v>
      </c>
      <c r="K206" s="133" t="s">
        <v>132</v>
      </c>
      <c r="L206" s="30"/>
      <c r="M206" s="138" t="s">
        <v>1</v>
      </c>
      <c r="N206" s="139" t="s">
        <v>44</v>
      </c>
      <c r="P206" s="140">
        <f>O206*H206</f>
        <v>0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294</v>
      </c>
      <c r="AT206" s="142" t="s">
        <v>128</v>
      </c>
      <c r="AU206" s="142" t="s">
        <v>86</v>
      </c>
      <c r="AY206" s="15" t="s">
        <v>126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5" t="s">
        <v>85</v>
      </c>
      <c r="BK206" s="143">
        <f>ROUND(I206*H206,2)</f>
        <v>0</v>
      </c>
      <c r="BL206" s="15" t="s">
        <v>294</v>
      </c>
      <c r="BM206" s="142" t="s">
        <v>1026</v>
      </c>
    </row>
    <row r="207" spans="2:65" s="1" customFormat="1" ht="11.25">
      <c r="B207" s="30"/>
      <c r="D207" s="144" t="s">
        <v>134</v>
      </c>
      <c r="F207" s="145" t="s">
        <v>1027</v>
      </c>
      <c r="I207" s="146"/>
      <c r="L207" s="30"/>
      <c r="M207" s="147"/>
      <c r="T207" s="54"/>
      <c r="AT207" s="15" t="s">
        <v>134</v>
      </c>
      <c r="AU207" s="15" t="s">
        <v>86</v>
      </c>
    </row>
    <row r="208" spans="2:65" s="1" customFormat="1" ht="55.5" customHeight="1">
      <c r="B208" s="130"/>
      <c r="C208" s="131" t="s">
        <v>227</v>
      </c>
      <c r="D208" s="131" t="s">
        <v>128</v>
      </c>
      <c r="E208" s="132" t="s">
        <v>1028</v>
      </c>
      <c r="F208" s="133" t="s">
        <v>1029</v>
      </c>
      <c r="G208" s="134" t="s">
        <v>152</v>
      </c>
      <c r="H208" s="135">
        <v>979.76499999999999</v>
      </c>
      <c r="I208" s="136"/>
      <c r="J208" s="137">
        <f>ROUND(I208*H208,2)</f>
        <v>0</v>
      </c>
      <c r="K208" s="133" t="s">
        <v>132</v>
      </c>
      <c r="L208" s="30"/>
      <c r="M208" s="138" t="s">
        <v>1</v>
      </c>
      <c r="N208" s="139" t="s">
        <v>44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294</v>
      </c>
      <c r="AT208" s="142" t="s">
        <v>128</v>
      </c>
      <c r="AU208" s="142" t="s">
        <v>86</v>
      </c>
      <c r="AY208" s="15" t="s">
        <v>126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5" t="s">
        <v>85</v>
      </c>
      <c r="BK208" s="143">
        <f>ROUND(I208*H208,2)</f>
        <v>0</v>
      </c>
      <c r="BL208" s="15" t="s">
        <v>294</v>
      </c>
      <c r="BM208" s="142" t="s">
        <v>1030</v>
      </c>
    </row>
    <row r="209" spans="2:65" s="1" customFormat="1" ht="11.25">
      <c r="B209" s="30"/>
      <c r="D209" s="144" t="s">
        <v>134</v>
      </c>
      <c r="F209" s="145" t="s">
        <v>1031</v>
      </c>
      <c r="I209" s="146"/>
      <c r="L209" s="30"/>
      <c r="M209" s="147"/>
      <c r="T209" s="54"/>
      <c r="AT209" s="15" t="s">
        <v>134</v>
      </c>
      <c r="AU209" s="15" t="s">
        <v>86</v>
      </c>
    </row>
    <row r="210" spans="2:65" s="12" customFormat="1" ht="11.25">
      <c r="B210" s="148"/>
      <c r="D210" s="149" t="s">
        <v>136</v>
      </c>
      <c r="E210" s="150" t="s">
        <v>1</v>
      </c>
      <c r="F210" s="151" t="s">
        <v>1032</v>
      </c>
      <c r="H210" s="152">
        <v>979.76499999999999</v>
      </c>
      <c r="I210" s="153"/>
      <c r="L210" s="148"/>
      <c r="M210" s="154"/>
      <c r="T210" s="155"/>
      <c r="AT210" s="150" t="s">
        <v>136</v>
      </c>
      <c r="AU210" s="150" t="s">
        <v>86</v>
      </c>
      <c r="AV210" s="12" t="s">
        <v>86</v>
      </c>
      <c r="AW210" s="12" t="s">
        <v>37</v>
      </c>
      <c r="AX210" s="12" t="s">
        <v>85</v>
      </c>
      <c r="AY210" s="150" t="s">
        <v>126</v>
      </c>
    </row>
    <row r="211" spans="2:65" s="1" customFormat="1" ht="33" customHeight="1">
      <c r="B211" s="130"/>
      <c r="C211" s="131" t="s">
        <v>228</v>
      </c>
      <c r="D211" s="131" t="s">
        <v>128</v>
      </c>
      <c r="E211" s="132" t="s">
        <v>1033</v>
      </c>
      <c r="F211" s="133" t="s">
        <v>1034</v>
      </c>
      <c r="G211" s="134" t="s">
        <v>152</v>
      </c>
      <c r="H211" s="135">
        <v>13.22</v>
      </c>
      <c r="I211" s="136"/>
      <c r="J211" s="137">
        <f>ROUND(I211*H211,2)</f>
        <v>0</v>
      </c>
      <c r="K211" s="133" t="s">
        <v>132</v>
      </c>
      <c r="L211" s="30"/>
      <c r="M211" s="138" t="s">
        <v>1</v>
      </c>
      <c r="N211" s="139" t="s">
        <v>44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294</v>
      </c>
      <c r="AT211" s="142" t="s">
        <v>128</v>
      </c>
      <c r="AU211" s="142" t="s">
        <v>86</v>
      </c>
      <c r="AY211" s="15" t="s">
        <v>126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5" t="s">
        <v>85</v>
      </c>
      <c r="BK211" s="143">
        <f>ROUND(I211*H211,2)</f>
        <v>0</v>
      </c>
      <c r="BL211" s="15" t="s">
        <v>294</v>
      </c>
      <c r="BM211" s="142" t="s">
        <v>1035</v>
      </c>
    </row>
    <row r="212" spans="2:65" s="1" customFormat="1" ht="11.25">
      <c r="B212" s="30"/>
      <c r="D212" s="144" t="s">
        <v>134</v>
      </c>
      <c r="F212" s="145" t="s">
        <v>1036</v>
      </c>
      <c r="I212" s="146"/>
      <c r="L212" s="30"/>
      <c r="M212" s="147"/>
      <c r="T212" s="54"/>
      <c r="AT212" s="15" t="s">
        <v>134</v>
      </c>
      <c r="AU212" s="15" t="s">
        <v>86</v>
      </c>
    </row>
    <row r="213" spans="2:65" s="12" customFormat="1" ht="22.5">
      <c r="B213" s="148"/>
      <c r="D213" s="149" t="s">
        <v>136</v>
      </c>
      <c r="E213" s="150" t="s">
        <v>1</v>
      </c>
      <c r="F213" s="151" t="s">
        <v>1037</v>
      </c>
      <c r="H213" s="152">
        <v>13.22</v>
      </c>
      <c r="I213" s="153"/>
      <c r="L213" s="148"/>
      <c r="M213" s="154"/>
      <c r="T213" s="155"/>
      <c r="AT213" s="150" t="s">
        <v>136</v>
      </c>
      <c r="AU213" s="150" t="s">
        <v>86</v>
      </c>
      <c r="AV213" s="12" t="s">
        <v>86</v>
      </c>
      <c r="AW213" s="12" t="s">
        <v>37</v>
      </c>
      <c r="AX213" s="12" t="s">
        <v>85</v>
      </c>
      <c r="AY213" s="150" t="s">
        <v>126</v>
      </c>
    </row>
    <row r="214" spans="2:65" s="1" customFormat="1" ht="49.15" customHeight="1">
      <c r="B214" s="130"/>
      <c r="C214" s="131" t="s">
        <v>229</v>
      </c>
      <c r="D214" s="131" t="s">
        <v>128</v>
      </c>
      <c r="E214" s="132" t="s">
        <v>1038</v>
      </c>
      <c r="F214" s="133" t="s">
        <v>1039</v>
      </c>
      <c r="G214" s="134" t="s">
        <v>152</v>
      </c>
      <c r="H214" s="135">
        <v>12</v>
      </c>
      <c r="I214" s="136"/>
      <c r="J214" s="137">
        <f>ROUND(I214*H214,2)</f>
        <v>0</v>
      </c>
      <c r="K214" s="133" t="s">
        <v>132</v>
      </c>
      <c r="L214" s="30"/>
      <c r="M214" s="138" t="s">
        <v>1</v>
      </c>
      <c r="N214" s="139" t="s">
        <v>44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294</v>
      </c>
      <c r="AT214" s="142" t="s">
        <v>128</v>
      </c>
      <c r="AU214" s="142" t="s">
        <v>86</v>
      </c>
      <c r="AY214" s="15" t="s">
        <v>126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5" t="s">
        <v>85</v>
      </c>
      <c r="BK214" s="143">
        <f>ROUND(I214*H214,2)</f>
        <v>0</v>
      </c>
      <c r="BL214" s="15" t="s">
        <v>294</v>
      </c>
      <c r="BM214" s="142" t="s">
        <v>1040</v>
      </c>
    </row>
    <row r="215" spans="2:65" s="1" customFormat="1" ht="11.25">
      <c r="B215" s="30"/>
      <c r="D215" s="144" t="s">
        <v>134</v>
      </c>
      <c r="F215" s="145" t="s">
        <v>1041</v>
      </c>
      <c r="I215" s="146"/>
      <c r="L215" s="30"/>
      <c r="M215" s="147"/>
      <c r="T215" s="54"/>
      <c r="AT215" s="15" t="s">
        <v>134</v>
      </c>
      <c r="AU215" s="15" t="s">
        <v>86</v>
      </c>
    </row>
    <row r="216" spans="2:65" s="12" customFormat="1" ht="22.5">
      <c r="B216" s="148"/>
      <c r="D216" s="149" t="s">
        <v>136</v>
      </c>
      <c r="E216" s="150" t="s">
        <v>1</v>
      </c>
      <c r="F216" s="151" t="s">
        <v>1042</v>
      </c>
      <c r="H216" s="152">
        <v>12</v>
      </c>
      <c r="I216" s="153"/>
      <c r="L216" s="148"/>
      <c r="M216" s="154"/>
      <c r="T216" s="155"/>
      <c r="AT216" s="150" t="s">
        <v>136</v>
      </c>
      <c r="AU216" s="150" t="s">
        <v>86</v>
      </c>
      <c r="AV216" s="12" t="s">
        <v>86</v>
      </c>
      <c r="AW216" s="12" t="s">
        <v>37</v>
      </c>
      <c r="AX216" s="12" t="s">
        <v>85</v>
      </c>
      <c r="AY216" s="150" t="s">
        <v>126</v>
      </c>
    </row>
    <row r="217" spans="2:65" s="1" customFormat="1" ht="55.5" customHeight="1">
      <c r="B217" s="130"/>
      <c r="C217" s="131" t="s">
        <v>230</v>
      </c>
      <c r="D217" s="131" t="s">
        <v>128</v>
      </c>
      <c r="E217" s="132" t="s">
        <v>1043</v>
      </c>
      <c r="F217" s="133" t="s">
        <v>1044</v>
      </c>
      <c r="G217" s="134" t="s">
        <v>145</v>
      </c>
      <c r="H217" s="135">
        <v>71</v>
      </c>
      <c r="I217" s="136"/>
      <c r="J217" s="137">
        <f>ROUND(I217*H217,2)</f>
        <v>0</v>
      </c>
      <c r="K217" s="133" t="s">
        <v>132</v>
      </c>
      <c r="L217" s="30"/>
      <c r="M217" s="138" t="s">
        <v>1</v>
      </c>
      <c r="N217" s="139" t="s">
        <v>44</v>
      </c>
      <c r="P217" s="140">
        <f>O217*H217</f>
        <v>0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294</v>
      </c>
      <c r="AT217" s="142" t="s">
        <v>128</v>
      </c>
      <c r="AU217" s="142" t="s">
        <v>86</v>
      </c>
      <c r="AY217" s="15" t="s">
        <v>126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5" t="s">
        <v>85</v>
      </c>
      <c r="BK217" s="143">
        <f>ROUND(I217*H217,2)</f>
        <v>0</v>
      </c>
      <c r="BL217" s="15" t="s">
        <v>294</v>
      </c>
      <c r="BM217" s="142" t="s">
        <v>1045</v>
      </c>
    </row>
    <row r="218" spans="2:65" s="1" customFormat="1" ht="11.25">
      <c r="B218" s="30"/>
      <c r="D218" s="144" t="s">
        <v>134</v>
      </c>
      <c r="F218" s="145" t="s">
        <v>1046</v>
      </c>
      <c r="I218" s="146"/>
      <c r="L218" s="30"/>
      <c r="M218" s="147"/>
      <c r="T218" s="54"/>
      <c r="AT218" s="15" t="s">
        <v>134</v>
      </c>
      <c r="AU218" s="15" t="s">
        <v>86</v>
      </c>
    </row>
    <row r="219" spans="2:65" s="12" customFormat="1" ht="11.25">
      <c r="B219" s="148"/>
      <c r="D219" s="149" t="s">
        <v>136</v>
      </c>
      <c r="E219" s="150" t="s">
        <v>1</v>
      </c>
      <c r="F219" s="151" t="s">
        <v>1047</v>
      </c>
      <c r="H219" s="152">
        <v>71</v>
      </c>
      <c r="I219" s="153"/>
      <c r="L219" s="148"/>
      <c r="M219" s="154"/>
      <c r="T219" s="155"/>
      <c r="AT219" s="150" t="s">
        <v>136</v>
      </c>
      <c r="AU219" s="150" t="s">
        <v>86</v>
      </c>
      <c r="AV219" s="12" t="s">
        <v>86</v>
      </c>
      <c r="AW219" s="12" t="s">
        <v>37</v>
      </c>
      <c r="AX219" s="12" t="s">
        <v>85</v>
      </c>
      <c r="AY219" s="150" t="s">
        <v>126</v>
      </c>
    </row>
    <row r="220" spans="2:65" s="1" customFormat="1" ht="55.5" customHeight="1">
      <c r="B220" s="130"/>
      <c r="C220" s="131" t="s">
        <v>233</v>
      </c>
      <c r="D220" s="131" t="s">
        <v>128</v>
      </c>
      <c r="E220" s="132" t="s">
        <v>1048</v>
      </c>
      <c r="F220" s="133" t="s">
        <v>1049</v>
      </c>
      <c r="G220" s="134" t="s">
        <v>145</v>
      </c>
      <c r="H220" s="135">
        <v>82.5</v>
      </c>
      <c r="I220" s="136"/>
      <c r="J220" s="137">
        <f>ROUND(I220*H220,2)</f>
        <v>0</v>
      </c>
      <c r="K220" s="133" t="s">
        <v>132</v>
      </c>
      <c r="L220" s="30"/>
      <c r="M220" s="138" t="s">
        <v>1</v>
      </c>
      <c r="N220" s="139" t="s">
        <v>44</v>
      </c>
      <c r="P220" s="140">
        <f>O220*H220</f>
        <v>0</v>
      </c>
      <c r="Q220" s="140">
        <v>0</v>
      </c>
      <c r="R220" s="140">
        <f>Q220*H220</f>
        <v>0</v>
      </c>
      <c r="S220" s="140">
        <v>0</v>
      </c>
      <c r="T220" s="141">
        <f>S220*H220</f>
        <v>0</v>
      </c>
      <c r="AR220" s="142" t="s">
        <v>294</v>
      </c>
      <c r="AT220" s="142" t="s">
        <v>128</v>
      </c>
      <c r="AU220" s="142" t="s">
        <v>86</v>
      </c>
      <c r="AY220" s="15" t="s">
        <v>126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5" t="s">
        <v>85</v>
      </c>
      <c r="BK220" s="143">
        <f>ROUND(I220*H220,2)</f>
        <v>0</v>
      </c>
      <c r="BL220" s="15" t="s">
        <v>294</v>
      </c>
      <c r="BM220" s="142" t="s">
        <v>1050</v>
      </c>
    </row>
    <row r="221" spans="2:65" s="1" customFormat="1" ht="11.25">
      <c r="B221" s="30"/>
      <c r="D221" s="144" t="s">
        <v>134</v>
      </c>
      <c r="F221" s="145" t="s">
        <v>1051</v>
      </c>
      <c r="I221" s="146"/>
      <c r="L221" s="30"/>
      <c r="M221" s="147"/>
      <c r="T221" s="54"/>
      <c r="AT221" s="15" t="s">
        <v>134</v>
      </c>
      <c r="AU221" s="15" t="s">
        <v>86</v>
      </c>
    </row>
    <row r="222" spans="2:65" s="12" customFormat="1" ht="11.25">
      <c r="B222" s="148"/>
      <c r="D222" s="149" t="s">
        <v>136</v>
      </c>
      <c r="E222" s="150" t="s">
        <v>1</v>
      </c>
      <c r="F222" s="151" t="s">
        <v>1052</v>
      </c>
      <c r="H222" s="152">
        <v>82.5</v>
      </c>
      <c r="I222" s="153"/>
      <c r="L222" s="148"/>
      <c r="M222" s="154"/>
      <c r="T222" s="155"/>
      <c r="AT222" s="150" t="s">
        <v>136</v>
      </c>
      <c r="AU222" s="150" t="s">
        <v>86</v>
      </c>
      <c r="AV222" s="12" t="s">
        <v>86</v>
      </c>
      <c r="AW222" s="12" t="s">
        <v>37</v>
      </c>
      <c r="AX222" s="12" t="s">
        <v>85</v>
      </c>
      <c r="AY222" s="150" t="s">
        <v>126</v>
      </c>
    </row>
    <row r="223" spans="2:65" s="1" customFormat="1" ht="49.15" customHeight="1">
      <c r="B223" s="130"/>
      <c r="C223" s="131" t="s">
        <v>234</v>
      </c>
      <c r="D223" s="131" t="s">
        <v>128</v>
      </c>
      <c r="E223" s="132" t="s">
        <v>1053</v>
      </c>
      <c r="F223" s="133" t="s">
        <v>1054</v>
      </c>
      <c r="G223" s="134" t="s">
        <v>145</v>
      </c>
      <c r="H223" s="135">
        <v>51</v>
      </c>
      <c r="I223" s="136"/>
      <c r="J223" s="137">
        <f>ROUND(I223*H223,2)</f>
        <v>0</v>
      </c>
      <c r="K223" s="133" t="s">
        <v>132</v>
      </c>
      <c r="L223" s="30"/>
      <c r="M223" s="138" t="s">
        <v>1</v>
      </c>
      <c r="N223" s="139" t="s">
        <v>44</v>
      </c>
      <c r="P223" s="140">
        <f>O223*H223</f>
        <v>0</v>
      </c>
      <c r="Q223" s="140">
        <v>2.7299999999999998E-3</v>
      </c>
      <c r="R223" s="140">
        <f>Q223*H223</f>
        <v>0.13922999999999999</v>
      </c>
      <c r="S223" s="140">
        <v>0</v>
      </c>
      <c r="T223" s="141">
        <f>S223*H223</f>
        <v>0</v>
      </c>
      <c r="AR223" s="142" t="s">
        <v>294</v>
      </c>
      <c r="AT223" s="142" t="s">
        <v>128</v>
      </c>
      <c r="AU223" s="142" t="s">
        <v>86</v>
      </c>
      <c r="AY223" s="15" t="s">
        <v>126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5" t="s">
        <v>85</v>
      </c>
      <c r="BK223" s="143">
        <f>ROUND(I223*H223,2)</f>
        <v>0</v>
      </c>
      <c r="BL223" s="15" t="s">
        <v>294</v>
      </c>
      <c r="BM223" s="142" t="s">
        <v>1055</v>
      </c>
    </row>
    <row r="224" spans="2:65" s="1" customFormat="1" ht="11.25">
      <c r="B224" s="30"/>
      <c r="D224" s="144" t="s">
        <v>134</v>
      </c>
      <c r="F224" s="145" t="s">
        <v>1056</v>
      </c>
      <c r="I224" s="146"/>
      <c r="L224" s="30"/>
      <c r="M224" s="147"/>
      <c r="T224" s="54"/>
      <c r="AT224" s="15" t="s">
        <v>134</v>
      </c>
      <c r="AU224" s="15" t="s">
        <v>86</v>
      </c>
    </row>
    <row r="225" spans="2:65" s="12" customFormat="1" ht="11.25">
      <c r="B225" s="148"/>
      <c r="D225" s="149" t="s">
        <v>136</v>
      </c>
      <c r="E225" s="150" t="s">
        <v>1</v>
      </c>
      <c r="F225" s="151" t="s">
        <v>1057</v>
      </c>
      <c r="H225" s="152">
        <v>51</v>
      </c>
      <c r="I225" s="153"/>
      <c r="L225" s="148"/>
      <c r="M225" s="154"/>
      <c r="T225" s="155"/>
      <c r="AT225" s="150" t="s">
        <v>136</v>
      </c>
      <c r="AU225" s="150" t="s">
        <v>86</v>
      </c>
      <c r="AV225" s="12" t="s">
        <v>86</v>
      </c>
      <c r="AW225" s="12" t="s">
        <v>37</v>
      </c>
      <c r="AX225" s="12" t="s">
        <v>85</v>
      </c>
      <c r="AY225" s="150" t="s">
        <v>126</v>
      </c>
    </row>
    <row r="226" spans="2:65" s="1" customFormat="1" ht="24.2" customHeight="1">
      <c r="B226" s="130"/>
      <c r="C226" s="164" t="s">
        <v>235</v>
      </c>
      <c r="D226" s="164" t="s">
        <v>199</v>
      </c>
      <c r="E226" s="165" t="s">
        <v>1058</v>
      </c>
      <c r="F226" s="166" t="s">
        <v>1059</v>
      </c>
      <c r="G226" s="167" t="s">
        <v>145</v>
      </c>
      <c r="H226" s="168">
        <v>51</v>
      </c>
      <c r="I226" s="169"/>
      <c r="J226" s="170">
        <f>ROUND(I226*H226,2)</f>
        <v>0</v>
      </c>
      <c r="K226" s="166" t="s">
        <v>132</v>
      </c>
      <c r="L226" s="171"/>
      <c r="M226" s="172" t="s">
        <v>1</v>
      </c>
      <c r="N226" s="173" t="s">
        <v>44</v>
      </c>
      <c r="P226" s="140">
        <f>O226*H226</f>
        <v>0</v>
      </c>
      <c r="Q226" s="140">
        <v>1.545E-2</v>
      </c>
      <c r="R226" s="140">
        <f>Q226*H226</f>
        <v>0.78795000000000004</v>
      </c>
      <c r="S226" s="140">
        <v>0</v>
      </c>
      <c r="T226" s="141">
        <f>S226*H226</f>
        <v>0</v>
      </c>
      <c r="AR226" s="142" t="s">
        <v>931</v>
      </c>
      <c r="AT226" s="142" t="s">
        <v>199</v>
      </c>
      <c r="AU226" s="142" t="s">
        <v>86</v>
      </c>
      <c r="AY226" s="15" t="s">
        <v>126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5" t="s">
        <v>85</v>
      </c>
      <c r="BK226" s="143">
        <f>ROUND(I226*H226,2)</f>
        <v>0</v>
      </c>
      <c r="BL226" s="15" t="s">
        <v>931</v>
      </c>
      <c r="BM226" s="142" t="s">
        <v>1060</v>
      </c>
    </row>
    <row r="227" spans="2:65" s="1" customFormat="1" ht="24.2" customHeight="1">
      <c r="B227" s="130"/>
      <c r="C227" s="131" t="s">
        <v>236</v>
      </c>
      <c r="D227" s="131" t="s">
        <v>128</v>
      </c>
      <c r="E227" s="132" t="s">
        <v>1061</v>
      </c>
      <c r="F227" s="133" t="s">
        <v>1062</v>
      </c>
      <c r="G227" s="134" t="s">
        <v>152</v>
      </c>
      <c r="H227" s="135">
        <v>3.976</v>
      </c>
      <c r="I227" s="136"/>
      <c r="J227" s="137">
        <f>ROUND(I227*H227,2)</f>
        <v>0</v>
      </c>
      <c r="K227" s="133" t="s">
        <v>132</v>
      </c>
      <c r="L227" s="30"/>
      <c r="M227" s="138" t="s">
        <v>1</v>
      </c>
      <c r="N227" s="139" t="s">
        <v>44</v>
      </c>
      <c r="P227" s="140">
        <f>O227*H227</f>
        <v>0</v>
      </c>
      <c r="Q227" s="140">
        <v>2.3010199999999998</v>
      </c>
      <c r="R227" s="140">
        <f>Q227*H227</f>
        <v>9.1488555199999997</v>
      </c>
      <c r="S227" s="140">
        <v>0</v>
      </c>
      <c r="T227" s="141">
        <f>S227*H227</f>
        <v>0</v>
      </c>
      <c r="AR227" s="142" t="s">
        <v>294</v>
      </c>
      <c r="AT227" s="142" t="s">
        <v>128</v>
      </c>
      <c r="AU227" s="142" t="s">
        <v>86</v>
      </c>
      <c r="AY227" s="15" t="s">
        <v>126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5" t="s">
        <v>85</v>
      </c>
      <c r="BK227" s="143">
        <f>ROUND(I227*H227,2)</f>
        <v>0</v>
      </c>
      <c r="BL227" s="15" t="s">
        <v>294</v>
      </c>
      <c r="BM227" s="142" t="s">
        <v>1063</v>
      </c>
    </row>
    <row r="228" spans="2:65" s="1" customFormat="1" ht="11.25">
      <c r="B228" s="30"/>
      <c r="D228" s="144" t="s">
        <v>134</v>
      </c>
      <c r="F228" s="145" t="s">
        <v>1064</v>
      </c>
      <c r="I228" s="146"/>
      <c r="L228" s="30"/>
      <c r="M228" s="147"/>
      <c r="T228" s="54"/>
      <c r="AT228" s="15" t="s">
        <v>134</v>
      </c>
      <c r="AU228" s="15" t="s">
        <v>86</v>
      </c>
    </row>
    <row r="229" spans="2:65" s="12" customFormat="1" ht="11.25">
      <c r="B229" s="148"/>
      <c r="D229" s="149" t="s">
        <v>136</v>
      </c>
      <c r="E229" s="150" t="s">
        <v>1</v>
      </c>
      <c r="F229" s="151" t="s">
        <v>1065</v>
      </c>
      <c r="H229" s="152">
        <v>3.976</v>
      </c>
      <c r="I229" s="153"/>
      <c r="L229" s="148"/>
      <c r="M229" s="154"/>
      <c r="T229" s="155"/>
      <c r="AT229" s="150" t="s">
        <v>136</v>
      </c>
      <c r="AU229" s="150" t="s">
        <v>86</v>
      </c>
      <c r="AV229" s="12" t="s">
        <v>86</v>
      </c>
      <c r="AW229" s="12" t="s">
        <v>37</v>
      </c>
      <c r="AX229" s="12" t="s">
        <v>85</v>
      </c>
      <c r="AY229" s="150" t="s">
        <v>126</v>
      </c>
    </row>
    <row r="230" spans="2:65" s="1" customFormat="1" ht="16.5" customHeight="1">
      <c r="B230" s="130"/>
      <c r="C230" s="164" t="s">
        <v>238</v>
      </c>
      <c r="D230" s="164" t="s">
        <v>199</v>
      </c>
      <c r="E230" s="165" t="s">
        <v>1066</v>
      </c>
      <c r="F230" s="166" t="s">
        <v>1067</v>
      </c>
      <c r="G230" s="167" t="s">
        <v>152</v>
      </c>
      <c r="H230" s="168">
        <v>3.976</v>
      </c>
      <c r="I230" s="169"/>
      <c r="J230" s="170">
        <f>ROUND(I230*H230,2)</f>
        <v>0</v>
      </c>
      <c r="K230" s="166" t="s">
        <v>132</v>
      </c>
      <c r="L230" s="171"/>
      <c r="M230" s="172" t="s">
        <v>1</v>
      </c>
      <c r="N230" s="173" t="s">
        <v>44</v>
      </c>
      <c r="P230" s="140">
        <f>O230*H230</f>
        <v>0</v>
      </c>
      <c r="Q230" s="140">
        <v>2.234</v>
      </c>
      <c r="R230" s="140">
        <f>Q230*H230</f>
        <v>8.8823840000000001</v>
      </c>
      <c r="S230" s="140">
        <v>0</v>
      </c>
      <c r="T230" s="141">
        <f>S230*H230</f>
        <v>0</v>
      </c>
      <c r="AR230" s="142" t="s">
        <v>978</v>
      </c>
      <c r="AT230" s="142" t="s">
        <v>199</v>
      </c>
      <c r="AU230" s="142" t="s">
        <v>86</v>
      </c>
      <c r="AY230" s="15" t="s">
        <v>126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5" t="s">
        <v>85</v>
      </c>
      <c r="BK230" s="143">
        <f>ROUND(I230*H230,2)</f>
        <v>0</v>
      </c>
      <c r="BL230" s="15" t="s">
        <v>294</v>
      </c>
      <c r="BM230" s="142" t="s">
        <v>1068</v>
      </c>
    </row>
    <row r="231" spans="2:65" s="1" customFormat="1" ht="33" customHeight="1">
      <c r="B231" s="130"/>
      <c r="C231" s="131" t="s">
        <v>243</v>
      </c>
      <c r="D231" s="131" t="s">
        <v>128</v>
      </c>
      <c r="E231" s="132" t="s">
        <v>1069</v>
      </c>
      <c r="F231" s="133" t="s">
        <v>1070</v>
      </c>
      <c r="G231" s="134" t="s">
        <v>152</v>
      </c>
      <c r="H231" s="135">
        <v>1.988</v>
      </c>
      <c r="I231" s="136"/>
      <c r="J231" s="137">
        <f>ROUND(I231*H231,2)</f>
        <v>0</v>
      </c>
      <c r="K231" s="133" t="s">
        <v>1</v>
      </c>
      <c r="L231" s="30"/>
      <c r="M231" s="138" t="s">
        <v>1</v>
      </c>
      <c r="N231" s="139" t="s">
        <v>44</v>
      </c>
      <c r="P231" s="140">
        <f>O231*H231</f>
        <v>0</v>
      </c>
      <c r="Q231" s="140">
        <v>0</v>
      </c>
      <c r="R231" s="140">
        <f>Q231*H231</f>
        <v>0</v>
      </c>
      <c r="S231" s="140">
        <v>0</v>
      </c>
      <c r="T231" s="141">
        <f>S231*H231</f>
        <v>0</v>
      </c>
      <c r="AR231" s="142" t="s">
        <v>294</v>
      </c>
      <c r="AT231" s="142" t="s">
        <v>128</v>
      </c>
      <c r="AU231" s="142" t="s">
        <v>86</v>
      </c>
      <c r="AY231" s="15" t="s">
        <v>126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5" t="s">
        <v>85</v>
      </c>
      <c r="BK231" s="143">
        <f>ROUND(I231*H231,2)</f>
        <v>0</v>
      </c>
      <c r="BL231" s="15" t="s">
        <v>294</v>
      </c>
      <c r="BM231" s="142" t="s">
        <v>1071</v>
      </c>
    </row>
    <row r="232" spans="2:65" s="12" customFormat="1" ht="11.25">
      <c r="B232" s="148"/>
      <c r="D232" s="149" t="s">
        <v>136</v>
      </c>
      <c r="E232" s="150" t="s">
        <v>1</v>
      </c>
      <c r="F232" s="151" t="s">
        <v>1072</v>
      </c>
      <c r="H232" s="152">
        <v>1.988</v>
      </c>
      <c r="I232" s="153"/>
      <c r="L232" s="148"/>
      <c r="M232" s="154"/>
      <c r="T232" s="155"/>
      <c r="AT232" s="150" t="s">
        <v>136</v>
      </c>
      <c r="AU232" s="150" t="s">
        <v>86</v>
      </c>
      <c r="AV232" s="12" t="s">
        <v>86</v>
      </c>
      <c r="AW232" s="12" t="s">
        <v>37</v>
      </c>
      <c r="AX232" s="12" t="s">
        <v>85</v>
      </c>
      <c r="AY232" s="150" t="s">
        <v>126</v>
      </c>
    </row>
    <row r="233" spans="2:65" s="1" customFormat="1" ht="37.9" customHeight="1">
      <c r="B233" s="130"/>
      <c r="C233" s="131" t="s">
        <v>247</v>
      </c>
      <c r="D233" s="131" t="s">
        <v>128</v>
      </c>
      <c r="E233" s="132" t="s">
        <v>1073</v>
      </c>
      <c r="F233" s="133" t="s">
        <v>1074</v>
      </c>
      <c r="G233" s="134" t="s">
        <v>145</v>
      </c>
      <c r="H233" s="135">
        <v>184.2</v>
      </c>
      <c r="I233" s="136"/>
      <c r="J233" s="137">
        <f>ROUND(I233*H233,2)</f>
        <v>0</v>
      </c>
      <c r="K233" s="133" t="s">
        <v>132</v>
      </c>
      <c r="L233" s="30"/>
      <c r="M233" s="138" t="s">
        <v>1</v>
      </c>
      <c r="N233" s="139" t="s">
        <v>44</v>
      </c>
      <c r="P233" s="140">
        <f>O233*H233</f>
        <v>0</v>
      </c>
      <c r="Q233" s="140">
        <v>0.20014999999999999</v>
      </c>
      <c r="R233" s="140">
        <f>Q233*H233</f>
        <v>36.867629999999998</v>
      </c>
      <c r="S233" s="140">
        <v>0</v>
      </c>
      <c r="T233" s="141">
        <f>S233*H233</f>
        <v>0</v>
      </c>
      <c r="AR233" s="142" t="s">
        <v>294</v>
      </c>
      <c r="AT233" s="142" t="s">
        <v>128</v>
      </c>
      <c r="AU233" s="142" t="s">
        <v>86</v>
      </c>
      <c r="AY233" s="15" t="s">
        <v>126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5" t="s">
        <v>85</v>
      </c>
      <c r="BK233" s="143">
        <f>ROUND(I233*H233,2)</f>
        <v>0</v>
      </c>
      <c r="BL233" s="15" t="s">
        <v>294</v>
      </c>
      <c r="BM233" s="142" t="s">
        <v>1075</v>
      </c>
    </row>
    <row r="234" spans="2:65" s="1" customFormat="1" ht="11.25">
      <c r="B234" s="30"/>
      <c r="D234" s="144" t="s">
        <v>134</v>
      </c>
      <c r="F234" s="145" t="s">
        <v>1076</v>
      </c>
      <c r="I234" s="146"/>
      <c r="L234" s="30"/>
      <c r="M234" s="147"/>
      <c r="T234" s="54"/>
      <c r="AT234" s="15" t="s">
        <v>134</v>
      </c>
      <c r="AU234" s="15" t="s">
        <v>86</v>
      </c>
    </row>
    <row r="235" spans="2:65" s="12" customFormat="1" ht="22.5">
      <c r="B235" s="148"/>
      <c r="D235" s="149" t="s">
        <v>136</v>
      </c>
      <c r="E235" s="150" t="s">
        <v>1</v>
      </c>
      <c r="F235" s="151" t="s">
        <v>1077</v>
      </c>
      <c r="H235" s="152">
        <v>184.2</v>
      </c>
      <c r="I235" s="153"/>
      <c r="L235" s="148"/>
      <c r="M235" s="154"/>
      <c r="T235" s="155"/>
      <c r="AT235" s="150" t="s">
        <v>136</v>
      </c>
      <c r="AU235" s="150" t="s">
        <v>86</v>
      </c>
      <c r="AV235" s="12" t="s">
        <v>86</v>
      </c>
      <c r="AW235" s="12" t="s">
        <v>37</v>
      </c>
      <c r="AX235" s="12" t="s">
        <v>85</v>
      </c>
      <c r="AY235" s="150" t="s">
        <v>126</v>
      </c>
    </row>
    <row r="236" spans="2:65" s="1" customFormat="1" ht="16.5" customHeight="1">
      <c r="B236" s="130"/>
      <c r="C236" s="164" t="s">
        <v>251</v>
      </c>
      <c r="D236" s="164" t="s">
        <v>199</v>
      </c>
      <c r="E236" s="165" t="s">
        <v>1078</v>
      </c>
      <c r="F236" s="166" t="s">
        <v>1079</v>
      </c>
      <c r="G236" s="167" t="s">
        <v>419</v>
      </c>
      <c r="H236" s="168">
        <v>23.209</v>
      </c>
      <c r="I236" s="169"/>
      <c r="J236" s="170">
        <f>ROUND(I236*H236,2)</f>
        <v>0</v>
      </c>
      <c r="K236" s="166" t="s">
        <v>132</v>
      </c>
      <c r="L236" s="171"/>
      <c r="M236" s="172" t="s">
        <v>1</v>
      </c>
      <c r="N236" s="173" t="s">
        <v>44</v>
      </c>
      <c r="P236" s="140">
        <f>O236*H236</f>
        <v>0</v>
      </c>
      <c r="Q236" s="140">
        <v>1E-3</v>
      </c>
      <c r="R236" s="140">
        <f>Q236*H236</f>
        <v>2.3209E-2</v>
      </c>
      <c r="S236" s="140">
        <v>0</v>
      </c>
      <c r="T236" s="141">
        <f>S236*H236</f>
        <v>0</v>
      </c>
      <c r="AR236" s="142" t="s">
        <v>978</v>
      </c>
      <c r="AT236" s="142" t="s">
        <v>199</v>
      </c>
      <c r="AU236" s="142" t="s">
        <v>86</v>
      </c>
      <c r="AY236" s="15" t="s">
        <v>126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5" t="s">
        <v>85</v>
      </c>
      <c r="BK236" s="143">
        <f>ROUND(I236*H236,2)</f>
        <v>0</v>
      </c>
      <c r="BL236" s="15" t="s">
        <v>294</v>
      </c>
      <c r="BM236" s="142" t="s">
        <v>1080</v>
      </c>
    </row>
    <row r="237" spans="2:65" s="1" customFormat="1" ht="16.5" customHeight="1">
      <c r="B237" s="130"/>
      <c r="C237" s="164" t="s">
        <v>255</v>
      </c>
      <c r="D237" s="164" t="s">
        <v>199</v>
      </c>
      <c r="E237" s="165" t="s">
        <v>1081</v>
      </c>
      <c r="F237" s="166" t="s">
        <v>1082</v>
      </c>
      <c r="G237" s="167" t="s">
        <v>145</v>
      </c>
      <c r="H237" s="168">
        <v>184.2</v>
      </c>
      <c r="I237" s="169"/>
      <c r="J237" s="170">
        <f>ROUND(I237*H237,2)</f>
        <v>0</v>
      </c>
      <c r="K237" s="166" t="s">
        <v>132</v>
      </c>
      <c r="L237" s="171"/>
      <c r="M237" s="172" t="s">
        <v>1</v>
      </c>
      <c r="N237" s="173" t="s">
        <v>44</v>
      </c>
      <c r="P237" s="140">
        <f>O237*H237</f>
        <v>0</v>
      </c>
      <c r="Q237" s="140">
        <v>6.4999999999999997E-4</v>
      </c>
      <c r="R237" s="140">
        <f>Q237*H237</f>
        <v>0.11972999999999999</v>
      </c>
      <c r="S237" s="140">
        <v>0</v>
      </c>
      <c r="T237" s="141">
        <f>S237*H237</f>
        <v>0</v>
      </c>
      <c r="AR237" s="142" t="s">
        <v>978</v>
      </c>
      <c r="AT237" s="142" t="s">
        <v>199</v>
      </c>
      <c r="AU237" s="142" t="s">
        <v>86</v>
      </c>
      <c r="AY237" s="15" t="s">
        <v>126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5" t="s">
        <v>85</v>
      </c>
      <c r="BK237" s="143">
        <f>ROUND(I237*H237,2)</f>
        <v>0</v>
      </c>
      <c r="BL237" s="15" t="s">
        <v>294</v>
      </c>
      <c r="BM237" s="142" t="s">
        <v>1083</v>
      </c>
    </row>
    <row r="238" spans="2:65" s="1" customFormat="1" ht="44.25" customHeight="1">
      <c r="B238" s="130"/>
      <c r="C238" s="131" t="s">
        <v>261</v>
      </c>
      <c r="D238" s="131" t="s">
        <v>128</v>
      </c>
      <c r="E238" s="132" t="s">
        <v>1084</v>
      </c>
      <c r="F238" s="133" t="s">
        <v>1085</v>
      </c>
      <c r="G238" s="134" t="s">
        <v>145</v>
      </c>
      <c r="H238" s="135">
        <v>99</v>
      </c>
      <c r="I238" s="136"/>
      <c r="J238" s="137">
        <f>ROUND(I238*H238,2)</f>
        <v>0</v>
      </c>
      <c r="K238" s="133" t="s">
        <v>132</v>
      </c>
      <c r="L238" s="30"/>
      <c r="M238" s="138" t="s">
        <v>1</v>
      </c>
      <c r="N238" s="139" t="s">
        <v>44</v>
      </c>
      <c r="P238" s="140">
        <f>O238*H238</f>
        <v>0</v>
      </c>
      <c r="Q238" s="140">
        <v>0.22563</v>
      </c>
      <c r="R238" s="140">
        <f>Q238*H238</f>
        <v>22.33737</v>
      </c>
      <c r="S238" s="140">
        <v>0</v>
      </c>
      <c r="T238" s="141">
        <f>S238*H238</f>
        <v>0</v>
      </c>
      <c r="AR238" s="142" t="s">
        <v>294</v>
      </c>
      <c r="AT238" s="142" t="s">
        <v>128</v>
      </c>
      <c r="AU238" s="142" t="s">
        <v>86</v>
      </c>
      <c r="AY238" s="15" t="s">
        <v>126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5" t="s">
        <v>85</v>
      </c>
      <c r="BK238" s="143">
        <f>ROUND(I238*H238,2)</f>
        <v>0</v>
      </c>
      <c r="BL238" s="15" t="s">
        <v>294</v>
      </c>
      <c r="BM238" s="142" t="s">
        <v>1086</v>
      </c>
    </row>
    <row r="239" spans="2:65" s="1" customFormat="1" ht="11.25">
      <c r="B239" s="30"/>
      <c r="D239" s="144" t="s">
        <v>134</v>
      </c>
      <c r="F239" s="145" t="s">
        <v>1087</v>
      </c>
      <c r="I239" s="146"/>
      <c r="L239" s="30"/>
      <c r="M239" s="147"/>
      <c r="T239" s="54"/>
      <c r="AT239" s="15" t="s">
        <v>134</v>
      </c>
      <c r="AU239" s="15" t="s">
        <v>86</v>
      </c>
    </row>
    <row r="240" spans="2:65" s="12" customFormat="1" ht="11.25">
      <c r="B240" s="148"/>
      <c r="D240" s="149" t="s">
        <v>136</v>
      </c>
      <c r="E240" s="150" t="s">
        <v>1</v>
      </c>
      <c r="F240" s="151" t="s">
        <v>1088</v>
      </c>
      <c r="H240" s="152">
        <v>99</v>
      </c>
      <c r="I240" s="153"/>
      <c r="L240" s="148"/>
      <c r="M240" s="154"/>
      <c r="T240" s="155"/>
      <c r="AT240" s="150" t="s">
        <v>136</v>
      </c>
      <c r="AU240" s="150" t="s">
        <v>86</v>
      </c>
      <c r="AV240" s="12" t="s">
        <v>86</v>
      </c>
      <c r="AW240" s="12" t="s">
        <v>37</v>
      </c>
      <c r="AX240" s="12" t="s">
        <v>85</v>
      </c>
      <c r="AY240" s="150" t="s">
        <v>126</v>
      </c>
    </row>
    <row r="241" spans="2:65" s="1" customFormat="1" ht="24.2" customHeight="1">
      <c r="B241" s="130"/>
      <c r="C241" s="164" t="s">
        <v>265</v>
      </c>
      <c r="D241" s="164" t="s">
        <v>199</v>
      </c>
      <c r="E241" s="165" t="s">
        <v>1089</v>
      </c>
      <c r="F241" s="166" t="s">
        <v>1090</v>
      </c>
      <c r="G241" s="167" t="s">
        <v>145</v>
      </c>
      <c r="H241" s="168">
        <v>99</v>
      </c>
      <c r="I241" s="169"/>
      <c r="J241" s="170">
        <f>ROUND(I241*H241,2)</f>
        <v>0</v>
      </c>
      <c r="K241" s="166" t="s">
        <v>132</v>
      </c>
      <c r="L241" s="171"/>
      <c r="M241" s="172" t="s">
        <v>1</v>
      </c>
      <c r="N241" s="173" t="s">
        <v>44</v>
      </c>
      <c r="P241" s="140">
        <f>O241*H241</f>
        <v>0</v>
      </c>
      <c r="Q241" s="140">
        <v>6.8999999999999997E-4</v>
      </c>
      <c r="R241" s="140">
        <f>Q241*H241</f>
        <v>6.8309999999999996E-2</v>
      </c>
      <c r="S241" s="140">
        <v>0</v>
      </c>
      <c r="T241" s="141">
        <f>S241*H241</f>
        <v>0</v>
      </c>
      <c r="AR241" s="142" t="s">
        <v>931</v>
      </c>
      <c r="AT241" s="142" t="s">
        <v>199</v>
      </c>
      <c r="AU241" s="142" t="s">
        <v>86</v>
      </c>
      <c r="AY241" s="15" t="s">
        <v>126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5" t="s">
        <v>85</v>
      </c>
      <c r="BK241" s="143">
        <f>ROUND(I241*H241,2)</f>
        <v>0</v>
      </c>
      <c r="BL241" s="15" t="s">
        <v>931</v>
      </c>
      <c r="BM241" s="142" t="s">
        <v>1091</v>
      </c>
    </row>
    <row r="242" spans="2:65" s="1" customFormat="1" ht="33" customHeight="1">
      <c r="B242" s="130"/>
      <c r="C242" s="131" t="s">
        <v>269</v>
      </c>
      <c r="D242" s="131" t="s">
        <v>128</v>
      </c>
      <c r="E242" s="132" t="s">
        <v>1092</v>
      </c>
      <c r="F242" s="133" t="s">
        <v>1093</v>
      </c>
      <c r="G242" s="134" t="s">
        <v>145</v>
      </c>
      <c r="H242" s="135">
        <v>114</v>
      </c>
      <c r="I242" s="136"/>
      <c r="J242" s="137">
        <f>ROUND(I242*H242,2)</f>
        <v>0</v>
      </c>
      <c r="K242" s="133" t="s">
        <v>132</v>
      </c>
      <c r="L242" s="30"/>
      <c r="M242" s="138" t="s">
        <v>1</v>
      </c>
      <c r="N242" s="139" t="s">
        <v>44</v>
      </c>
      <c r="P242" s="140">
        <f>O242*H242</f>
        <v>0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294</v>
      </c>
      <c r="AT242" s="142" t="s">
        <v>128</v>
      </c>
      <c r="AU242" s="142" t="s">
        <v>86</v>
      </c>
      <c r="AY242" s="15" t="s">
        <v>126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5" t="s">
        <v>85</v>
      </c>
      <c r="BK242" s="143">
        <f>ROUND(I242*H242,2)</f>
        <v>0</v>
      </c>
      <c r="BL242" s="15" t="s">
        <v>294</v>
      </c>
      <c r="BM242" s="142" t="s">
        <v>1094</v>
      </c>
    </row>
    <row r="243" spans="2:65" s="1" customFormat="1" ht="11.25">
      <c r="B243" s="30"/>
      <c r="D243" s="144" t="s">
        <v>134</v>
      </c>
      <c r="F243" s="145" t="s">
        <v>1095</v>
      </c>
      <c r="I243" s="146"/>
      <c r="L243" s="30"/>
      <c r="M243" s="147"/>
      <c r="T243" s="54"/>
      <c r="AT243" s="15" t="s">
        <v>134</v>
      </c>
      <c r="AU243" s="15" t="s">
        <v>86</v>
      </c>
    </row>
    <row r="244" spans="2:65" s="12" customFormat="1" ht="22.5">
      <c r="B244" s="148"/>
      <c r="D244" s="149" t="s">
        <v>136</v>
      </c>
      <c r="E244" s="150" t="s">
        <v>1</v>
      </c>
      <c r="F244" s="151" t="s">
        <v>1096</v>
      </c>
      <c r="H244" s="152">
        <v>114</v>
      </c>
      <c r="I244" s="153"/>
      <c r="L244" s="148"/>
      <c r="M244" s="154"/>
      <c r="T244" s="155"/>
      <c r="AT244" s="150" t="s">
        <v>136</v>
      </c>
      <c r="AU244" s="150" t="s">
        <v>86</v>
      </c>
      <c r="AV244" s="12" t="s">
        <v>86</v>
      </c>
      <c r="AW244" s="12" t="s">
        <v>37</v>
      </c>
      <c r="AX244" s="12" t="s">
        <v>85</v>
      </c>
      <c r="AY244" s="150" t="s">
        <v>126</v>
      </c>
    </row>
    <row r="245" spans="2:65" s="1" customFormat="1" ht="24.2" customHeight="1">
      <c r="B245" s="130"/>
      <c r="C245" s="164" t="s">
        <v>270</v>
      </c>
      <c r="D245" s="164" t="s">
        <v>199</v>
      </c>
      <c r="E245" s="165" t="s">
        <v>1097</v>
      </c>
      <c r="F245" s="166" t="s">
        <v>1098</v>
      </c>
      <c r="G245" s="167" t="s">
        <v>145</v>
      </c>
      <c r="H245" s="168">
        <v>114</v>
      </c>
      <c r="I245" s="169"/>
      <c r="J245" s="170">
        <f>ROUND(I245*H245,2)</f>
        <v>0</v>
      </c>
      <c r="K245" s="166" t="s">
        <v>132</v>
      </c>
      <c r="L245" s="171"/>
      <c r="M245" s="172" t="s">
        <v>1</v>
      </c>
      <c r="N245" s="173" t="s">
        <v>44</v>
      </c>
      <c r="P245" s="140">
        <f>O245*H245</f>
        <v>0</v>
      </c>
      <c r="Q245" s="140">
        <v>2.7E-4</v>
      </c>
      <c r="R245" s="140">
        <f>Q245*H245</f>
        <v>3.0780000000000002E-2</v>
      </c>
      <c r="S245" s="140">
        <v>0</v>
      </c>
      <c r="T245" s="141">
        <f>S245*H245</f>
        <v>0</v>
      </c>
      <c r="AR245" s="142" t="s">
        <v>978</v>
      </c>
      <c r="AT245" s="142" t="s">
        <v>199</v>
      </c>
      <c r="AU245" s="142" t="s">
        <v>86</v>
      </c>
      <c r="AY245" s="15" t="s">
        <v>126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5" t="s">
        <v>85</v>
      </c>
      <c r="BK245" s="143">
        <f>ROUND(I245*H245,2)</f>
        <v>0</v>
      </c>
      <c r="BL245" s="15" t="s">
        <v>294</v>
      </c>
      <c r="BM245" s="142" t="s">
        <v>1099</v>
      </c>
    </row>
    <row r="246" spans="2:65" s="1" customFormat="1" ht="24.2" customHeight="1">
      <c r="B246" s="130"/>
      <c r="C246" s="131" t="s">
        <v>275</v>
      </c>
      <c r="D246" s="131" t="s">
        <v>128</v>
      </c>
      <c r="E246" s="132" t="s">
        <v>1100</v>
      </c>
      <c r="F246" s="133" t="s">
        <v>1101</v>
      </c>
      <c r="G246" s="134" t="s">
        <v>187</v>
      </c>
      <c r="H246" s="135">
        <v>32.389000000000003</v>
      </c>
      <c r="I246" s="136"/>
      <c r="J246" s="137">
        <f>ROUND(I246*H246,2)</f>
        <v>0</v>
      </c>
      <c r="K246" s="133" t="s">
        <v>132</v>
      </c>
      <c r="L246" s="30"/>
      <c r="M246" s="138" t="s">
        <v>1</v>
      </c>
      <c r="N246" s="139" t="s">
        <v>44</v>
      </c>
      <c r="P246" s="140">
        <f>O246*H246</f>
        <v>0</v>
      </c>
      <c r="Q246" s="140">
        <v>0</v>
      </c>
      <c r="R246" s="140">
        <f>Q246*H246</f>
        <v>0</v>
      </c>
      <c r="S246" s="140">
        <v>0</v>
      </c>
      <c r="T246" s="141">
        <f>S246*H246</f>
        <v>0</v>
      </c>
      <c r="AR246" s="142" t="s">
        <v>294</v>
      </c>
      <c r="AT246" s="142" t="s">
        <v>128</v>
      </c>
      <c r="AU246" s="142" t="s">
        <v>86</v>
      </c>
      <c r="AY246" s="15" t="s">
        <v>126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5" t="s">
        <v>85</v>
      </c>
      <c r="BK246" s="143">
        <f>ROUND(I246*H246,2)</f>
        <v>0</v>
      </c>
      <c r="BL246" s="15" t="s">
        <v>294</v>
      </c>
      <c r="BM246" s="142" t="s">
        <v>1102</v>
      </c>
    </row>
    <row r="247" spans="2:65" s="1" customFormat="1" ht="11.25">
      <c r="B247" s="30"/>
      <c r="D247" s="144" t="s">
        <v>134</v>
      </c>
      <c r="F247" s="145" t="s">
        <v>1103</v>
      </c>
      <c r="I247" s="146"/>
      <c r="L247" s="30"/>
      <c r="M247" s="147"/>
      <c r="T247" s="54"/>
      <c r="AT247" s="15" t="s">
        <v>134</v>
      </c>
      <c r="AU247" s="15" t="s">
        <v>86</v>
      </c>
    </row>
    <row r="248" spans="2:65" s="1" customFormat="1" ht="55.5" customHeight="1">
      <c r="B248" s="130"/>
      <c r="C248" s="131" t="s">
        <v>276</v>
      </c>
      <c r="D248" s="131" t="s">
        <v>128</v>
      </c>
      <c r="E248" s="132" t="s">
        <v>1104</v>
      </c>
      <c r="F248" s="133" t="s">
        <v>1105</v>
      </c>
      <c r="G248" s="134" t="s">
        <v>187</v>
      </c>
      <c r="H248" s="135">
        <v>939.28099999999995</v>
      </c>
      <c r="I248" s="136"/>
      <c r="J248" s="137">
        <f>ROUND(I248*H248,2)</f>
        <v>0</v>
      </c>
      <c r="K248" s="133" t="s">
        <v>132</v>
      </c>
      <c r="L248" s="30"/>
      <c r="M248" s="138" t="s">
        <v>1</v>
      </c>
      <c r="N248" s="139" t="s">
        <v>44</v>
      </c>
      <c r="P248" s="140">
        <f>O248*H248</f>
        <v>0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294</v>
      </c>
      <c r="AT248" s="142" t="s">
        <v>128</v>
      </c>
      <c r="AU248" s="142" t="s">
        <v>86</v>
      </c>
      <c r="AY248" s="15" t="s">
        <v>126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5" t="s">
        <v>85</v>
      </c>
      <c r="BK248" s="143">
        <f>ROUND(I248*H248,2)</f>
        <v>0</v>
      </c>
      <c r="BL248" s="15" t="s">
        <v>294</v>
      </c>
      <c r="BM248" s="142" t="s">
        <v>1106</v>
      </c>
    </row>
    <row r="249" spans="2:65" s="1" customFormat="1" ht="11.25">
      <c r="B249" s="30"/>
      <c r="D249" s="144" t="s">
        <v>134</v>
      </c>
      <c r="F249" s="145" t="s">
        <v>1107</v>
      </c>
      <c r="I249" s="146"/>
      <c r="L249" s="30"/>
      <c r="M249" s="147"/>
      <c r="T249" s="54"/>
      <c r="AT249" s="15" t="s">
        <v>134</v>
      </c>
      <c r="AU249" s="15" t="s">
        <v>86</v>
      </c>
    </row>
    <row r="250" spans="2:65" s="12" customFormat="1" ht="11.25">
      <c r="B250" s="148"/>
      <c r="D250" s="149" t="s">
        <v>136</v>
      </c>
      <c r="E250" s="150" t="s">
        <v>1</v>
      </c>
      <c r="F250" s="151" t="s">
        <v>1108</v>
      </c>
      <c r="H250" s="152">
        <v>939.28099999999995</v>
      </c>
      <c r="I250" s="153"/>
      <c r="L250" s="148"/>
      <c r="M250" s="154"/>
      <c r="T250" s="155"/>
      <c r="AT250" s="150" t="s">
        <v>136</v>
      </c>
      <c r="AU250" s="150" t="s">
        <v>86</v>
      </c>
      <c r="AV250" s="12" t="s">
        <v>86</v>
      </c>
      <c r="AW250" s="12" t="s">
        <v>37</v>
      </c>
      <c r="AX250" s="12" t="s">
        <v>85</v>
      </c>
      <c r="AY250" s="150" t="s">
        <v>126</v>
      </c>
    </row>
    <row r="251" spans="2:65" s="11" customFormat="1" ht="22.9" customHeight="1">
      <c r="B251" s="118"/>
      <c r="D251" s="119" t="s">
        <v>78</v>
      </c>
      <c r="E251" s="128" t="s">
        <v>316</v>
      </c>
      <c r="F251" s="128" t="s">
        <v>317</v>
      </c>
      <c r="I251" s="121"/>
      <c r="J251" s="129">
        <f>BK251</f>
        <v>0</v>
      </c>
      <c r="L251" s="118"/>
      <c r="M251" s="123"/>
      <c r="P251" s="124">
        <f>SUM(P252:P263)</f>
        <v>0</v>
      </c>
      <c r="R251" s="124">
        <f>SUM(R252:R263)</f>
        <v>0</v>
      </c>
      <c r="T251" s="125">
        <f>SUM(T252:T263)</f>
        <v>0</v>
      </c>
      <c r="AR251" s="119" t="s">
        <v>85</v>
      </c>
      <c r="AT251" s="126" t="s">
        <v>78</v>
      </c>
      <c r="AU251" s="126" t="s">
        <v>85</v>
      </c>
      <c r="AY251" s="119" t="s">
        <v>126</v>
      </c>
      <c r="BK251" s="127">
        <f>SUM(BK252:BK263)</f>
        <v>0</v>
      </c>
    </row>
    <row r="252" spans="2:65" s="1" customFormat="1" ht="44.25" customHeight="1">
      <c r="B252" s="130"/>
      <c r="C252" s="131" t="s">
        <v>260</v>
      </c>
      <c r="D252" s="131" t="s">
        <v>128</v>
      </c>
      <c r="E252" s="132" t="s">
        <v>1109</v>
      </c>
      <c r="F252" s="133" t="s">
        <v>1110</v>
      </c>
      <c r="G252" s="134" t="s">
        <v>187</v>
      </c>
      <c r="H252" s="135">
        <v>4.7859999999999996</v>
      </c>
      <c r="I252" s="136"/>
      <c r="J252" s="137">
        <f>ROUND(I252*H252,2)</f>
        <v>0</v>
      </c>
      <c r="K252" s="133" t="s">
        <v>132</v>
      </c>
      <c r="L252" s="30"/>
      <c r="M252" s="138" t="s">
        <v>1</v>
      </c>
      <c r="N252" s="139" t="s">
        <v>44</v>
      </c>
      <c r="P252" s="140">
        <f>O252*H252</f>
        <v>0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133</v>
      </c>
      <c r="AT252" s="142" t="s">
        <v>128</v>
      </c>
      <c r="AU252" s="142" t="s">
        <v>86</v>
      </c>
      <c r="AY252" s="15" t="s">
        <v>126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5" t="s">
        <v>85</v>
      </c>
      <c r="BK252" s="143">
        <f>ROUND(I252*H252,2)</f>
        <v>0</v>
      </c>
      <c r="BL252" s="15" t="s">
        <v>133</v>
      </c>
      <c r="BM252" s="142" t="s">
        <v>1111</v>
      </c>
    </row>
    <row r="253" spans="2:65" s="1" customFormat="1" ht="11.25">
      <c r="B253" s="30"/>
      <c r="D253" s="144" t="s">
        <v>134</v>
      </c>
      <c r="F253" s="145" t="s">
        <v>1112</v>
      </c>
      <c r="I253" s="146"/>
      <c r="L253" s="30"/>
      <c r="M253" s="147"/>
      <c r="T253" s="54"/>
      <c r="AT253" s="15" t="s">
        <v>134</v>
      </c>
      <c r="AU253" s="15" t="s">
        <v>86</v>
      </c>
    </row>
    <row r="254" spans="2:65" s="12" customFormat="1" ht="22.5">
      <c r="B254" s="148"/>
      <c r="D254" s="149" t="s">
        <v>136</v>
      </c>
      <c r="E254" s="150" t="s">
        <v>1</v>
      </c>
      <c r="F254" s="151" t="s">
        <v>1113</v>
      </c>
      <c r="H254" s="152">
        <v>4.7862</v>
      </c>
      <c r="I254" s="153"/>
      <c r="L254" s="148"/>
      <c r="M254" s="154"/>
      <c r="T254" s="155"/>
      <c r="AT254" s="150" t="s">
        <v>136</v>
      </c>
      <c r="AU254" s="150" t="s">
        <v>86</v>
      </c>
      <c r="AV254" s="12" t="s">
        <v>86</v>
      </c>
      <c r="AW254" s="12" t="s">
        <v>37</v>
      </c>
      <c r="AX254" s="12" t="s">
        <v>85</v>
      </c>
      <c r="AY254" s="150" t="s">
        <v>126</v>
      </c>
    </row>
    <row r="255" spans="2:65" s="1" customFormat="1" ht="44.25" customHeight="1">
      <c r="B255" s="130"/>
      <c r="C255" s="131" t="s">
        <v>277</v>
      </c>
      <c r="D255" s="131" t="s">
        <v>128</v>
      </c>
      <c r="E255" s="132" t="s">
        <v>1114</v>
      </c>
      <c r="F255" s="133" t="s">
        <v>1115</v>
      </c>
      <c r="G255" s="134" t="s">
        <v>187</v>
      </c>
      <c r="H255" s="135">
        <v>23.795999999999999</v>
      </c>
      <c r="I255" s="136"/>
      <c r="J255" s="137">
        <f>ROUND(I255*H255,2)</f>
        <v>0</v>
      </c>
      <c r="K255" s="133" t="s">
        <v>132</v>
      </c>
      <c r="L255" s="30"/>
      <c r="M255" s="138" t="s">
        <v>1</v>
      </c>
      <c r="N255" s="139" t="s">
        <v>44</v>
      </c>
      <c r="P255" s="140">
        <f>O255*H255</f>
        <v>0</v>
      </c>
      <c r="Q255" s="140">
        <v>0</v>
      </c>
      <c r="R255" s="140">
        <f>Q255*H255</f>
        <v>0</v>
      </c>
      <c r="S255" s="140">
        <v>0</v>
      </c>
      <c r="T255" s="141">
        <f>S255*H255</f>
        <v>0</v>
      </c>
      <c r="AR255" s="142" t="s">
        <v>133</v>
      </c>
      <c r="AT255" s="142" t="s">
        <v>128</v>
      </c>
      <c r="AU255" s="142" t="s">
        <v>86</v>
      </c>
      <c r="AY255" s="15" t="s">
        <v>126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5" t="s">
        <v>85</v>
      </c>
      <c r="BK255" s="143">
        <f>ROUND(I255*H255,2)</f>
        <v>0</v>
      </c>
      <c r="BL255" s="15" t="s">
        <v>133</v>
      </c>
      <c r="BM255" s="142" t="s">
        <v>1116</v>
      </c>
    </row>
    <row r="256" spans="2:65" s="1" customFormat="1" ht="11.25">
      <c r="B256" s="30"/>
      <c r="D256" s="144" t="s">
        <v>134</v>
      </c>
      <c r="F256" s="145" t="s">
        <v>1117</v>
      </c>
      <c r="I256" s="146"/>
      <c r="L256" s="30"/>
      <c r="M256" s="147"/>
      <c r="T256" s="54"/>
      <c r="AT256" s="15" t="s">
        <v>134</v>
      </c>
      <c r="AU256" s="15" t="s">
        <v>86</v>
      </c>
    </row>
    <row r="257" spans="2:65" s="12" customFormat="1" ht="33.75">
      <c r="B257" s="148"/>
      <c r="D257" s="149" t="s">
        <v>136</v>
      </c>
      <c r="E257" s="150" t="s">
        <v>1</v>
      </c>
      <c r="F257" s="151" t="s">
        <v>1118</v>
      </c>
      <c r="H257" s="152">
        <v>23.795999999999999</v>
      </c>
      <c r="I257" s="153"/>
      <c r="L257" s="148"/>
      <c r="M257" s="154"/>
      <c r="T257" s="155"/>
      <c r="AT257" s="150" t="s">
        <v>136</v>
      </c>
      <c r="AU257" s="150" t="s">
        <v>86</v>
      </c>
      <c r="AV257" s="12" t="s">
        <v>86</v>
      </c>
      <c r="AW257" s="12" t="s">
        <v>37</v>
      </c>
      <c r="AX257" s="12" t="s">
        <v>85</v>
      </c>
      <c r="AY257" s="150" t="s">
        <v>126</v>
      </c>
    </row>
    <row r="258" spans="2:65" s="1" customFormat="1" ht="33" customHeight="1">
      <c r="B258" s="130"/>
      <c r="C258" s="131" t="s">
        <v>278</v>
      </c>
      <c r="D258" s="131" t="s">
        <v>128</v>
      </c>
      <c r="E258" s="132" t="s">
        <v>1119</v>
      </c>
      <c r="F258" s="133" t="s">
        <v>1120</v>
      </c>
      <c r="G258" s="134" t="s">
        <v>187</v>
      </c>
      <c r="H258" s="135">
        <v>28.582000000000001</v>
      </c>
      <c r="I258" s="136"/>
      <c r="J258" s="137">
        <f>ROUND(I258*H258,2)</f>
        <v>0</v>
      </c>
      <c r="K258" s="133" t="s">
        <v>132</v>
      </c>
      <c r="L258" s="30"/>
      <c r="M258" s="138" t="s">
        <v>1</v>
      </c>
      <c r="N258" s="139" t="s">
        <v>44</v>
      </c>
      <c r="P258" s="140">
        <f>O258*H258</f>
        <v>0</v>
      </c>
      <c r="Q258" s="140">
        <v>0</v>
      </c>
      <c r="R258" s="140">
        <f>Q258*H258</f>
        <v>0</v>
      </c>
      <c r="S258" s="140">
        <v>0</v>
      </c>
      <c r="T258" s="141">
        <f>S258*H258</f>
        <v>0</v>
      </c>
      <c r="AR258" s="142" t="s">
        <v>133</v>
      </c>
      <c r="AT258" s="142" t="s">
        <v>128</v>
      </c>
      <c r="AU258" s="142" t="s">
        <v>86</v>
      </c>
      <c r="AY258" s="15" t="s">
        <v>126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5" t="s">
        <v>85</v>
      </c>
      <c r="BK258" s="143">
        <f>ROUND(I258*H258,2)</f>
        <v>0</v>
      </c>
      <c r="BL258" s="15" t="s">
        <v>133</v>
      </c>
      <c r="BM258" s="142" t="s">
        <v>1121</v>
      </c>
    </row>
    <row r="259" spans="2:65" s="1" customFormat="1" ht="11.25">
      <c r="B259" s="30"/>
      <c r="D259" s="144" t="s">
        <v>134</v>
      </c>
      <c r="F259" s="145" t="s">
        <v>1122</v>
      </c>
      <c r="I259" s="146"/>
      <c r="L259" s="30"/>
      <c r="M259" s="147"/>
      <c r="T259" s="54"/>
      <c r="AT259" s="15" t="s">
        <v>134</v>
      </c>
      <c r="AU259" s="15" t="s">
        <v>86</v>
      </c>
    </row>
    <row r="260" spans="2:65" s="12" customFormat="1" ht="11.25">
      <c r="B260" s="148"/>
      <c r="D260" s="149" t="s">
        <v>136</v>
      </c>
      <c r="E260" s="150" t="s">
        <v>1</v>
      </c>
      <c r="F260" s="151" t="s">
        <v>1123</v>
      </c>
      <c r="H260" s="152">
        <v>28.582000000000001</v>
      </c>
      <c r="I260" s="153"/>
      <c r="L260" s="148"/>
      <c r="M260" s="154"/>
      <c r="T260" s="155"/>
      <c r="AT260" s="150" t="s">
        <v>136</v>
      </c>
      <c r="AU260" s="150" t="s">
        <v>86</v>
      </c>
      <c r="AV260" s="12" t="s">
        <v>86</v>
      </c>
      <c r="AW260" s="12" t="s">
        <v>37</v>
      </c>
      <c r="AX260" s="12" t="s">
        <v>85</v>
      </c>
      <c r="AY260" s="150" t="s">
        <v>126</v>
      </c>
    </row>
    <row r="261" spans="2:65" s="1" customFormat="1" ht="16.5" customHeight="1">
      <c r="B261" s="130"/>
      <c r="C261" s="131" t="s">
        <v>290</v>
      </c>
      <c r="D261" s="131" t="s">
        <v>128</v>
      </c>
      <c r="E261" s="132" t="s">
        <v>191</v>
      </c>
      <c r="F261" s="133" t="s">
        <v>192</v>
      </c>
      <c r="G261" s="134" t="s">
        <v>187</v>
      </c>
      <c r="H261" s="135">
        <v>828.87800000000004</v>
      </c>
      <c r="I261" s="136"/>
      <c r="J261" s="137">
        <f>ROUND(I261*H261,2)</f>
        <v>0</v>
      </c>
      <c r="K261" s="133" t="s">
        <v>1</v>
      </c>
      <c r="L261" s="30"/>
      <c r="M261" s="138" t="s">
        <v>1</v>
      </c>
      <c r="N261" s="139" t="s">
        <v>44</v>
      </c>
      <c r="P261" s="140">
        <f>O261*H261</f>
        <v>0</v>
      </c>
      <c r="Q261" s="140">
        <v>0</v>
      </c>
      <c r="R261" s="140">
        <f>Q261*H261</f>
        <v>0</v>
      </c>
      <c r="S261" s="140">
        <v>0</v>
      </c>
      <c r="T261" s="141">
        <f>S261*H261</f>
        <v>0</v>
      </c>
      <c r="AR261" s="142" t="s">
        <v>133</v>
      </c>
      <c r="AT261" s="142" t="s">
        <v>128</v>
      </c>
      <c r="AU261" s="142" t="s">
        <v>86</v>
      </c>
      <c r="AY261" s="15" t="s">
        <v>126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5" t="s">
        <v>85</v>
      </c>
      <c r="BK261" s="143">
        <f>ROUND(I261*H261,2)</f>
        <v>0</v>
      </c>
      <c r="BL261" s="15" t="s">
        <v>133</v>
      </c>
      <c r="BM261" s="142" t="s">
        <v>1124</v>
      </c>
    </row>
    <row r="262" spans="2:65" s="1" customFormat="1" ht="58.5">
      <c r="B262" s="30"/>
      <c r="D262" s="149" t="s">
        <v>146</v>
      </c>
      <c r="F262" s="156" t="s">
        <v>189</v>
      </c>
      <c r="I262" s="146"/>
      <c r="L262" s="30"/>
      <c r="M262" s="147"/>
      <c r="T262" s="54"/>
      <c r="AT262" s="15" t="s">
        <v>146</v>
      </c>
      <c r="AU262" s="15" t="s">
        <v>86</v>
      </c>
    </row>
    <row r="263" spans="2:65" s="12" customFormat="1" ht="11.25">
      <c r="B263" s="148"/>
      <c r="D263" s="149" t="s">
        <v>136</v>
      </c>
      <c r="E263" s="150" t="s">
        <v>1</v>
      </c>
      <c r="F263" s="151" t="s">
        <v>1125</v>
      </c>
      <c r="H263" s="152">
        <v>828.87800000000004</v>
      </c>
      <c r="I263" s="153"/>
      <c r="L263" s="148"/>
      <c r="M263" s="154"/>
      <c r="T263" s="155"/>
      <c r="AT263" s="150" t="s">
        <v>136</v>
      </c>
      <c r="AU263" s="150" t="s">
        <v>86</v>
      </c>
      <c r="AV263" s="12" t="s">
        <v>86</v>
      </c>
      <c r="AW263" s="12" t="s">
        <v>37</v>
      </c>
      <c r="AX263" s="12" t="s">
        <v>85</v>
      </c>
      <c r="AY263" s="150" t="s">
        <v>126</v>
      </c>
    </row>
    <row r="264" spans="2:65" s="11" customFormat="1" ht="25.9" customHeight="1">
      <c r="B264" s="118"/>
      <c r="D264" s="119" t="s">
        <v>78</v>
      </c>
      <c r="E264" s="120" t="s">
        <v>1126</v>
      </c>
      <c r="F264" s="120" t="s">
        <v>1127</v>
      </c>
      <c r="I264" s="121"/>
      <c r="J264" s="122">
        <f>BK264</f>
        <v>0</v>
      </c>
      <c r="L264" s="118"/>
      <c r="M264" s="123"/>
      <c r="P264" s="124">
        <f>SUM(P265:P270)</f>
        <v>0</v>
      </c>
      <c r="R264" s="124">
        <f>SUM(R265:R270)</f>
        <v>0</v>
      </c>
      <c r="T264" s="125">
        <f>SUM(T265:T270)</f>
        <v>0</v>
      </c>
      <c r="AR264" s="119" t="s">
        <v>133</v>
      </c>
      <c r="AT264" s="126" t="s">
        <v>78</v>
      </c>
      <c r="AU264" s="126" t="s">
        <v>79</v>
      </c>
      <c r="AY264" s="119" t="s">
        <v>126</v>
      </c>
      <c r="BK264" s="127">
        <f>SUM(BK265:BK270)</f>
        <v>0</v>
      </c>
    </row>
    <row r="265" spans="2:65" s="1" customFormat="1" ht="24.2" customHeight="1">
      <c r="B265" s="130"/>
      <c r="C265" s="131" t="s">
        <v>283</v>
      </c>
      <c r="D265" s="131" t="s">
        <v>128</v>
      </c>
      <c r="E265" s="132" t="s">
        <v>1128</v>
      </c>
      <c r="F265" s="133" t="s">
        <v>1129</v>
      </c>
      <c r="G265" s="134" t="s">
        <v>1130</v>
      </c>
      <c r="H265" s="135">
        <v>14</v>
      </c>
      <c r="I265" s="136"/>
      <c r="J265" s="137">
        <f>ROUND(I265*H265,2)</f>
        <v>0</v>
      </c>
      <c r="K265" s="133" t="s">
        <v>132</v>
      </c>
      <c r="L265" s="30"/>
      <c r="M265" s="138" t="s">
        <v>1</v>
      </c>
      <c r="N265" s="139" t="s">
        <v>44</v>
      </c>
      <c r="P265" s="140">
        <f>O265*H265</f>
        <v>0</v>
      </c>
      <c r="Q265" s="140">
        <v>0</v>
      </c>
      <c r="R265" s="140">
        <f>Q265*H265</f>
        <v>0</v>
      </c>
      <c r="S265" s="140">
        <v>0</v>
      </c>
      <c r="T265" s="141">
        <f>S265*H265</f>
        <v>0</v>
      </c>
      <c r="AR265" s="142" t="s">
        <v>296</v>
      </c>
      <c r="AT265" s="142" t="s">
        <v>128</v>
      </c>
      <c r="AU265" s="142" t="s">
        <v>85</v>
      </c>
      <c r="AY265" s="15" t="s">
        <v>126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5" t="s">
        <v>85</v>
      </c>
      <c r="BK265" s="143">
        <f>ROUND(I265*H265,2)</f>
        <v>0</v>
      </c>
      <c r="BL265" s="15" t="s">
        <v>296</v>
      </c>
      <c r="BM265" s="142" t="s">
        <v>1131</v>
      </c>
    </row>
    <row r="266" spans="2:65" s="1" customFormat="1" ht="11.25">
      <c r="B266" s="30"/>
      <c r="D266" s="144" t="s">
        <v>134</v>
      </c>
      <c r="F266" s="145" t="s">
        <v>1132</v>
      </c>
      <c r="I266" s="146"/>
      <c r="L266" s="30"/>
      <c r="M266" s="147"/>
      <c r="T266" s="54"/>
      <c r="AT266" s="15" t="s">
        <v>134</v>
      </c>
      <c r="AU266" s="15" t="s">
        <v>85</v>
      </c>
    </row>
    <row r="267" spans="2:65" s="12" customFormat="1" ht="11.25">
      <c r="B267" s="148"/>
      <c r="D267" s="149" t="s">
        <v>136</v>
      </c>
      <c r="E267" s="150" t="s">
        <v>1</v>
      </c>
      <c r="F267" s="151" t="s">
        <v>1133</v>
      </c>
      <c r="H267" s="152">
        <v>14</v>
      </c>
      <c r="I267" s="153"/>
      <c r="L267" s="148"/>
      <c r="M267" s="154"/>
      <c r="T267" s="155"/>
      <c r="AT267" s="150" t="s">
        <v>136</v>
      </c>
      <c r="AU267" s="150" t="s">
        <v>85</v>
      </c>
      <c r="AV267" s="12" t="s">
        <v>86</v>
      </c>
      <c r="AW267" s="12" t="s">
        <v>37</v>
      </c>
      <c r="AX267" s="12" t="s">
        <v>85</v>
      </c>
      <c r="AY267" s="150" t="s">
        <v>126</v>
      </c>
    </row>
    <row r="268" spans="2:65" s="1" customFormat="1" ht="24.2" customHeight="1">
      <c r="B268" s="130"/>
      <c r="C268" s="131" t="s">
        <v>284</v>
      </c>
      <c r="D268" s="131" t="s">
        <v>128</v>
      </c>
      <c r="E268" s="132" t="s">
        <v>1134</v>
      </c>
      <c r="F268" s="133" t="s">
        <v>1135</v>
      </c>
      <c r="G268" s="134" t="s">
        <v>1130</v>
      </c>
      <c r="H268" s="135">
        <v>12</v>
      </c>
      <c r="I268" s="136"/>
      <c r="J268" s="137">
        <f>ROUND(I268*H268,2)</f>
        <v>0</v>
      </c>
      <c r="K268" s="133" t="s">
        <v>132</v>
      </c>
      <c r="L268" s="30"/>
      <c r="M268" s="138" t="s">
        <v>1</v>
      </c>
      <c r="N268" s="139" t="s">
        <v>44</v>
      </c>
      <c r="P268" s="140">
        <f>O268*H268</f>
        <v>0</v>
      </c>
      <c r="Q268" s="140">
        <v>0</v>
      </c>
      <c r="R268" s="140">
        <f>Q268*H268</f>
        <v>0</v>
      </c>
      <c r="S268" s="140">
        <v>0</v>
      </c>
      <c r="T268" s="141">
        <f>S268*H268</f>
        <v>0</v>
      </c>
      <c r="AR268" s="142" t="s">
        <v>296</v>
      </c>
      <c r="AT268" s="142" t="s">
        <v>128</v>
      </c>
      <c r="AU268" s="142" t="s">
        <v>85</v>
      </c>
      <c r="AY268" s="15" t="s">
        <v>126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5" t="s">
        <v>85</v>
      </c>
      <c r="BK268" s="143">
        <f>ROUND(I268*H268,2)</f>
        <v>0</v>
      </c>
      <c r="BL268" s="15" t="s">
        <v>296</v>
      </c>
      <c r="BM268" s="142" t="s">
        <v>1136</v>
      </c>
    </row>
    <row r="269" spans="2:65" s="1" customFormat="1" ht="11.25">
      <c r="B269" s="30"/>
      <c r="D269" s="144" t="s">
        <v>134</v>
      </c>
      <c r="F269" s="145" t="s">
        <v>1137</v>
      </c>
      <c r="I269" s="146"/>
      <c r="L269" s="30"/>
      <c r="M269" s="147"/>
      <c r="T269" s="54"/>
      <c r="AT269" s="15" t="s">
        <v>134</v>
      </c>
      <c r="AU269" s="15" t="s">
        <v>85</v>
      </c>
    </row>
    <row r="270" spans="2:65" s="12" customFormat="1" ht="11.25">
      <c r="B270" s="148"/>
      <c r="D270" s="149" t="s">
        <v>136</v>
      </c>
      <c r="E270" s="150" t="s">
        <v>1</v>
      </c>
      <c r="F270" s="151" t="s">
        <v>8</v>
      </c>
      <c r="H270" s="152">
        <v>12</v>
      </c>
      <c r="I270" s="153"/>
      <c r="L270" s="148"/>
      <c r="M270" s="154"/>
      <c r="T270" s="155"/>
      <c r="AT270" s="150" t="s">
        <v>136</v>
      </c>
      <c r="AU270" s="150" t="s">
        <v>85</v>
      </c>
      <c r="AV270" s="12" t="s">
        <v>86</v>
      </c>
      <c r="AW270" s="12" t="s">
        <v>37</v>
      </c>
      <c r="AX270" s="12" t="s">
        <v>85</v>
      </c>
      <c r="AY270" s="150" t="s">
        <v>126</v>
      </c>
    </row>
    <row r="271" spans="2:65" s="11" customFormat="1" ht="25.9" customHeight="1">
      <c r="B271" s="118"/>
      <c r="D271" s="119" t="s">
        <v>78</v>
      </c>
      <c r="E271" s="120" t="s">
        <v>818</v>
      </c>
      <c r="F271" s="120" t="s">
        <v>819</v>
      </c>
      <c r="I271" s="121"/>
      <c r="J271" s="122">
        <f>BK271</f>
        <v>0</v>
      </c>
      <c r="L271" s="118"/>
      <c r="M271" s="123"/>
      <c r="P271" s="124">
        <f>SUM(P272:P275)</f>
        <v>0</v>
      </c>
      <c r="R271" s="124">
        <f>SUM(R272:R275)</f>
        <v>0</v>
      </c>
      <c r="T271" s="125">
        <f>SUM(T272:T275)</f>
        <v>0</v>
      </c>
      <c r="AR271" s="119" t="s">
        <v>133</v>
      </c>
      <c r="AT271" s="126" t="s">
        <v>78</v>
      </c>
      <c r="AU271" s="126" t="s">
        <v>79</v>
      </c>
      <c r="AY271" s="119" t="s">
        <v>126</v>
      </c>
      <c r="BK271" s="127">
        <f>SUM(BK272:BK275)</f>
        <v>0</v>
      </c>
    </row>
    <row r="272" spans="2:65" s="1" customFormat="1" ht="16.5" customHeight="1">
      <c r="B272" s="130"/>
      <c r="C272" s="131" t="s">
        <v>285</v>
      </c>
      <c r="D272" s="131" t="s">
        <v>128</v>
      </c>
      <c r="E272" s="132" t="s">
        <v>1138</v>
      </c>
      <c r="F272" s="133" t="s">
        <v>1139</v>
      </c>
      <c r="G272" s="134" t="s">
        <v>830</v>
      </c>
      <c r="H272" s="135">
        <v>1</v>
      </c>
      <c r="I272" s="136"/>
      <c r="J272" s="137">
        <f>ROUND(I272*H272,2)</f>
        <v>0</v>
      </c>
      <c r="K272" s="133" t="s">
        <v>132</v>
      </c>
      <c r="L272" s="30"/>
      <c r="M272" s="138" t="s">
        <v>1</v>
      </c>
      <c r="N272" s="139" t="s">
        <v>44</v>
      </c>
      <c r="P272" s="140">
        <f>O272*H272</f>
        <v>0</v>
      </c>
      <c r="Q272" s="140">
        <v>0</v>
      </c>
      <c r="R272" s="140">
        <f>Q272*H272</f>
        <v>0</v>
      </c>
      <c r="S272" s="140">
        <v>0</v>
      </c>
      <c r="T272" s="141">
        <f>S272*H272</f>
        <v>0</v>
      </c>
      <c r="AR272" s="142" t="s">
        <v>1140</v>
      </c>
      <c r="AT272" s="142" t="s">
        <v>128</v>
      </c>
      <c r="AU272" s="142" t="s">
        <v>85</v>
      </c>
      <c r="AY272" s="15" t="s">
        <v>126</v>
      </c>
      <c r="BE272" s="143">
        <f>IF(N272="základní",J272,0)</f>
        <v>0</v>
      </c>
      <c r="BF272" s="143">
        <f>IF(N272="snížená",J272,0)</f>
        <v>0</v>
      </c>
      <c r="BG272" s="143">
        <f>IF(N272="zákl. přenesená",J272,0)</f>
        <v>0</v>
      </c>
      <c r="BH272" s="143">
        <f>IF(N272="sníž. přenesená",J272,0)</f>
        <v>0</v>
      </c>
      <c r="BI272" s="143">
        <f>IF(N272="nulová",J272,0)</f>
        <v>0</v>
      </c>
      <c r="BJ272" s="15" t="s">
        <v>85</v>
      </c>
      <c r="BK272" s="143">
        <f>ROUND(I272*H272,2)</f>
        <v>0</v>
      </c>
      <c r="BL272" s="15" t="s">
        <v>1140</v>
      </c>
      <c r="BM272" s="142" t="s">
        <v>1141</v>
      </c>
    </row>
    <row r="273" spans="2:65" s="1" customFormat="1" ht="11.25">
      <c r="B273" s="30"/>
      <c r="D273" s="144" t="s">
        <v>134</v>
      </c>
      <c r="F273" s="145" t="s">
        <v>1142</v>
      </c>
      <c r="I273" s="146"/>
      <c r="L273" s="30"/>
      <c r="M273" s="147"/>
      <c r="T273" s="54"/>
      <c r="AT273" s="15" t="s">
        <v>134</v>
      </c>
      <c r="AU273" s="15" t="s">
        <v>85</v>
      </c>
    </row>
    <row r="274" spans="2:65" s="1" customFormat="1" ht="16.5" customHeight="1">
      <c r="B274" s="130"/>
      <c r="C274" s="131" t="s">
        <v>286</v>
      </c>
      <c r="D274" s="131" t="s">
        <v>128</v>
      </c>
      <c r="E274" s="132" t="s">
        <v>1143</v>
      </c>
      <c r="F274" s="133" t="s">
        <v>1144</v>
      </c>
      <c r="G274" s="134" t="s">
        <v>830</v>
      </c>
      <c r="H274" s="135">
        <v>1</v>
      </c>
      <c r="I274" s="136"/>
      <c r="J274" s="137">
        <f>ROUND(I274*H274,2)</f>
        <v>0</v>
      </c>
      <c r="K274" s="133" t="s">
        <v>132</v>
      </c>
      <c r="L274" s="30"/>
      <c r="M274" s="138" t="s">
        <v>1</v>
      </c>
      <c r="N274" s="139" t="s">
        <v>44</v>
      </c>
      <c r="P274" s="140">
        <f>O274*H274</f>
        <v>0</v>
      </c>
      <c r="Q274" s="140">
        <v>0</v>
      </c>
      <c r="R274" s="140">
        <f>Q274*H274</f>
        <v>0</v>
      </c>
      <c r="S274" s="140">
        <v>0</v>
      </c>
      <c r="T274" s="141">
        <f>S274*H274</f>
        <v>0</v>
      </c>
      <c r="AR274" s="142" t="s">
        <v>1140</v>
      </c>
      <c r="AT274" s="142" t="s">
        <v>128</v>
      </c>
      <c r="AU274" s="142" t="s">
        <v>85</v>
      </c>
      <c r="AY274" s="15" t="s">
        <v>126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5" t="s">
        <v>85</v>
      </c>
      <c r="BK274" s="143">
        <f>ROUND(I274*H274,2)</f>
        <v>0</v>
      </c>
      <c r="BL274" s="15" t="s">
        <v>1140</v>
      </c>
      <c r="BM274" s="142" t="s">
        <v>1145</v>
      </c>
    </row>
    <row r="275" spans="2:65" s="1" customFormat="1" ht="11.25">
      <c r="B275" s="30"/>
      <c r="D275" s="144" t="s">
        <v>134</v>
      </c>
      <c r="F275" s="145" t="s">
        <v>1146</v>
      </c>
      <c r="I275" s="146"/>
      <c r="L275" s="30"/>
      <c r="M275" s="182"/>
      <c r="N275" s="179"/>
      <c r="O275" s="179"/>
      <c r="P275" s="179"/>
      <c r="Q275" s="179"/>
      <c r="R275" s="179"/>
      <c r="S275" s="179"/>
      <c r="T275" s="183"/>
      <c r="AT275" s="15" t="s">
        <v>134</v>
      </c>
      <c r="AU275" s="15" t="s">
        <v>85</v>
      </c>
    </row>
    <row r="276" spans="2:65" s="1" customFormat="1" ht="6.95" customHeight="1">
      <c r="B276" s="42"/>
      <c r="C276" s="43"/>
      <c r="D276" s="43"/>
      <c r="E276" s="43"/>
      <c r="F276" s="43"/>
      <c r="G276" s="43"/>
      <c r="H276" s="43"/>
      <c r="I276" s="43"/>
      <c r="J276" s="43"/>
      <c r="K276" s="43"/>
      <c r="L276" s="30"/>
    </row>
  </sheetData>
  <autoFilter ref="C124:K275" xr:uid="{00000000-0009-0000-0000-000004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30" r:id="rId1" xr:uid="{00000000-0004-0000-0400-000000000000}"/>
    <hyperlink ref="F136" r:id="rId2" xr:uid="{00000000-0004-0000-0400-000001000000}"/>
    <hyperlink ref="F142" r:id="rId3" xr:uid="{00000000-0004-0000-0400-000002000000}"/>
    <hyperlink ref="F146" r:id="rId4" xr:uid="{00000000-0004-0000-0400-000003000000}"/>
    <hyperlink ref="F149" r:id="rId5" xr:uid="{00000000-0004-0000-0400-000004000000}"/>
    <hyperlink ref="F152" r:id="rId6" xr:uid="{00000000-0004-0000-0400-000005000000}"/>
    <hyperlink ref="F156" r:id="rId7" xr:uid="{00000000-0004-0000-0400-000006000000}"/>
    <hyperlink ref="F158" r:id="rId8" xr:uid="{00000000-0004-0000-0400-000007000000}"/>
    <hyperlink ref="F161" r:id="rId9" xr:uid="{00000000-0004-0000-0400-000008000000}"/>
    <hyperlink ref="F163" r:id="rId10" xr:uid="{00000000-0004-0000-0400-000009000000}"/>
    <hyperlink ref="F167" r:id="rId11" xr:uid="{00000000-0004-0000-0400-00000A000000}"/>
    <hyperlink ref="F171" r:id="rId12" xr:uid="{00000000-0004-0000-0400-00000B000000}"/>
    <hyperlink ref="F175" r:id="rId13" xr:uid="{00000000-0004-0000-0400-00000C000000}"/>
    <hyperlink ref="F195" r:id="rId14" xr:uid="{00000000-0004-0000-0400-00000D000000}"/>
    <hyperlink ref="F198" r:id="rId15" xr:uid="{00000000-0004-0000-0400-00000E000000}"/>
    <hyperlink ref="F201" r:id="rId16" xr:uid="{00000000-0004-0000-0400-00000F000000}"/>
    <hyperlink ref="F204" r:id="rId17" xr:uid="{00000000-0004-0000-0400-000010000000}"/>
    <hyperlink ref="F207" r:id="rId18" xr:uid="{00000000-0004-0000-0400-000011000000}"/>
    <hyperlink ref="F209" r:id="rId19" xr:uid="{00000000-0004-0000-0400-000012000000}"/>
    <hyperlink ref="F212" r:id="rId20" xr:uid="{00000000-0004-0000-0400-000013000000}"/>
    <hyperlink ref="F215" r:id="rId21" xr:uid="{00000000-0004-0000-0400-000014000000}"/>
    <hyperlink ref="F218" r:id="rId22" xr:uid="{00000000-0004-0000-0400-000015000000}"/>
    <hyperlink ref="F221" r:id="rId23" xr:uid="{00000000-0004-0000-0400-000016000000}"/>
    <hyperlink ref="F224" r:id="rId24" xr:uid="{00000000-0004-0000-0400-000017000000}"/>
    <hyperlink ref="F228" r:id="rId25" xr:uid="{00000000-0004-0000-0400-000018000000}"/>
    <hyperlink ref="F234" r:id="rId26" xr:uid="{00000000-0004-0000-0400-000019000000}"/>
    <hyperlink ref="F239" r:id="rId27" xr:uid="{00000000-0004-0000-0400-00001A000000}"/>
    <hyperlink ref="F243" r:id="rId28" xr:uid="{00000000-0004-0000-0400-00001B000000}"/>
    <hyperlink ref="F247" r:id="rId29" xr:uid="{00000000-0004-0000-0400-00001C000000}"/>
    <hyperlink ref="F249" r:id="rId30" xr:uid="{00000000-0004-0000-0400-00001D000000}"/>
    <hyperlink ref="F253" r:id="rId31" xr:uid="{00000000-0004-0000-0400-00001E000000}"/>
    <hyperlink ref="F256" r:id="rId32" xr:uid="{00000000-0004-0000-0400-00001F000000}"/>
    <hyperlink ref="F259" r:id="rId33" xr:uid="{00000000-0004-0000-0400-000020000000}"/>
    <hyperlink ref="F266" r:id="rId34" xr:uid="{00000000-0004-0000-0400-000021000000}"/>
    <hyperlink ref="F269" r:id="rId35" xr:uid="{00000000-0004-0000-0400-000022000000}"/>
    <hyperlink ref="F273" r:id="rId36" xr:uid="{00000000-0004-0000-0400-000023000000}"/>
    <hyperlink ref="F275" r:id="rId37" xr:uid="{00000000-0004-0000-0400-00002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101.2 - Komunikace Odo...</vt:lpstr>
      <vt:lpstr>SO 901.2 - VRN - Odolena ...</vt:lpstr>
      <vt:lpstr>SO 401 - Přeložka VO</vt:lpstr>
      <vt:lpstr>'Rekapitulace stavby'!Názvy_tisku</vt:lpstr>
      <vt:lpstr>'SO 101.2 - Komunikace Odo...'!Názvy_tisku</vt:lpstr>
      <vt:lpstr>'SO 401 - Přeložka VO'!Názvy_tisku</vt:lpstr>
      <vt:lpstr>'SO 901.2 - VRN - Odolena ...'!Názvy_tisku</vt:lpstr>
      <vt:lpstr>'Rekapitulace stavby'!Oblast_tisku</vt:lpstr>
      <vt:lpstr>'SO 101.2 - Komunikace Odo...'!Oblast_tisku</vt:lpstr>
      <vt:lpstr>'SO 401 - Přeložka VO'!Oblast_tisku</vt:lpstr>
      <vt:lpstr>'SO 901.2 - VRN - Odolena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Sinpps24\Hruban</dc:creator>
  <cp:lastModifiedBy>vozabal</cp:lastModifiedBy>
  <dcterms:created xsi:type="dcterms:W3CDTF">2025-09-04T10:10:49Z</dcterms:created>
  <dcterms:modified xsi:type="dcterms:W3CDTF">2025-09-04T14:44:23Z</dcterms:modified>
</cp:coreProperties>
</file>