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jitel\Desktop\Pracovní\25-14-Gymnázium Sedlčany\"/>
    </mc:Choice>
  </mc:AlternateContent>
  <xr:revisionPtr revIDLastSave="0" documentId="13_ncr:1_{38263597-19AD-4C81-A268-CE964C9ED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001 - Zateplení obvodové..." sheetId="2" r:id="rId2"/>
    <sheet name="Pokyny pro vyplnění" sheetId="3" r:id="rId3"/>
  </sheets>
  <definedNames>
    <definedName name="_xlnm._FilterDatabase" localSheetId="1" hidden="1">'0001 - Zateplení obvodové...'!$C$106:$K$683</definedName>
    <definedName name="_xlnm.Print_Titles" localSheetId="1">'0001 - Zateplení obvodové...'!$106:$106</definedName>
    <definedName name="_xlnm.Print_Titles" localSheetId="0">'Rekapitulace stavby'!$52:$52</definedName>
    <definedName name="_xlnm.Print_Area" localSheetId="1">'0001 - Zateplení obvodové...'!$C$4:$J$39,'0001 - Zateplení obvodové...'!$C$45:$J$88,'0001 - Zateplení obvodové...'!$C$94:$K$683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682" i="2"/>
  <c r="BH682" i="2"/>
  <c r="BG682" i="2"/>
  <c r="BF682" i="2"/>
  <c r="T682" i="2"/>
  <c r="T681" i="2"/>
  <c r="R682" i="2"/>
  <c r="R681" i="2"/>
  <c r="P682" i="2"/>
  <c r="P681" i="2"/>
  <c r="BI679" i="2"/>
  <c r="BH679" i="2"/>
  <c r="BG679" i="2"/>
  <c r="BF679" i="2"/>
  <c r="T679" i="2"/>
  <c r="T678" i="2"/>
  <c r="R679" i="2"/>
  <c r="R678" i="2"/>
  <c r="P679" i="2"/>
  <c r="P678" i="2"/>
  <c r="BI676" i="2"/>
  <c r="BH676" i="2"/>
  <c r="BG676" i="2"/>
  <c r="BF676" i="2"/>
  <c r="T676" i="2"/>
  <c r="T675" i="2"/>
  <c r="R676" i="2"/>
  <c r="R675" i="2"/>
  <c r="P676" i="2"/>
  <c r="P675" i="2"/>
  <c r="BI673" i="2"/>
  <c r="BH673" i="2"/>
  <c r="BG673" i="2"/>
  <c r="BF673" i="2"/>
  <c r="T673" i="2"/>
  <c r="T672" i="2"/>
  <c r="T668" i="2" s="1"/>
  <c r="R673" i="2"/>
  <c r="R672" i="2"/>
  <c r="P673" i="2"/>
  <c r="P672" i="2"/>
  <c r="BI670" i="2"/>
  <c r="BH670" i="2"/>
  <c r="BG670" i="2"/>
  <c r="BF670" i="2"/>
  <c r="T670" i="2"/>
  <c r="T669" i="2"/>
  <c r="R670" i="2"/>
  <c r="R669" i="2" s="1"/>
  <c r="R668" i="2" s="1"/>
  <c r="P670" i="2"/>
  <c r="P669" i="2"/>
  <c r="P668" i="2" s="1"/>
  <c r="BI666" i="2"/>
  <c r="BH666" i="2"/>
  <c r="BG666" i="2"/>
  <c r="BF666" i="2"/>
  <c r="T666" i="2"/>
  <c r="R666" i="2"/>
  <c r="P666" i="2"/>
  <c r="BI664" i="2"/>
  <c r="BH664" i="2"/>
  <c r="BG664" i="2"/>
  <c r="BF664" i="2"/>
  <c r="T664" i="2"/>
  <c r="R664" i="2"/>
  <c r="P664" i="2"/>
  <c r="BI661" i="2"/>
  <c r="BH661" i="2"/>
  <c r="BG661" i="2"/>
  <c r="BF661" i="2"/>
  <c r="T661" i="2"/>
  <c r="R661" i="2"/>
  <c r="P661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7" i="2"/>
  <c r="BH647" i="2"/>
  <c r="BG647" i="2"/>
  <c r="BF647" i="2"/>
  <c r="T647" i="2"/>
  <c r="R647" i="2"/>
  <c r="P647" i="2"/>
  <c r="BI645" i="2"/>
  <c r="BH645" i="2"/>
  <c r="BG645" i="2"/>
  <c r="BF645" i="2"/>
  <c r="T645" i="2"/>
  <c r="R645" i="2"/>
  <c r="P645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41" i="2"/>
  <c r="BH641" i="2"/>
  <c r="BG641" i="2"/>
  <c r="BF641" i="2"/>
  <c r="T641" i="2"/>
  <c r="R641" i="2"/>
  <c r="P641" i="2"/>
  <c r="BI639" i="2"/>
  <c r="BH639" i="2"/>
  <c r="BG639" i="2"/>
  <c r="BF639" i="2"/>
  <c r="T639" i="2"/>
  <c r="R639" i="2"/>
  <c r="P639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5" i="2"/>
  <c r="BH635" i="2"/>
  <c r="BG635" i="2"/>
  <c r="BF635" i="2"/>
  <c r="T635" i="2"/>
  <c r="R635" i="2"/>
  <c r="P635" i="2"/>
  <c r="BI634" i="2"/>
  <c r="BH634" i="2"/>
  <c r="BG634" i="2"/>
  <c r="BF634" i="2"/>
  <c r="T634" i="2"/>
  <c r="R634" i="2"/>
  <c r="P634" i="2"/>
  <c r="BI633" i="2"/>
  <c r="BH633" i="2"/>
  <c r="BG633" i="2"/>
  <c r="BF633" i="2"/>
  <c r="T633" i="2"/>
  <c r="R633" i="2"/>
  <c r="P633" i="2"/>
  <c r="BI632" i="2"/>
  <c r="BH632" i="2"/>
  <c r="BG632" i="2"/>
  <c r="BF632" i="2"/>
  <c r="T632" i="2"/>
  <c r="R632" i="2"/>
  <c r="P632" i="2"/>
  <c r="BI631" i="2"/>
  <c r="BH631" i="2"/>
  <c r="BG631" i="2"/>
  <c r="BF631" i="2"/>
  <c r="T631" i="2"/>
  <c r="R631" i="2"/>
  <c r="P631" i="2"/>
  <c r="BI629" i="2"/>
  <c r="BH629" i="2"/>
  <c r="BG629" i="2"/>
  <c r="BF629" i="2"/>
  <c r="T629" i="2"/>
  <c r="R629" i="2"/>
  <c r="P629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16" i="2"/>
  <c r="BH616" i="2"/>
  <c r="BG616" i="2"/>
  <c r="BF616" i="2"/>
  <c r="T616" i="2"/>
  <c r="R616" i="2"/>
  <c r="P616" i="2"/>
  <c r="BI614" i="2"/>
  <c r="BH614" i="2"/>
  <c r="BG614" i="2"/>
  <c r="BF614" i="2"/>
  <c r="T614" i="2"/>
  <c r="R614" i="2"/>
  <c r="P614" i="2"/>
  <c r="BI612" i="2"/>
  <c r="BH612" i="2"/>
  <c r="BG612" i="2"/>
  <c r="BF612" i="2"/>
  <c r="T612" i="2"/>
  <c r="R612" i="2"/>
  <c r="P612" i="2"/>
  <c r="BI606" i="2"/>
  <c r="BH606" i="2"/>
  <c r="BG606" i="2"/>
  <c r="BF606" i="2"/>
  <c r="T606" i="2"/>
  <c r="R606" i="2"/>
  <c r="P606" i="2"/>
  <c r="BI602" i="2"/>
  <c r="BH602" i="2"/>
  <c r="BG602" i="2"/>
  <c r="BF602" i="2"/>
  <c r="T602" i="2"/>
  <c r="R602" i="2"/>
  <c r="P602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3" i="2"/>
  <c r="BH573" i="2"/>
  <c r="BG573" i="2"/>
  <c r="BF573" i="2"/>
  <c r="T573" i="2"/>
  <c r="R573" i="2"/>
  <c r="P573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6" i="2"/>
  <c r="BH566" i="2"/>
  <c r="BG566" i="2"/>
  <c r="BF566" i="2"/>
  <c r="T566" i="2"/>
  <c r="R566" i="2"/>
  <c r="P566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8" i="2"/>
  <c r="BH508" i="2"/>
  <c r="BG508" i="2"/>
  <c r="BF508" i="2"/>
  <c r="T508" i="2"/>
  <c r="R508" i="2"/>
  <c r="P508" i="2"/>
  <c r="BI502" i="2"/>
  <c r="BH502" i="2"/>
  <c r="BG502" i="2"/>
  <c r="BF502" i="2"/>
  <c r="T502" i="2"/>
  <c r="R502" i="2"/>
  <c r="P502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3" i="2"/>
  <c r="BH413" i="2"/>
  <c r="BG413" i="2"/>
  <c r="BF413" i="2"/>
  <c r="T413" i="2"/>
  <c r="R413" i="2"/>
  <c r="P413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4" i="2"/>
  <c r="BH324" i="2"/>
  <c r="BG324" i="2"/>
  <c r="BF324" i="2"/>
  <c r="T324" i="2"/>
  <c r="R324" i="2"/>
  <c r="P324" i="2"/>
  <c r="BI319" i="2"/>
  <c r="BH319" i="2"/>
  <c r="BG319" i="2"/>
  <c r="BF319" i="2"/>
  <c r="T319" i="2"/>
  <c r="R319" i="2"/>
  <c r="P319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T269" i="2"/>
  <c r="R270" i="2"/>
  <c r="R269" i="2"/>
  <c r="P270" i="2"/>
  <c r="P269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2" i="2"/>
  <c r="BH182" i="2"/>
  <c r="BG182" i="2"/>
  <c r="BF182" i="2"/>
  <c r="T182" i="2"/>
  <c r="R182" i="2"/>
  <c r="P182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0" i="2"/>
  <c r="BH110" i="2"/>
  <c r="BG110" i="2"/>
  <c r="BF110" i="2"/>
  <c r="T110" i="2"/>
  <c r="R110" i="2"/>
  <c r="P110" i="2"/>
  <c r="F101" i="2"/>
  <c r="E99" i="2"/>
  <c r="F52" i="2"/>
  <c r="E50" i="2"/>
  <c r="J24" i="2"/>
  <c r="E24" i="2"/>
  <c r="J55" i="2"/>
  <c r="J23" i="2"/>
  <c r="J21" i="2"/>
  <c r="E21" i="2"/>
  <c r="J103" i="2"/>
  <c r="J20" i="2"/>
  <c r="J18" i="2"/>
  <c r="E18" i="2"/>
  <c r="F104" i="2"/>
  <c r="J17" i="2"/>
  <c r="J15" i="2"/>
  <c r="E15" i="2"/>
  <c r="F54" i="2"/>
  <c r="J14" i="2"/>
  <c r="J12" i="2"/>
  <c r="J52" i="2" s="1"/>
  <c r="E7" i="2"/>
  <c r="E97" i="2"/>
  <c r="L50" i="1"/>
  <c r="AM50" i="1"/>
  <c r="AM49" i="1"/>
  <c r="L49" i="1"/>
  <c r="AM47" i="1"/>
  <c r="L47" i="1"/>
  <c r="L45" i="1"/>
  <c r="L44" i="1"/>
  <c r="J633" i="2"/>
  <c r="J549" i="2"/>
  <c r="BK455" i="2"/>
  <c r="J358" i="2"/>
  <c r="BK139" i="2"/>
  <c r="BK633" i="2"/>
  <c r="J564" i="2"/>
  <c r="J468" i="2"/>
  <c r="BK351" i="2"/>
  <c r="J220" i="2"/>
  <c r="J673" i="2"/>
  <c r="J619" i="2"/>
  <c r="BK526" i="2"/>
  <c r="BK468" i="2"/>
  <c r="BK426" i="2"/>
  <c r="BK324" i="2"/>
  <c r="BK241" i="2"/>
  <c r="J143" i="2"/>
  <c r="BK628" i="2"/>
  <c r="J518" i="2"/>
  <c r="BK392" i="2"/>
  <c r="J324" i="2"/>
  <c r="BK222" i="2"/>
  <c r="J657" i="2"/>
  <c r="BK589" i="2"/>
  <c r="J476" i="2"/>
  <c r="J392" i="2"/>
  <c r="J288" i="2"/>
  <c r="AS54" i="1"/>
  <c r="BK621" i="2"/>
  <c r="BK549" i="2"/>
  <c r="J428" i="2"/>
  <c r="BK338" i="2"/>
  <c r="J222" i="2"/>
  <c r="BK679" i="2"/>
  <c r="BK637" i="2"/>
  <c r="J584" i="2"/>
  <c r="BK511" i="2"/>
  <c r="J430" i="2"/>
  <c r="J336" i="2"/>
  <c r="BK239" i="2"/>
  <c r="BK132" i="2"/>
  <c r="J616" i="2"/>
  <c r="J513" i="2"/>
  <c r="BK406" i="2"/>
  <c r="J282" i="2"/>
  <c r="BK151" i="2"/>
  <c r="BK639" i="2"/>
  <c r="J591" i="2"/>
  <c r="BK498" i="2"/>
  <c r="BK413" i="2"/>
  <c r="J295" i="2"/>
  <c r="BK136" i="2"/>
  <c r="BK629" i="2"/>
  <c r="BK557" i="2"/>
  <c r="BK438" i="2"/>
  <c r="J331" i="2"/>
  <c r="J251" i="2"/>
  <c r="BK145" i="2"/>
  <c r="J645" i="2"/>
  <c r="J582" i="2"/>
  <c r="BK530" i="2"/>
  <c r="BK476" i="2"/>
  <c r="J424" i="2"/>
  <c r="BK307" i="2"/>
  <c r="BK208" i="2"/>
  <c r="J647" i="2"/>
  <c r="J573" i="2"/>
  <c r="J508" i="2"/>
  <c r="J413" i="2"/>
  <c r="BK286" i="2"/>
  <c r="J182" i="2"/>
  <c r="BK110" i="2"/>
  <c r="BK619" i="2"/>
  <c r="BK528" i="2"/>
  <c r="J457" i="2"/>
  <c r="BK374" i="2"/>
  <c r="BK153" i="2"/>
  <c r="BK648" i="2"/>
  <c r="J568" i="2"/>
  <c r="BK461" i="2"/>
  <c r="J319" i="2"/>
  <c r="BK251" i="2"/>
  <c r="J160" i="2"/>
  <c r="J650" i="2"/>
  <c r="J614" i="2"/>
  <c r="BK518" i="2"/>
  <c r="J449" i="2"/>
  <c r="BK312" i="2"/>
  <c r="J204" i="2"/>
  <c r="J637" i="2"/>
  <c r="BK582" i="2"/>
  <c r="BK457" i="2"/>
  <c r="BK293" i="2"/>
  <c r="J212" i="2"/>
  <c r="J136" i="2"/>
  <c r="BK659" i="2"/>
  <c r="J594" i="2"/>
  <c r="BK522" i="2"/>
  <c r="BK396" i="2"/>
  <c r="J235" i="2"/>
  <c r="J666" i="2"/>
  <c r="J598" i="2"/>
  <c r="J480" i="2"/>
  <c r="J426" i="2"/>
  <c r="BK255" i="2"/>
  <c r="J132" i="2"/>
  <c r="BK638" i="2"/>
  <c r="BK579" i="2"/>
  <c r="BK513" i="2"/>
  <c r="BK444" i="2"/>
  <c r="BK362" i="2"/>
  <c r="BK282" i="2"/>
  <c r="J654" i="2"/>
  <c r="J579" i="2"/>
  <c r="BK470" i="2"/>
  <c r="J351" i="2"/>
  <c r="J208" i="2"/>
  <c r="BK645" i="2"/>
  <c r="J532" i="2"/>
  <c r="BK428" i="2"/>
  <c r="J312" i="2"/>
  <c r="J124" i="2"/>
  <c r="BK631" i="2"/>
  <c r="J487" i="2"/>
  <c r="BK435" i="2"/>
  <c r="J355" i="2"/>
  <c r="J247" i="2"/>
  <c r="BK143" i="2"/>
  <c r="J642" i="2"/>
  <c r="BK573" i="2"/>
  <c r="J534" i="2"/>
  <c r="J459" i="2"/>
  <c r="BK388" i="2"/>
  <c r="J300" i="2"/>
  <c r="BK199" i="2"/>
  <c r="J631" i="2"/>
  <c r="BK532" i="2"/>
  <c r="J377" i="2"/>
  <c r="BK264" i="2"/>
  <c r="BK173" i="2"/>
  <c r="BK650" i="2"/>
  <c r="BK577" i="2"/>
  <c r="BK452" i="2"/>
  <c r="BK336" i="2"/>
  <c r="J110" i="2"/>
  <c r="BK652" i="2"/>
  <c r="J546" i="2"/>
  <c r="J478" i="2"/>
  <c r="BK421" i="2"/>
  <c r="J270" i="2"/>
  <c r="BK192" i="2"/>
  <c r="BK676" i="2"/>
  <c r="BK616" i="2"/>
  <c r="J543" i="2"/>
  <c r="BK442" i="2"/>
  <c r="J343" i="2"/>
  <c r="BK267" i="2"/>
  <c r="J145" i="2"/>
  <c r="J606" i="2"/>
  <c r="J522" i="2"/>
  <c r="J370" i="2"/>
  <c r="J241" i="2"/>
  <c r="J139" i="2"/>
  <c r="J635" i="2"/>
  <c r="J535" i="2"/>
  <c r="BK502" i="2"/>
  <c r="BK424" i="2"/>
  <c r="BK302" i="2"/>
  <c r="BK661" i="2"/>
  <c r="J589" i="2"/>
  <c r="J485" i="2"/>
  <c r="J347" i="2"/>
  <c r="BK194" i="2"/>
  <c r="J639" i="2"/>
  <c r="J577" i="2"/>
  <c r="BK538" i="2"/>
  <c r="J435" i="2"/>
  <c r="BK340" i="2"/>
  <c r="BK247" i="2"/>
  <c r="J151" i="2"/>
  <c r="J632" i="2"/>
  <c r="J528" i="2"/>
  <c r="BK404" i="2"/>
  <c r="BK274" i="2"/>
  <c r="J175" i="2"/>
  <c r="J652" i="2"/>
  <c r="J530" i="2"/>
  <c r="BK474" i="2"/>
  <c r="BK377" i="2"/>
  <c r="J194" i="2"/>
  <c r="BK654" i="2"/>
  <c r="BK554" i="2"/>
  <c r="J450" i="2"/>
  <c r="BK385" i="2"/>
  <c r="J239" i="2"/>
  <c r="J679" i="2"/>
  <c r="J627" i="2"/>
  <c r="J561" i="2"/>
  <c r="J498" i="2"/>
  <c r="J437" i="2"/>
  <c r="J338" i="2"/>
  <c r="J216" i="2"/>
  <c r="J634" i="2"/>
  <c r="BK535" i="2"/>
  <c r="J440" i="2"/>
  <c r="J278" i="2"/>
  <c r="BK163" i="2"/>
  <c r="J638" i="2"/>
  <c r="BK564" i="2"/>
  <c r="BK459" i="2"/>
  <c r="J366" i="2"/>
  <c r="BK157" i="2"/>
  <c r="BK642" i="2"/>
  <c r="BK561" i="2"/>
  <c r="BK463" i="2"/>
  <c r="J274" i="2"/>
  <c r="BK182" i="2"/>
  <c r="BK664" i="2"/>
  <c r="BK598" i="2"/>
  <c r="BK546" i="2"/>
  <c r="J474" i="2"/>
  <c r="J447" i="2"/>
  <c r="BK319" i="2"/>
  <c r="BK212" i="2"/>
  <c r="J648" i="2"/>
  <c r="BK587" i="2"/>
  <c r="BK480" i="2"/>
  <c r="BK355" i="2"/>
  <c r="BK220" i="2"/>
  <c r="BK670" i="2"/>
  <c r="J612" i="2"/>
  <c r="BK534" i="2"/>
  <c r="BK478" i="2"/>
  <c r="J388" i="2"/>
  <c r="BK204" i="2"/>
  <c r="J664" i="2"/>
  <c r="BK602" i="2"/>
  <c r="J490" i="2"/>
  <c r="BK430" i="2"/>
  <c r="BK300" i="2"/>
  <c r="BK235" i="2"/>
  <c r="J682" i="2"/>
  <c r="J629" i="2"/>
  <c r="BK570" i="2"/>
  <c r="BK516" i="2"/>
  <c r="J461" i="2"/>
  <c r="BK370" i="2"/>
  <c r="BK295" i="2"/>
  <c r="BK175" i="2"/>
  <c r="BK635" i="2"/>
  <c r="J554" i="2"/>
  <c r="BK447" i="2"/>
  <c r="BK334" i="2"/>
  <c r="BK224" i="2"/>
  <c r="J661" i="2"/>
  <c r="J587" i="2"/>
  <c r="BK485" i="2"/>
  <c r="BK400" i="2"/>
  <c r="BK216" i="2"/>
  <c r="BK632" i="2"/>
  <c r="J552" i="2"/>
  <c r="J444" i="2"/>
  <c r="J400" i="2"/>
  <c r="J267" i="2"/>
  <c r="J173" i="2"/>
  <c r="J676" i="2"/>
  <c r="BK586" i="2"/>
  <c r="BK552" i="2"/>
  <c r="J463" i="2"/>
  <c r="J404" i="2"/>
  <c r="BK331" i="2"/>
  <c r="J229" i="2"/>
  <c r="BK647" i="2"/>
  <c r="J566" i="2"/>
  <c r="J442" i="2"/>
  <c r="J262" i="2"/>
  <c r="J153" i="2"/>
  <c r="J641" i="2"/>
  <c r="BK614" i="2"/>
  <c r="BK490" i="2"/>
  <c r="J421" i="2"/>
  <c r="J307" i="2"/>
  <c r="BK116" i="2"/>
  <c r="J623" i="2"/>
  <c r="BK543" i="2"/>
  <c r="J432" i="2"/>
  <c r="BK288" i="2"/>
  <c r="J163" i="2"/>
  <c r="BK657" i="2"/>
  <c r="BK591" i="2"/>
  <c r="BK540" i="2"/>
  <c r="BK450" i="2"/>
  <c r="J385" i="2"/>
  <c r="J302" i="2"/>
  <c r="J192" i="2"/>
  <c r="J644" i="2"/>
  <c r="BK612" i="2"/>
  <c r="BK487" i="2"/>
  <c r="J374" i="2"/>
  <c r="J255" i="2"/>
  <c r="BK120" i="2"/>
  <c r="BK606" i="2"/>
  <c r="J516" i="2"/>
  <c r="J406" i="2"/>
  <c r="J199" i="2"/>
  <c r="J659" i="2"/>
  <c r="J586" i="2"/>
  <c r="BK494" i="2"/>
  <c r="BK449" i="2"/>
  <c r="J396" i="2"/>
  <c r="J264" i="2"/>
  <c r="BK673" i="2"/>
  <c r="J621" i="2"/>
  <c r="BK566" i="2"/>
  <c r="J502" i="2"/>
  <c r="J438" i="2"/>
  <c r="BK358" i="2"/>
  <c r="BK278" i="2"/>
  <c r="J157" i="2"/>
  <c r="BK641" i="2"/>
  <c r="J570" i="2"/>
  <c r="J455" i="2"/>
  <c r="J340" i="2"/>
  <c r="BK229" i="2"/>
  <c r="BK124" i="2"/>
  <c r="BK625" i="2"/>
  <c r="J526" i="2"/>
  <c r="J470" i="2"/>
  <c r="J362" i="2"/>
  <c r="BK160" i="2"/>
  <c r="BK634" i="2"/>
  <c r="BK584" i="2"/>
  <c r="J538" i="2"/>
  <c r="J452" i="2"/>
  <c r="BK381" i="2"/>
  <c r="BK262" i="2"/>
  <c r="BK170" i="2"/>
  <c r="BK666" i="2"/>
  <c r="BK594" i="2"/>
  <c r="J557" i="2"/>
  <c r="BK508" i="2"/>
  <c r="BK432" i="2"/>
  <c r="J334" i="2"/>
  <c r="BK233" i="2"/>
  <c r="J670" i="2"/>
  <c r="BK627" i="2"/>
  <c r="J472" i="2"/>
  <c r="J381" i="2"/>
  <c r="BK270" i="2"/>
  <c r="J170" i="2"/>
  <c r="BK644" i="2"/>
  <c r="J602" i="2"/>
  <c r="BK472" i="2"/>
  <c r="BK347" i="2"/>
  <c r="J120" i="2"/>
  <c r="J628" i="2"/>
  <c r="J540" i="2"/>
  <c r="BK437" i="2"/>
  <c r="J286" i="2"/>
  <c r="J224" i="2"/>
  <c r="BK682" i="2"/>
  <c r="BK623" i="2"/>
  <c r="BK568" i="2"/>
  <c r="J494" i="2"/>
  <c r="BK440" i="2"/>
  <c r="BK366" i="2"/>
  <c r="J293" i="2"/>
  <c r="J116" i="2"/>
  <c r="J625" i="2"/>
  <c r="J511" i="2"/>
  <c r="BK343" i="2"/>
  <c r="J233" i="2"/>
  <c r="BK109" i="2" l="1"/>
  <c r="J109" i="2"/>
  <c r="J61" i="2"/>
  <c r="T109" i="2"/>
  <c r="P131" i="2"/>
  <c r="R203" i="2"/>
  <c r="R261" i="2"/>
  <c r="P109" i="2"/>
  <c r="T131" i="2"/>
  <c r="T203" i="2"/>
  <c r="P273" i="2"/>
  <c r="T273" i="2"/>
  <c r="P342" i="2"/>
  <c r="BK423" i="2"/>
  <c r="J423" i="2"/>
  <c r="J69" i="2"/>
  <c r="R423" i="2"/>
  <c r="R434" i="2"/>
  <c r="BK454" i="2"/>
  <c r="J454" i="2"/>
  <c r="J72" i="2" s="1"/>
  <c r="R454" i="2"/>
  <c r="P489" i="2"/>
  <c r="P510" i="2"/>
  <c r="P593" i="2"/>
  <c r="T593" i="2"/>
  <c r="T611" i="2"/>
  <c r="T610" i="2"/>
  <c r="T656" i="2"/>
  <c r="P663" i="2"/>
  <c r="R109" i="2"/>
  <c r="R131" i="2"/>
  <c r="P203" i="2"/>
  <c r="P261" i="2"/>
  <c r="BK273" i="2"/>
  <c r="J273" i="2"/>
  <c r="J67" i="2" s="1"/>
  <c r="BK342" i="2"/>
  <c r="J342" i="2"/>
  <c r="J68" i="2"/>
  <c r="T342" i="2"/>
  <c r="T423" i="2"/>
  <c r="P434" i="2"/>
  <c r="BK446" i="2"/>
  <c r="J446" i="2" s="1"/>
  <c r="J71" i="2" s="1"/>
  <c r="R446" i="2"/>
  <c r="T446" i="2"/>
  <c r="T454" i="2"/>
  <c r="BK510" i="2"/>
  <c r="J510" i="2"/>
  <c r="J74" i="2"/>
  <c r="T510" i="2"/>
  <c r="R572" i="2"/>
  <c r="BK581" i="2"/>
  <c r="J581" i="2"/>
  <c r="J76" i="2" s="1"/>
  <c r="R581" i="2"/>
  <c r="BK593" i="2"/>
  <c r="J593" i="2"/>
  <c r="J77" i="2" s="1"/>
  <c r="R593" i="2"/>
  <c r="P611" i="2"/>
  <c r="BK656" i="2"/>
  <c r="J656" i="2" s="1"/>
  <c r="J80" i="2" s="1"/>
  <c r="R656" i="2"/>
  <c r="R663" i="2"/>
  <c r="BK131" i="2"/>
  <c r="J131" i="2" s="1"/>
  <c r="J62" i="2" s="1"/>
  <c r="BK203" i="2"/>
  <c r="J203" i="2" s="1"/>
  <c r="J63" i="2" s="1"/>
  <c r="BK261" i="2"/>
  <c r="J261" i="2"/>
  <c r="J64" i="2" s="1"/>
  <c r="T261" i="2"/>
  <c r="R273" i="2"/>
  <c r="R342" i="2"/>
  <c r="P423" i="2"/>
  <c r="BK434" i="2"/>
  <c r="J434" i="2"/>
  <c r="J70" i="2"/>
  <c r="T434" i="2"/>
  <c r="P446" i="2"/>
  <c r="P454" i="2"/>
  <c r="BK489" i="2"/>
  <c r="J489" i="2" s="1"/>
  <c r="J73" i="2" s="1"/>
  <c r="R489" i="2"/>
  <c r="T489" i="2"/>
  <c r="R510" i="2"/>
  <c r="BK572" i="2"/>
  <c r="J572" i="2"/>
  <c r="J75" i="2"/>
  <c r="P572" i="2"/>
  <c r="T572" i="2"/>
  <c r="P581" i="2"/>
  <c r="T581" i="2"/>
  <c r="BK611" i="2"/>
  <c r="J611" i="2" s="1"/>
  <c r="J79" i="2" s="1"/>
  <c r="R611" i="2"/>
  <c r="R610" i="2" s="1"/>
  <c r="P656" i="2"/>
  <c r="BK663" i="2"/>
  <c r="J663" i="2"/>
  <c r="J81" i="2" s="1"/>
  <c r="T663" i="2"/>
  <c r="BK269" i="2"/>
  <c r="J269" i="2"/>
  <c r="J65" i="2" s="1"/>
  <c r="BK669" i="2"/>
  <c r="J669" i="2"/>
  <c r="J83" i="2"/>
  <c r="BK678" i="2"/>
  <c r="J678" i="2" s="1"/>
  <c r="J86" i="2" s="1"/>
  <c r="BK681" i="2"/>
  <c r="J681" i="2" s="1"/>
  <c r="J87" i="2" s="1"/>
  <c r="BK672" i="2"/>
  <c r="J672" i="2"/>
  <c r="J84" i="2" s="1"/>
  <c r="BK675" i="2"/>
  <c r="J675" i="2"/>
  <c r="J85" i="2"/>
  <c r="F55" i="2"/>
  <c r="F103" i="2"/>
  <c r="BE136" i="2"/>
  <c r="BE182" i="2"/>
  <c r="BE194" i="2"/>
  <c r="BE204" i="2"/>
  <c r="BE216" i="2"/>
  <c r="BE235" i="2"/>
  <c r="BE288" i="2"/>
  <c r="BE295" i="2"/>
  <c r="BE300" i="2"/>
  <c r="BE307" i="2"/>
  <c r="BE312" i="2"/>
  <c r="BE336" i="2"/>
  <c r="BE362" i="2"/>
  <c r="BE385" i="2"/>
  <c r="BE421" i="2"/>
  <c r="BE426" i="2"/>
  <c r="BE428" i="2"/>
  <c r="BE430" i="2"/>
  <c r="BE432" i="2"/>
  <c r="BE435" i="2"/>
  <c r="BE438" i="2"/>
  <c r="BE450" i="2"/>
  <c r="BE459" i="2"/>
  <c r="BE461" i="2"/>
  <c r="BE468" i="2"/>
  <c r="BE474" i="2"/>
  <c r="BE476" i="2"/>
  <c r="BE538" i="2"/>
  <c r="BE546" i="2"/>
  <c r="BE549" i="2"/>
  <c r="BE552" i="2"/>
  <c r="BE554" i="2"/>
  <c r="BE561" i="2"/>
  <c r="BE566" i="2"/>
  <c r="BE584" i="2"/>
  <c r="BE589" i="2"/>
  <c r="BE594" i="2"/>
  <c r="BE598" i="2"/>
  <c r="BE619" i="2"/>
  <c r="BE638" i="2"/>
  <c r="BE645" i="2"/>
  <c r="BE648" i="2"/>
  <c r="BE650" i="2"/>
  <c r="BE654" i="2"/>
  <c r="BE657" i="2"/>
  <c r="BE659" i="2"/>
  <c r="BE661" i="2"/>
  <c r="E48" i="2"/>
  <c r="J101" i="2"/>
  <c r="J104" i="2"/>
  <c r="BE120" i="2"/>
  <c r="BE153" i="2"/>
  <c r="BE160" i="2"/>
  <c r="BE163" i="2"/>
  <c r="BE170" i="2"/>
  <c r="BE192" i="2"/>
  <c r="BE220" i="2"/>
  <c r="BE222" i="2"/>
  <c r="BE255" i="2"/>
  <c r="BE262" i="2"/>
  <c r="BE270" i="2"/>
  <c r="BE274" i="2"/>
  <c r="BE286" i="2"/>
  <c r="BE347" i="2"/>
  <c r="BE370" i="2"/>
  <c r="BE377" i="2"/>
  <c r="BE392" i="2"/>
  <c r="BE396" i="2"/>
  <c r="BE404" i="2"/>
  <c r="BE413" i="2"/>
  <c r="BE447" i="2"/>
  <c r="BE452" i="2"/>
  <c r="BE478" i="2"/>
  <c r="BE480" i="2"/>
  <c r="BE485" i="2"/>
  <c r="BE487" i="2"/>
  <c r="BE490" i="2"/>
  <c r="BE494" i="2"/>
  <c r="BE535" i="2"/>
  <c r="BE564" i="2"/>
  <c r="BE587" i="2"/>
  <c r="BE602" i="2"/>
  <c r="BE612" i="2"/>
  <c r="BE625" i="2"/>
  <c r="BE627" i="2"/>
  <c r="BE629" i="2"/>
  <c r="BE631" i="2"/>
  <c r="BE632" i="2"/>
  <c r="BE633" i="2"/>
  <c r="BE642" i="2"/>
  <c r="BE652" i="2"/>
  <c r="BE670" i="2"/>
  <c r="BE673" i="2"/>
  <c r="BE676" i="2"/>
  <c r="BE679" i="2"/>
  <c r="BE682" i="2"/>
  <c r="J54" i="2"/>
  <c r="BE110" i="2"/>
  <c r="BE116" i="2"/>
  <c r="BE124" i="2"/>
  <c r="BE132" i="2"/>
  <c r="BE139" i="2"/>
  <c r="BE151" i="2"/>
  <c r="BE157" i="2"/>
  <c r="BE199" i="2"/>
  <c r="BE212" i="2"/>
  <c r="BE229" i="2"/>
  <c r="BE247" i="2"/>
  <c r="BE278" i="2"/>
  <c r="BE293" i="2"/>
  <c r="BE302" i="2"/>
  <c r="BE334" i="2"/>
  <c r="BE340" i="2"/>
  <c r="BE343" i="2"/>
  <c r="BE355" i="2"/>
  <c r="BE358" i="2"/>
  <c r="BE366" i="2"/>
  <c r="BE374" i="2"/>
  <c r="BE388" i="2"/>
  <c r="BE400" i="2"/>
  <c r="BE406" i="2"/>
  <c r="BE440" i="2"/>
  <c r="BE444" i="2"/>
  <c r="BE455" i="2"/>
  <c r="BE457" i="2"/>
  <c r="BE470" i="2"/>
  <c r="BE472" i="2"/>
  <c r="BE498" i="2"/>
  <c r="BE502" i="2"/>
  <c r="BE508" i="2"/>
  <c r="BE513" i="2"/>
  <c r="BE516" i="2"/>
  <c r="BE518" i="2"/>
  <c r="BE522" i="2"/>
  <c r="BE526" i="2"/>
  <c r="BE528" i="2"/>
  <c r="BE530" i="2"/>
  <c r="BE532" i="2"/>
  <c r="BE534" i="2"/>
  <c r="BE570" i="2"/>
  <c r="BE577" i="2"/>
  <c r="BE586" i="2"/>
  <c r="BE591" i="2"/>
  <c r="BE606" i="2"/>
  <c r="BE614" i="2"/>
  <c r="BE616" i="2"/>
  <c r="BE623" i="2"/>
  <c r="BE635" i="2"/>
  <c r="BE639" i="2"/>
  <c r="BE641" i="2"/>
  <c r="BE644" i="2"/>
  <c r="BE647" i="2"/>
  <c r="BE143" i="2"/>
  <c r="BE145" i="2"/>
  <c r="BE173" i="2"/>
  <c r="BE175" i="2"/>
  <c r="BE208" i="2"/>
  <c r="BE224" i="2"/>
  <c r="BE233" i="2"/>
  <c r="BE239" i="2"/>
  <c r="BE241" i="2"/>
  <c r="BE251" i="2"/>
  <c r="BE264" i="2"/>
  <c r="BE267" i="2"/>
  <c r="BE282" i="2"/>
  <c r="BE319" i="2"/>
  <c r="BE324" i="2"/>
  <c r="BE331" i="2"/>
  <c r="BE338" i="2"/>
  <c r="BE351" i="2"/>
  <c r="BE381" i="2"/>
  <c r="BE424" i="2"/>
  <c r="BE437" i="2"/>
  <c r="BE442" i="2"/>
  <c r="BE449" i="2"/>
  <c r="BE463" i="2"/>
  <c r="BE511" i="2"/>
  <c r="BE540" i="2"/>
  <c r="BE543" i="2"/>
  <c r="BE557" i="2"/>
  <c r="BE568" i="2"/>
  <c r="BE573" i="2"/>
  <c r="BE579" i="2"/>
  <c r="BE582" i="2"/>
  <c r="BE621" i="2"/>
  <c r="BE628" i="2"/>
  <c r="BE634" i="2"/>
  <c r="BE637" i="2"/>
  <c r="BE664" i="2"/>
  <c r="BE666" i="2"/>
  <c r="F34" i="2"/>
  <c r="BA55" i="1" s="1"/>
  <c r="BA54" i="1" s="1"/>
  <c r="AW54" i="1" s="1"/>
  <c r="AK30" i="1" s="1"/>
  <c r="F35" i="2"/>
  <c r="BB55" i="1"/>
  <c r="BB54" i="1"/>
  <c r="AX54" i="1" s="1"/>
  <c r="J34" i="2"/>
  <c r="AW55" i="1"/>
  <c r="F36" i="2"/>
  <c r="BC55" i="1" s="1"/>
  <c r="BC54" i="1" s="1"/>
  <c r="W32" i="1" s="1"/>
  <c r="F37" i="2"/>
  <c r="BD55" i="1" s="1"/>
  <c r="BD54" i="1" s="1"/>
  <c r="W33" i="1" s="1"/>
  <c r="R272" i="2" l="1"/>
  <c r="P610" i="2"/>
  <c r="T272" i="2"/>
  <c r="T107" i="2" s="1"/>
  <c r="P108" i="2"/>
  <c r="T108" i="2"/>
  <c r="R108" i="2"/>
  <c r="R107" i="2"/>
  <c r="P272" i="2"/>
  <c r="BK272" i="2"/>
  <c r="J272" i="2"/>
  <c r="J66" i="2"/>
  <c r="BK610" i="2"/>
  <c r="J610" i="2"/>
  <c r="J78" i="2"/>
  <c r="BK668" i="2"/>
  <c r="J668" i="2" s="1"/>
  <c r="J82" i="2" s="1"/>
  <c r="BK108" i="2"/>
  <c r="J108" i="2"/>
  <c r="J60" i="2" s="1"/>
  <c r="W30" i="1"/>
  <c r="W31" i="1"/>
  <c r="F33" i="2"/>
  <c r="AZ55" i="1" s="1"/>
  <c r="AZ54" i="1" s="1"/>
  <c r="W29" i="1" s="1"/>
  <c r="J33" i="2"/>
  <c r="AV55" i="1" s="1"/>
  <c r="AT55" i="1" s="1"/>
  <c r="AY54" i="1"/>
  <c r="P107" i="2" l="1"/>
  <c r="AU55" i="1"/>
  <c r="BK107" i="2"/>
  <c r="J107" i="2"/>
  <c r="J59" i="2" s="1"/>
  <c r="AV54" i="1"/>
  <c r="AK29" i="1" s="1"/>
  <c r="AU54" i="1"/>
  <c r="J30" i="2" l="1"/>
  <c r="AG55" i="1"/>
  <c r="AG54" i="1"/>
  <c r="AK26" i="1"/>
  <c r="AT54" i="1"/>
  <c r="AN54" i="1"/>
  <c r="J39" i="2" l="1"/>
  <c r="AN55" i="1"/>
  <c r="AK35" i="1"/>
</calcChain>
</file>

<file path=xl/sharedStrings.xml><?xml version="1.0" encoding="utf-8"?>
<sst xmlns="http://schemas.openxmlformats.org/spreadsheetml/2006/main" count="6254" uniqueCount="1350">
  <si>
    <t>Export Komplet</t>
  </si>
  <si>
    <t>VZ</t>
  </si>
  <si>
    <t>2.0</t>
  </si>
  <si>
    <t>ZAMOK</t>
  </si>
  <si>
    <t>False</t>
  </si>
  <si>
    <t>{eaa8d455-7192-4942-ad09-4712e6dd48d2}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</si>
  <si>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</si>
  <si>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</si>
  <si>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</si>
  <si>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</si>
  <si>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</si>
  <si>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</si>
  <si>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</si>
  <si>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</si>
  <si>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20250013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</si>
  <si>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</si>
  <si>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</si>
  <si>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Zateplení obvodového pláště a střechy, Gymnázium a SOŠE Sedlčany</t>
  </si>
  <si>
    <t>0,1</t>
  </si>
  <si>
    <t>KSO:</t>
  </si>
  <si>
    <t/>
  </si>
  <si>
    <t>CC-CZ:</t>
  </si>
  <si>
    <t>1</t>
  </si>
  <si>
    <t>Místo:</t>
  </si>
  <si>
    <t>Nádražní 90, Sedlčany</t>
  </si>
  <si>
    <t>Datum:</t>
  </si>
  <si>
    <t>3. 7. 2025</t>
  </si>
  <si>
    <t>10</t>
  </si>
  <si>
    <t>100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</si>
  <si>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</si>
  <si>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</si>
  <si>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</si>
  <si>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</si>
  <si>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</si>
  <si>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</si>
  <si>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</si>
  <si>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</si>
  <si>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</si>
  <si>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</si>
  <si>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</si>
  <si>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</si>
  <si>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</si>
  <si>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</si>
  <si>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</si>
  <si>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</si>
  <si>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</si>
  <si>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</si>
  <si>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</si>
  <si>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</si>
  <si>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</si>
  <si>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</si>
  <si>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</si>
  <si>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</si>
  <si>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</si>
  <si>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</si>
  <si>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</si>
  <si>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</si>
  <si>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</si>
  <si>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</si>
  <si>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</si>
  <si>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</si>
  <si>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</si>
  <si>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</si>
  <si>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</si>
  <si>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</si>
  <si>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</si>
  <si>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</si>
  <si>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</si>
  <si>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</si>
  <si>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</si>
  <si>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</si>
  <si>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</si>
  <si>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</si>
  <si>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</si>
  <si>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</si>
  <si>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</si>
  <si>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</si>
  <si>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</si>
  <si>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</si>
  <si>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0001</t>
  </si>
  <si>
    <t>Zateplení obvodového pláště a střechy</t>
  </si>
  <si>
    <t>STA</t>
  </si>
  <si>
    <t>{f36d98ad-b851-430c-96f3-7122ab014a68}</t>
  </si>
  <si>
    <t>801 39 42</t>
  </si>
  <si>
    <t>2</t>
  </si>
  <si>
    <t>KRYCÍ LIST SOUPISU PRACÍ</t>
  </si>
  <si>
    <t>Objekt:</t>
  </si>
  <si>
    <t>0001 - Zateplení obvodového pláště a střechy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</si>
  <si>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</si>
  <si>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</si>
  <si>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</si>
  <si>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</si>
  <si>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</si>
  <si>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</si>
  <si>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</si>
  <si>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</si>
  <si>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</si>
  <si>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</si>
  <si>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</si>
  <si>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</si>
  <si>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</si>
  <si>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</si>
  <si>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</si>
  <si>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742 - Elektroinstalace - slaboproud</t>
  </si>
  <si>
    <t xml:space="preserve">    751 - Vzduchotechnika 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</si>
  <si>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</si>
  <si>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</si>
  <si>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</si>
  <si>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</si>
  <si>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</si>
  <si>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</si>
  <si>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</si>
  <si>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</si>
  <si>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</si>
  <si>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</si>
  <si>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</si>
  <si>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</si>
  <si>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</si>
  <si>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</si>
  <si>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</si>
  <si>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</si>
  <si>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</si>
  <si>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</si>
  <si>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</si>
  <si>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</si>
  <si>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</si>
  <si>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</si>
  <si>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</si>
  <si>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</si>
  <si>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</si>
  <si>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</si>
  <si>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</si>
  <si>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</si>
  <si>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</si>
  <si>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</si>
  <si>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</si>
  <si>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</si>
  <si>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</si>
  <si>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</si>
  <si>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345321313</t>
  </si>
  <si>
    <t>Zídky atikové, poprsní, schodišťové a zábradelní z betonu železového bez výztuže tř. C 16/20</t>
  </si>
  <si>
    <t>m3</t>
  </si>
  <si>
    <t>CS ÚRS 2025 02</t>
  </si>
  <si>
    <t>4</t>
  </si>
  <si>
    <t>1601781617</t>
  </si>
  <si>
    <t>Online PSC</t>
  </si>
  <si>
    <t>https://podminky.urs.cz/item/CS_URS_2025_02/345321313</t>
  </si>
  <si>
    <t>VV</t>
  </si>
  <si>
    <t>((6,2+0,7)*0,51+6*0,52+12,2*0,3+11,5*0,15)*0,1</t>
  </si>
  <si>
    <t>(19,02*0,6+18*0,4+19,5*0,45+12*0,75+6*0,55)*0,1</t>
  </si>
  <si>
    <t>(21,65+20,81+19,55+0,7)*0,45*0,1+((21,69+22,09)*0,5+18,11*0,45)*0,1</t>
  </si>
  <si>
    <t>Součet</t>
  </si>
  <si>
    <t>345351005</t>
  </si>
  <si>
    <t>Bednění atikových, poprsních, schodišťových, zábradelních zídek plnostěnných zřízení</t>
  </si>
  <si>
    <t>m2</t>
  </si>
  <si>
    <t>2057947907</t>
  </si>
  <si>
    <t>https://podminky.urs.cz/item/CS_URS_2025_02/345351005</t>
  </si>
  <si>
    <t>(6,2+0,7+6+12,2+11,5+19,02+18+19,5+12+6+21,65+20,81+19,55+0,7+21,69+22,09+18,11)*2*0,1</t>
  </si>
  <si>
    <t>345351006</t>
  </si>
  <si>
    <t>Bednění atikových, poprsních, schodišťových, zábradelních zídek plnostěnných odstranění</t>
  </si>
  <si>
    <t>1741028776</t>
  </si>
  <si>
    <t>https://podminky.urs.cz/item/CS_URS_2025_02/345351006</t>
  </si>
  <si>
    <t>345361821</t>
  </si>
  <si>
    <t>Výztuž atikových, poprsních, schodišťových, zábradelních zídek a madel z betonářské oceli 10 505 (R) nebo BSt 500</t>
  </si>
  <si>
    <t>t</t>
  </si>
  <si>
    <t>1779084019</t>
  </si>
  <si>
    <t>https://podminky.urs.cz/item/CS_URS_2025_02/345361821</t>
  </si>
  <si>
    <t>(6,2+0,7+6+12,2+11,5+19,02+18+19,5+12+6+21,65+20,81+19,55+0,7+21,69+22,09+18,11)*4*0,888*0,001</t>
  </si>
  <si>
    <t>((6,2+0,7)/0,2*0,51+6/0,2*0,52+12,2/0,2*0,3+11,5/0,2*0,15)*0,222*0,001</t>
  </si>
  <si>
    <t>(19,02/0,2*0,6+18/0,2*0,4+19,5/0,2*0,45+12/0,2*0,75+6/0,2*0,55)*0,222*0,001</t>
  </si>
  <si>
    <t>((21,65+20,81+19,55+0,7)/0,2*0,45+((21,69+22,09)/0,2*0,5+18,11/0,2*0,45))*0,222*0,001</t>
  </si>
  <si>
    <t>6</t>
  </si>
  <si>
    <t>Úpravy povrchů, podlahy a osazování výplní</t>
  </si>
  <si>
    <t>5</t>
  </si>
  <si>
    <t>622221021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</si>
  <si>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80 do 120 mm</t>
  </si>
  <si>
    <t>1935334314</t>
  </si>
  <si>
    <t>https://podminky.urs.cz/item/CS_URS_2025_02/622221021</t>
  </si>
  <si>
    <t>(5,32+12,2)*2*0,93+(18+18,21)*2*0,94+(20,81+19,53)*2*0,98+(21,19+18,11)*2*0,84</t>
  </si>
  <si>
    <t>M</t>
  </si>
  <si>
    <t>63152263</t>
  </si>
  <si>
    <t>deska tepelně izolační minerální kontaktních fasád podélné vlákno λ=0,034 tl 100mm</t>
  </si>
  <si>
    <t>8</t>
  </si>
  <si>
    <t>2009454726</t>
  </si>
  <si>
    <t>((5,32+12,2)*2*0,93+(18+18,21)*2*0,94+(20,81+19,53)*2*0,98+(21,19+18,11)*2*0,84)*1,02</t>
  </si>
  <si>
    <t>7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</si>
  <si>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</si>
  <si>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</si>
  <si>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1367286955</t>
  </si>
  <si>
    <t>https://podminky.urs.cz/item/CS_URS_2025_02/622221031</t>
  </si>
  <si>
    <t>294,05+19,29+177,9+107,4+527,3+33,9+41,4+214,2+194,2+211,1</t>
  </si>
  <si>
    <t>63152266</t>
  </si>
  <si>
    <t>deska tepelně izolační minerální kontaktních fasád podélné vlákno λ=0,034 tl 160mm</t>
  </si>
  <si>
    <t>284110020</t>
  </si>
  <si>
    <t>1820,74*1,02</t>
  </si>
  <si>
    <t>9</t>
  </si>
  <si>
    <t>622222001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</si>
  <si>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</si>
  <si>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m</t>
  </si>
  <si>
    <t>-1460812729</t>
  </si>
  <si>
    <t>https://podminky.urs.cz/item/CS_URS_2025_02/622222001</t>
  </si>
  <si>
    <t>((0,54+0,88)*2*3+(2,06+1,49)*2+(1,45+1,51)*2*2+(2,34+1,53)*2*6+(2,63+0,88)*2*2)</t>
  </si>
  <si>
    <t>((2,34+2,07)*2*3+(1,74+3,02)*2+(2,06+2,09)*2*2+(1+2,93)*2+(1,31+1,77)*2+(2,37+2,55)*2*2+(5,34+3,08)*2)</t>
  </si>
  <si>
    <t>((2,36+2,38)*2*73+(2,34+1,77)*2*32+(2,95+2,38)*2*3+(2,95+2,38)*2*28)</t>
  </si>
  <si>
    <t>63142020</t>
  </si>
  <si>
    <t>deska tepelně izolační minerální kontaktních fasád podélné vlákno λ=0,035-0,036 tl 40mm</t>
  </si>
  <si>
    <t>1281713290</t>
  </si>
  <si>
    <t>1476,60*0,20*1,10</t>
  </si>
  <si>
    <t>11</t>
  </si>
  <si>
    <t>622251201</t>
  </si>
  <si>
    <t>Montáž kontaktního zateplení lepením a mechanickým kotvením Příplatek k cenám za použití disperzní (organické) armovací hmoty při stěrkování izolačních desek</t>
  </si>
  <si>
    <t>-362157723</t>
  </si>
  <si>
    <t>https://podminky.urs.cz/item/CS_URS_2025_02/622251201</t>
  </si>
  <si>
    <t>622252001</t>
  </si>
  <si>
    <t>Montáž profilů kontaktního zateplení zakládacích soklových připevněných hmoždinkami</t>
  </si>
  <si>
    <t>567764491</t>
  </si>
  <si>
    <t>https://podminky.urs.cz/item/CS_URS_2025_02/622252001</t>
  </si>
  <si>
    <t>1,36+6,52+13,54+6,14+7,28+62,69+19,47+21,69+1,29+21,97+1,29+19,02</t>
  </si>
  <si>
    <t>13</t>
  </si>
  <si>
    <t>59051653</t>
  </si>
  <si>
    <t>profil zakládací Al tl 0,7mm pro ETICS pro izolant tl 160mm</t>
  </si>
  <si>
    <t>-407025083</t>
  </si>
  <si>
    <t>182,26*1,05</t>
  </si>
  <si>
    <t>191,373*1,05 'Přepočtené koeficientem množství</t>
  </si>
  <si>
    <t>14</t>
  </si>
  <si>
    <t>622252002</t>
  </si>
  <si>
    <t>Montáž profilů kontaktního zateplení ostatních stěnových, dilatačních apod. lepených do tmelu</t>
  </si>
  <si>
    <t>971319191</t>
  </si>
  <si>
    <t>https://podminky.urs.cz/item/CS_URS_2025_02/622252002</t>
  </si>
  <si>
    <t>15,2*8+8*4</t>
  </si>
  <si>
    <t>15</t>
  </si>
  <si>
    <t>63127464</t>
  </si>
  <si>
    <t>profil rohový Al s výztužnou tkaninou š 100/100mm</t>
  </si>
  <si>
    <t>1625568440</t>
  </si>
  <si>
    <t>(15,2*8+8*2)*1,05</t>
  </si>
  <si>
    <t>144,48*1,05 'Přepočtené koeficientem množství</t>
  </si>
  <si>
    <t>16</t>
  </si>
  <si>
    <t>19416051</t>
  </si>
  <si>
    <t>profil dilatační rohový Al s výztužnou tkaninou</t>
  </si>
  <si>
    <t>197351755</t>
  </si>
  <si>
    <t>8*2*1,05</t>
  </si>
  <si>
    <t>17</t>
  </si>
  <si>
    <t>59051476</t>
  </si>
  <si>
    <t>profil napojovací okenní PVC s výztužnou tkaninou 9mm</t>
  </si>
  <si>
    <t>919602591</t>
  </si>
  <si>
    <t>Mezisoučet</t>
  </si>
  <si>
    <t>1476,60*0,05</t>
  </si>
  <si>
    <t>18</t>
  </si>
  <si>
    <t>622324131</t>
  </si>
  <si>
    <t>Omítka vápenocementová strukturální (břízolitová) vnějších ploch nanášená strojně škrábaná stěn</t>
  </si>
  <si>
    <t>641927686</t>
  </si>
  <si>
    <t>https://podminky.urs.cz/item/CS_URS_2025_02/622324131</t>
  </si>
  <si>
    <t>((0,54+0,88)*2*3+(2,06+1,49)*2+(1,45+1,51)*2*2+(2,34+1,53)*2*6+(2,63+0,88)*2*2)*0,2</t>
  </si>
  <si>
    <t>((2,34+2,07)*2*3+(1,74+3,02)*2+(2,06+2,09)*2*2+(1+2,93)*2+(1,31+1,77)*2+(2,37+2,55)*2*2+(5,34+3,08)*2)*0,2</t>
  </si>
  <si>
    <t>((2,36+2,38)*2*73+(2,34+1,77)*2*32+(2,95+2,38)*2*3+(2,95+2,38)*2*28)*0,2</t>
  </si>
  <si>
    <t>porovnatelně pro: probarvená škrábaná omítka se slídou tl. 8 mm (spotřeba cca 24 kg/m2 na ETICS)</t>
  </si>
  <si>
    <t>viz D.0 technická zpráva stavební, část 2. ZATEPLENÍ OBVODOVÉHO PLÁŠTĚ</t>
  </si>
  <si>
    <t>a výkres D.9.4 SKLADBA ZATEPLENÍ OBV. ZDIVA</t>
  </si>
  <si>
    <t>19</t>
  </si>
  <si>
    <t>629992114</t>
  </si>
  <si>
    <t>Zatmelení styčných spar mezi mostními prefabrikáty a konstrukcemi trvale pružným polyuretanovým tmelem včetně vyčištění spar, provedení penetračního nátěru a vyplnění spar pěnou pro spáry šířky přes 30 do 40 mm</t>
  </si>
  <si>
    <t>-1480546410</t>
  </si>
  <si>
    <t>https://podminky.urs.cz/item/CS_URS_2025_02/629992114</t>
  </si>
  <si>
    <t>20</t>
  </si>
  <si>
    <t>629995101</t>
  </si>
  <si>
    <t>Očištění vnějších ploch tlakovou vodou omytím tlakovou vodou</t>
  </si>
  <si>
    <t>598723649</t>
  </si>
  <si>
    <t>https://podminky.urs.cz/item/CS_URS_2025_02/629995101</t>
  </si>
  <si>
    <t>631311114</t>
  </si>
  <si>
    <t>Mazanina z betonu prostého bez zvýšených nároků na prostředí tl. přes 50 do 80 mm tř. C 16/20</t>
  </si>
  <si>
    <t>1609099096</t>
  </si>
  <si>
    <t>https://podminky.urs.cz/item/CS_URS_2025_02/631311114</t>
  </si>
  <si>
    <t>(5,6*4,02+12,2*5,32+18*18,21+19,53*20,81+18,11*21,19)*0,015</t>
  </si>
  <si>
    <t>Ostatní konstrukce a práce, bourání</t>
  </si>
  <si>
    <t>22</t>
  </si>
  <si>
    <t>941111121</t>
  </si>
  <si>
    <t>Lešení řadové trubkové lehké pracovní s podlahami s provozním zatížením tř. 3 do 200 kg/m2 šířky tř. W09 od 0,9 do 1,2 m, výšky výšky do 10 m montáž</t>
  </si>
  <si>
    <t>-969396759</t>
  </si>
  <si>
    <t>https://podminky.urs.cz/item/CS_URS_2025_02/941111121</t>
  </si>
  <si>
    <t>(1,36+6,52+13,54+6,14)*1,2*4+(4,02*2+5,6)*1,2</t>
  </si>
  <si>
    <t>23</t>
  </si>
  <si>
    <t>941111122</t>
  </si>
  <si>
    <t>Lešení řadové trubkové lehké pracovní s podlahami s provozním zatížením tř. 3 do 200 kg/m2 šířky tř. W09 od 0,9 do 1,2 m, výšky výšky přes 10 do 25 m montáž</t>
  </si>
  <si>
    <t>-218067276</t>
  </si>
  <si>
    <t>https://podminky.urs.cz/item/CS_URS_2025_02/941111122</t>
  </si>
  <si>
    <t>(7,28+62,69+19,47+21,69+1,29*2+21,97+19,02)*1,2*8+12,18*1,2*4</t>
  </si>
  <si>
    <t>24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</si>
  <si>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</si>
  <si>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</si>
  <si>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651547835</t>
  </si>
  <si>
    <t>https://podminky.urs.cz/item/CS_URS_2025_02/941111221</t>
  </si>
  <si>
    <t>"4 měsíce" ((1,36+6,52+13,54+6,14)*1,2*4+(4,02*2+5,6)*1,2)*120</t>
  </si>
  <si>
    <t>25</t>
  </si>
  <si>
    <t>941111222</t>
  </si>
  <si>
    <t>Lešení řadové trubkové lehké pracovní s podlahami s provozním zatížením tř. 3 do 200 kg/m2 šířky tř. W09 od 0,9 do 1,2 m, výšky výšky přes 10 do 25 m příplatek k ceně za každý den použití</t>
  </si>
  <si>
    <t>94639794</t>
  </si>
  <si>
    <t>https://podminky.urs.cz/item/CS_URS_2025_02/941111222</t>
  </si>
  <si>
    <t>"4 měsíce" ((7,28+62,69+19,47+21,69+1,29*2+21,97+19,02)*1,2*8+12,18*1,2*4)*120</t>
  </si>
  <si>
    <t>26</t>
  </si>
  <si>
    <t>941111821</t>
  </si>
  <si>
    <t>Lešení řadové trubkové lehké pracovní s podlahami s provozním zatížením tř. 3 do 200 kg/m2 šířky tř. W09 od 0,9 do 1,2 m, výšky výšky do 10 m demontáž</t>
  </si>
  <si>
    <t>782893238</t>
  </si>
  <si>
    <t>https://podminky.urs.cz/item/CS_URS_2025_02/941111821</t>
  </si>
  <si>
    <t>27</t>
  </si>
  <si>
    <t>941111822</t>
  </si>
  <si>
    <t>Lešení řadové trubkové lehké pracovní s podlahami s provozním zatížením tř. 3 do 200 kg/m2 šířky tř. W09 od 0,9 do 1,2 m, výšky výšky přes 10 do 25 m demontáž</t>
  </si>
  <si>
    <t>-449622494</t>
  </si>
  <si>
    <t>https://podminky.urs.cz/item/CS_URS_2025_02/941111822</t>
  </si>
  <si>
    <t>28</t>
  </si>
  <si>
    <t>944611111</t>
  </si>
  <si>
    <t>Plachta ochranná zavěšená na konstrukci lešení z textilie z umělých vláken montáž</t>
  </si>
  <si>
    <t>-2132333398</t>
  </si>
  <si>
    <t>https://podminky.urs.cz/item/CS_URS_2025_02/944611111</t>
  </si>
  <si>
    <t>(1,36+6,52+13,54+6,14)*8+(4,02*2+5,6)*4</t>
  </si>
  <si>
    <t>(7,28+62,69+19,47+21,69+1,29*2+21,97+19,02)*15+12,18*8</t>
  </si>
  <si>
    <t>29</t>
  </si>
  <si>
    <t>944611211</t>
  </si>
  <si>
    <t>Plachta ochranná zavěšená na konstrukci lešení z textilie z umělých vláken příplatek k ceně za každý den použití</t>
  </si>
  <si>
    <t>1501752595</t>
  </si>
  <si>
    <t>https://podminky.urs.cz/item/CS_URS_2025_02/944611211</t>
  </si>
  <si>
    <t>"4 měsíce" 2692,98*120</t>
  </si>
  <si>
    <t>30</t>
  </si>
  <si>
    <t>944611811</t>
  </si>
  <si>
    <t>Plachta ochranná zavěšená na konstrukci lešení z textilie z umělých vláken demontáž</t>
  </si>
  <si>
    <t>857596896</t>
  </si>
  <si>
    <t>https://podminky.urs.cz/item/CS_URS_2025_02/944611811</t>
  </si>
  <si>
    <t>31</t>
  </si>
  <si>
    <t>952902501</t>
  </si>
  <si>
    <t>Čištění budov při provádění oprav a udržovacích prací střešních nebo nadstřešních konstrukcí, střech plochých</t>
  </si>
  <si>
    <t>-1544211370</t>
  </si>
  <si>
    <t>https://podminky.urs.cz/item/CS_URS_2025_02/952902501</t>
  </si>
  <si>
    <t>5,6*4,02+12,2*5,32+18*18,21+19,53*20,81+18,11*21,19</t>
  </si>
  <si>
    <t>32</t>
  </si>
  <si>
    <t>953271121</t>
  </si>
  <si>
    <t>Nadstřešní základ pro stožár televizní antény z betonových cihel nebo bločků do velikosti 500x500x450 mm na maltu cementovou na stropním panelu (střechy)</t>
  </si>
  <si>
    <t>kus</t>
  </si>
  <si>
    <t>-922663632</t>
  </si>
  <si>
    <t>https://podminky.urs.cz/item/CS_URS_2025_02/953271121</t>
  </si>
  <si>
    <t>33</t>
  </si>
  <si>
    <t>962032231</t>
  </si>
  <si>
    <t>Bourání zdiva nadzákladového z cihel pálených plných nebo lícových nebo vápenopískových na maltu vápennou nebo vápenocementovou, objemu přes 1 m3</t>
  </si>
  <si>
    <t>-783303711</t>
  </si>
  <si>
    <t>https://podminky.urs.cz/item/CS_URS_2025_02/962032231</t>
  </si>
  <si>
    <t>"bourání atikového zdiva" ((6,2+0,7)*0,51+6*0,52+12,2*0,3+11,5*0,15)*0,1</t>
  </si>
  <si>
    <t>34</t>
  </si>
  <si>
    <t>965045113</t>
  </si>
  <si>
    <t>Bourání potěrů tl. do 50 mm cementových nebo pískocementových, plochy přes 4 m2</t>
  </si>
  <si>
    <t>804457799</t>
  </si>
  <si>
    <t>https://podminky.urs.cz/item/CS_URS_2025_02/965045113</t>
  </si>
  <si>
    <t>12,2*5,32+18*18,21+19,53*20,81+18,11*21,19</t>
  </si>
  <si>
    <t>35</t>
  </si>
  <si>
    <t>978015321</t>
  </si>
  <si>
    <t>Otlučení vápenných nebo vápenocementových omítek vnějších ploch s vyškrabáním spar a s očištěním zdiva stupně členitosti 1 a 2, v rozsahu do 10 %</t>
  </si>
  <si>
    <t>806822847</t>
  </si>
  <si>
    <t>https://podminky.urs.cz/item/CS_URS_2025_02/978015321</t>
  </si>
  <si>
    <t>36</t>
  </si>
  <si>
    <t>978059641</t>
  </si>
  <si>
    <t>Odsekání obkladů stěn včetně otlučení podkladní omítky až na zdivo z obkládaček vnějších, z jakýchkoliv materiálů, plochy přes 1 m2</t>
  </si>
  <si>
    <t>-1656641004</t>
  </si>
  <si>
    <t>https://podminky.urs.cz/item/CS_URS_2025_02/978059641</t>
  </si>
  <si>
    <t>13,38*1,45*2</t>
  </si>
  <si>
    <t>-1,45*1,51*6</t>
  </si>
  <si>
    <t>19,5*0,18+27*0,24+62,69*0,18+23*0,12+23,3*0,18+27*0,3</t>
  </si>
  <si>
    <t>997</t>
  </si>
  <si>
    <t>Doprava suti a vybouraných hmot</t>
  </si>
  <si>
    <t>37</t>
  </si>
  <si>
    <t>997013501</t>
  </si>
  <si>
    <t>Odvoz suti a vybouraných hmot na skládku nebo meziskládku se složením, na vzdálenost do 1 km</t>
  </si>
  <si>
    <t>750489161</t>
  </si>
  <si>
    <t>https://podminky.urs.cz/item/CS_URS_2025_02/997013501</t>
  </si>
  <si>
    <t>38</t>
  </si>
  <si>
    <t>997013509</t>
  </si>
  <si>
    <t>Odvoz suti a vybouraných hmot na skládku nebo meziskládku se složením, na vzdálenost Příplatek k ceně za každý další započatý 1 km přes 1 km</t>
  </si>
  <si>
    <t>1056958025</t>
  </si>
  <si>
    <t>https://podminky.urs.cz/item/CS_URS_2025_02/997013509</t>
  </si>
  <si>
    <t>352,947*19 'Přepočtené koeficientem množství</t>
  </si>
  <si>
    <t>39</t>
  </si>
  <si>
    <t>997013871</t>
  </si>
  <si>
    <t>Poplatek za uložení stavebního odpadu na recyklační skládce (skládkovné) směsného stavebního a demoličního zatříděného do Katalogu odpadů pod kódem 17 09 04</t>
  </si>
  <si>
    <t>-902521203</t>
  </si>
  <si>
    <t>https://podminky.urs.cz/item/CS_URS_2025_02/997013871</t>
  </si>
  <si>
    <t>998</t>
  </si>
  <si>
    <t>Přesun hmot</t>
  </si>
  <si>
    <t>40</t>
  </si>
  <si>
    <t>998012103</t>
  </si>
  <si>
    <t>Přesun hmot pro budovy občanské výstavby, bydlení, výrobu a služby nosnou svislou konstrukcí tyčovou s vyzdívaným obvodovým pláštěm vodorovná dopravní vzdálenost do 100 m základní pro budovy výšky přes 12 do 24 m</t>
  </si>
  <si>
    <t>-867193519</t>
  </si>
  <si>
    <t>https://podminky.urs.cz/item/CS_URS_2025_02/998012103</t>
  </si>
  <si>
    <t>PSV</t>
  </si>
  <si>
    <t>Práce a dodávky PSV</t>
  </si>
  <si>
    <t>712</t>
  </si>
  <si>
    <t>Povlakové krytiny</t>
  </si>
  <si>
    <t>41</t>
  </si>
  <si>
    <t>712340832</t>
  </si>
  <si>
    <t>Odstranění povlakové krytiny střech plochých do 10° z přitavených pásů NAIP v plné ploše dvouvrstvé</t>
  </si>
  <si>
    <t>207868100</t>
  </si>
  <si>
    <t>https://podminky.urs.cz/item/CS_URS_2025_02/712340832</t>
  </si>
  <si>
    <t>5,6*4,02</t>
  </si>
  <si>
    <t>42</t>
  </si>
  <si>
    <t>712340833</t>
  </si>
  <si>
    <t>Odstranění povlakové krytiny střech plochých do 10° z přitavených pásů NAIP v plné ploše třívrstvé</t>
  </si>
  <si>
    <t>894061</t>
  </si>
  <si>
    <t>https://podminky.urs.cz/item/CS_URS_2025_02/712340833</t>
  </si>
  <si>
    <t>43</t>
  </si>
  <si>
    <t>712340834</t>
  </si>
  <si>
    <t>Odstranění povlakové krytiny střech plochých do 10° z přitavených pásů NAIP v plné ploše Příplatek k ceně - 0833 za každou další vrstvu</t>
  </si>
  <si>
    <t>-1458570398</t>
  </si>
  <si>
    <t>https://podminky.urs.cz/item/CS_URS_2025_02/712340834</t>
  </si>
  <si>
    <t>44</t>
  </si>
  <si>
    <t>712300845</t>
  </si>
  <si>
    <t>Ostatní práce při odstranění povlakové krytiny střech plochých do 10° doplňků ventilační hlavice</t>
  </si>
  <si>
    <t>-1080563989</t>
  </si>
  <si>
    <t>https://podminky.urs.cz/item/CS_URS_2025_02/712300845</t>
  </si>
  <si>
    <t>45</t>
  </si>
  <si>
    <t>712311101</t>
  </si>
  <si>
    <t>Provedení povlakové krytiny střech plochých do 10° natěradly a tmely za studena nátěrem lakem penetračním nebo asfaltovým</t>
  </si>
  <si>
    <t>418643934</t>
  </si>
  <si>
    <t>https://podminky.urs.cz/item/CS_URS_2025_02/712311101</t>
  </si>
  <si>
    <t>(5,32+12,2)*2*0,93+(18,21+18)*2*0,94+(20,81+19,53)*2*0,98+(21,19+18,11)*2*0,84</t>
  </si>
  <si>
    <t>46</t>
  </si>
  <si>
    <t>11163150</t>
  </si>
  <si>
    <t>lak penetrační asfaltový</t>
  </si>
  <si>
    <t>-1696133389</t>
  </si>
  <si>
    <t>1451,118*0,0003</t>
  </si>
  <si>
    <t>47</t>
  </si>
  <si>
    <t>712341659</t>
  </si>
  <si>
    <t>Provedení povlakové krytiny střech plochých do 10° pásy přitavením NAIP bodově</t>
  </si>
  <si>
    <t>-807580375</t>
  </si>
  <si>
    <t>https://podminky.urs.cz/item/CS_URS_2025_02/712341659</t>
  </si>
  <si>
    <t>48</t>
  </si>
  <si>
    <t>62836109</t>
  </si>
  <si>
    <t>pás asfaltový natavitelný oxidovaný s vložkou z hliníkové fólie / hliníkové fólie s textilií, se spalitelnou PE folií nebo jemnozrnným minerálním posypem tl 3,5mm</t>
  </si>
  <si>
    <t>1683171100</t>
  </si>
  <si>
    <t>1451,118*1,15</t>
  </si>
  <si>
    <t>49</t>
  </si>
  <si>
    <t>712363405</t>
  </si>
  <si>
    <t>Provedení povlakové krytiny střech plochých do 10° z mechanicky kotvených hydroizolačních fólií včetně položení fólie a horkovzdušného svaření tl. tepelné izolace do 100 mm budovy výšky do 18 m, kotvené do betonu krajní pole</t>
  </si>
  <si>
    <t>-392557116</t>
  </si>
  <si>
    <t>https://podminky.urs.cz/item/CS_URS_2025_02/712363405</t>
  </si>
  <si>
    <t>13,54*0,64+5,6*0,78+6,5*0,77+11,38*0,4+19,42*0,68+18,21*0,72+18,21*0,9+12,9*1,03</t>
  </si>
  <si>
    <t>6,72*0,82+20,81*0,64+23,15*0,7+19,47*0,68*2+21,02*0,78+21,02*0,74</t>
  </si>
  <si>
    <t>50</t>
  </si>
  <si>
    <t>712363544</t>
  </si>
  <si>
    <t>Provedení povlakové krytiny střech plochých do 10° z mechanicky kotvených hydroizolačních fólií včetně položení fólie a horkovzdušného svaření tl. tepelné izolace přes 200 do 240 mm budovy výšky do 18 m, kotvené do betonu vnitřní pole</t>
  </si>
  <si>
    <t>-72911738</t>
  </si>
  <si>
    <t>https://podminky.urs.cz/item/CS_URS_2025_02/712363544</t>
  </si>
  <si>
    <t>-(5,6*5,6/10+4,02*4,02/10+12,2*12,2/10+5,32*5,32/10+18*18/10+18,21*18,21/10+19,53*19,53/10+20,81*20,81/10+18,11*18,11/10+21,19*21,19/10)*2</t>
  </si>
  <si>
    <t>51</t>
  </si>
  <si>
    <t>712363545</t>
  </si>
  <si>
    <t>Provedení povlakové krytiny střech plochých do 10° z mechanicky kotvených hydroizolačních fólií včetně položení fólie a horkovzdušného svaření tl. tepelné izolace přes 200 do 240 mm budovy výšky do 18 m, kotvené do betonu krajní pole</t>
  </si>
  <si>
    <t>1276998623</t>
  </si>
  <si>
    <t>https://podminky.urs.cz/item/CS_URS_2025_02/712363545</t>
  </si>
  <si>
    <t>(5,6*5,6/10+4,02*4,02/10+12,2*12,2/10+5,32*5,32/10+18*18/10+18,21*18,21/10+19,53*19,53/10+20,81*20,81/10+18,11*18,11/10+21,19*21,19/10)*2</t>
  </si>
  <si>
    <t>-(5,6/4*5,6/10+4,02/4*4,02/10+12,2/4*12,2/10+5,32/4*5,32/10+18/4*18/10+18,21/4*18,21/10+19,53/4*19,53/10+20,81/4*20,81/10)*4</t>
  </si>
  <si>
    <t>-(18,11/4*18,11/10+21,19/4*21,19/10)*4</t>
  </si>
  <si>
    <t>52</t>
  </si>
  <si>
    <t>712363546</t>
  </si>
  <si>
    <t>Provedení povlakové krytiny střech plochých do 10° z mechanicky kotvených hydroizolačních fólií včetně položení fólie a horkovzdušného svaření tl. tepelné izolace přes 200 do 240 mm budovy výšky do 18 m, kotvené do betonu rohové pole</t>
  </si>
  <si>
    <t>-185762419</t>
  </si>
  <si>
    <t>https://podminky.urs.cz/item/CS_URS_2025_02/712363546</t>
  </si>
  <si>
    <t>(5,6/4*5,6/10+4,02/4*4,02/10+12,2/4*12,2/10+5,32/4*5,32/10+18/4*18/10+18,21/4*18,21/10+19,53/4*19,53/10+20,81/4*20,81/10)*4</t>
  </si>
  <si>
    <t>(18,11/4*18,11/10+21,19/4*21,19/10)*4</t>
  </si>
  <si>
    <t>53</t>
  </si>
  <si>
    <t>28322111</t>
  </si>
  <si>
    <t>fólie izolační střešní mPVC pro mechanické a podtlakové kotvení s PES vložkou tl 1,5mm, RAL 7040, 7012</t>
  </si>
  <si>
    <t>-1964840203</t>
  </si>
  <si>
    <t>porovnatelně, viz výkres D.9.3 SKLADBA ZATEPLENÍ STŘECHY: Hydroizolační PVC-P folie s PESvýztuží (zkouška Broof t3) mechanicky kotvená tl. 1,5 mm</t>
  </si>
  <si>
    <t>13,54*0,64+5,6*0,78+6,5*0,77+11,38*0,4+19,42*0,68+18,21*0,72+18,21*0,9+12,9*1,03+6,72*0,82+20,81*0,64+23,15*0,7+19,47*0,68*2+21,02*0,78+21,02*0,74</t>
  </si>
  <si>
    <t>1623,1654*0,15</t>
  </si>
  <si>
    <t>54</t>
  </si>
  <si>
    <t>712363674</t>
  </si>
  <si>
    <t>Provedení povlakové krytiny střech plochých do 10° z mechanicky kotvených hydroizolačních fólií ostatní práce mechanické kotvení plechových lišt do rš 200 mm do podkladu ze železobetonu</t>
  </si>
  <si>
    <t>-1711274522</t>
  </si>
  <si>
    <t>https://podminky.urs.cz/item/CS_URS_2025_02/712363674</t>
  </si>
  <si>
    <t>(5,32+12,2)*2+(18,21+18)*2+(20,81+19,53)*2+(21,19+18,11)*2+5,6</t>
  </si>
  <si>
    <t>55</t>
  </si>
  <si>
    <t>55344494</t>
  </si>
  <si>
    <t>lišta tmelící L profil z poplastovaného plechu (PVC-P) rš 250mm</t>
  </si>
  <si>
    <t>-1097631935</t>
  </si>
  <si>
    <t>272,34*1,10</t>
  </si>
  <si>
    <t>56</t>
  </si>
  <si>
    <t>712363681</t>
  </si>
  <si>
    <t>Provedení povlakové krytiny střech plochých do 10° z mechanicky kotvených hydroizolačních fólií ostatní práce mechanické kotvení kruhového prostupu do podkladu z betonu nebo pórobetonu</t>
  </si>
  <si>
    <t>90</t>
  </si>
  <si>
    <t>https://podminky.urs.cz/item/CS_URS_2025_02/712363681</t>
  </si>
  <si>
    <t>57</t>
  </si>
  <si>
    <t>712990813</t>
  </si>
  <si>
    <t>Odstranění násypu nebo nánosu ze střech násypu nebo nánosu do 10°, tl. přes 50 do 100 mm</t>
  </si>
  <si>
    <t>92</t>
  </si>
  <si>
    <t>https://podminky.urs.cz/item/CS_URS_2025_02/712990813</t>
  </si>
  <si>
    <t>58</t>
  </si>
  <si>
    <t>998712203</t>
  </si>
  <si>
    <t>Přesun hmot pro povlakové krytiny stanovený procentní sazbou (%) z ceny vodorovná dopravní vzdálenost do 50 m základní v objektech výšky přes 12 do 24 m</t>
  </si>
  <si>
    <t>%</t>
  </si>
  <si>
    <t>849856534</t>
  </si>
  <si>
    <t>https://podminky.urs.cz/item/CS_URS_2025_02/998712203</t>
  </si>
  <si>
    <t>713</t>
  </si>
  <si>
    <t>Izolace tepelné</t>
  </si>
  <si>
    <t>59</t>
  </si>
  <si>
    <t>713140821</t>
  </si>
  <si>
    <t>Odstranění tepelné izolace střech plochých z rohoží, pásů, dílců, desek, bloků nadstřešních izolací volně položených z polystyrenu suchého, tloušťka izolace do 100 mm</t>
  </si>
  <si>
    <t>1139292086</t>
  </si>
  <si>
    <t>https://podminky.urs.cz/item/CS_URS_2025_02/713140821</t>
  </si>
  <si>
    <t>12,2*5,32+18*18,21+19,53*20,81</t>
  </si>
  <si>
    <t>60</t>
  </si>
  <si>
    <t>713140823</t>
  </si>
  <si>
    <t>Odstranění tepelné izolace střech plochých z rohoží, pásů, dílců, desek, bloků nadstřešních izolací volně položených z polystyrenu suchého, tloušťka izolace přes 100 do 200 mm</t>
  </si>
  <si>
    <t>112</t>
  </si>
  <si>
    <t>https://podminky.urs.cz/item/CS_URS_2025_02/713140823</t>
  </si>
  <si>
    <t>18,11*21,19</t>
  </si>
  <si>
    <t>61</t>
  </si>
  <si>
    <t>713141136</t>
  </si>
  <si>
    <t>Montáž tepelné izolace střech plochých rohožemi, pásy, deskami, dílci, bloky (izolační materiál ve specifikaci) přilepenými za studena jednovrstvá nízkoexpanzní (PUR) pěnou</t>
  </si>
  <si>
    <t>126</t>
  </si>
  <si>
    <t>https://podminky.urs.cz/item/CS_URS_2025_02/713141136</t>
  </si>
  <si>
    <t>62</t>
  </si>
  <si>
    <t>28375963</t>
  </si>
  <si>
    <t>deska EPS 200 pro konstrukce s velmi vysokým zatížením λ=0,034 tl 200mm</t>
  </si>
  <si>
    <t>128</t>
  </si>
  <si>
    <t>1205,366*1,02</t>
  </si>
  <si>
    <t>63</t>
  </si>
  <si>
    <t>713141211</t>
  </si>
  <si>
    <t>Montáž tepelné izolace střech plochých atikovými klíny kladenými volně</t>
  </si>
  <si>
    <t>114</t>
  </si>
  <si>
    <t>https://podminky.urs.cz/item/CS_URS_2025_02/713141211</t>
  </si>
  <si>
    <t>(5,32+12,2)*2+(18,21+18)*2+(20,81+19,53)*2+(21,19+18,11)*2</t>
  </si>
  <si>
    <t>64</t>
  </si>
  <si>
    <t>713141311</t>
  </si>
  <si>
    <t>Montáž tepelné izolace střech plochých spádovými klíny v ploše kladenými volně</t>
  </si>
  <si>
    <t>104</t>
  </si>
  <si>
    <t>https://podminky.urs.cz/item/CS_URS_2025_02/713141311</t>
  </si>
  <si>
    <t>65</t>
  </si>
  <si>
    <t>28376142</t>
  </si>
  <si>
    <t>klín izolační spád do 5% EPS 150</t>
  </si>
  <si>
    <t>130</t>
  </si>
  <si>
    <t>(5,6*4,02+12,2*5,32+18*18,21+19,53*20,81+18,11*21,19)*0,085</t>
  </si>
  <si>
    <t>102,456*0,02</t>
  </si>
  <si>
    <t>66</t>
  </si>
  <si>
    <t>713141358</t>
  </si>
  <si>
    <t>Montáž tepelné izolace střech plochých spádovými klíny na zhlaví atiky šířky do 500 mm mechanicky ukotvenými šrouby</t>
  </si>
  <si>
    <t>116</t>
  </si>
  <si>
    <t>https://podminky.urs.cz/item/CS_URS_2025_02/713141358</t>
  </si>
  <si>
    <t>12,2+7+6+10+18,21+19,1+20,81+24+19,11*2+21,19</t>
  </si>
  <si>
    <t>67</t>
  </si>
  <si>
    <t>63152005</t>
  </si>
  <si>
    <t>klín atikový přechodný minerální plochých střech tl 50x50mm</t>
  </si>
  <si>
    <t>138</t>
  </si>
  <si>
    <t>176,73*1,02</t>
  </si>
  <si>
    <t>68</t>
  </si>
  <si>
    <t>63142021</t>
  </si>
  <si>
    <t>deska tepelně izolační minerální kontaktních fasád podélné vlákno λ=0,035-0,036 tl 50mm</t>
  </si>
  <si>
    <t>-1283317551</t>
  </si>
  <si>
    <t>12,2*0,38+(7+6)*0,5+10*0,3+18,21*0,46+19,1*0,42+20,81*0,43+24*0,44+19,11*0,42*2+21,19*0,48</t>
  </si>
  <si>
    <t>76,2665*0,02</t>
  </si>
  <si>
    <t>69</t>
  </si>
  <si>
    <t>713141378</t>
  </si>
  <si>
    <t>Montáž tepelné izolace střech plochých spádovými klíny na zhlaví atiky šířky přes 500 do 1000 mm mechanicky ukotvenými šrouby</t>
  </si>
  <si>
    <t>118</t>
  </si>
  <si>
    <t>https://podminky.urs.cz/item/CS_URS_2025_02/713141378</t>
  </si>
  <si>
    <t>18,21+12,8+6,6+21,19</t>
  </si>
  <si>
    <t>70</t>
  </si>
  <si>
    <t>1217736188</t>
  </si>
  <si>
    <t>58,8*1,02</t>
  </si>
  <si>
    <t>71</t>
  </si>
  <si>
    <t>-802866306</t>
  </si>
  <si>
    <t>18,21*0,64+12,8*0,83+6,6*0,62+21,19*0,52</t>
  </si>
  <si>
    <t>37,3892*0,02</t>
  </si>
  <si>
    <t>72</t>
  </si>
  <si>
    <t>713190814</t>
  </si>
  <si>
    <t>Odstranění tepelné izolace běžných stavebních konstrukcí - vrstvy, doplňky a konstrukční součásti izolační vrstvy lože škvárové průměrné tloušťky přes 150 do 200 mm</t>
  </si>
  <si>
    <t>106</t>
  </si>
  <si>
    <t>https://podminky.urs.cz/item/CS_URS_2025_02/713190814</t>
  </si>
  <si>
    <t>73</t>
  </si>
  <si>
    <t>713190815</t>
  </si>
  <si>
    <t>Odstranění tepelné izolace běžných stavebních konstrukcí - vrstvy, doplňky a konstrukční součásti izolační vrstvy lože perlitové průměrné tloušťky do 50 mm</t>
  </si>
  <si>
    <t>108</t>
  </si>
  <si>
    <t>https://podminky.urs.cz/item/CS_URS_2025_02/713190815</t>
  </si>
  <si>
    <t>74</t>
  </si>
  <si>
    <t>713190831</t>
  </si>
  <si>
    <t>Odstranění tepelné izolace běžných stavebních konstrukcí - vrstvy, doplňky a konstrukční součásti dilatační vrstvy prostupů komínů a světlíků</t>
  </si>
  <si>
    <t>120</t>
  </si>
  <si>
    <t>https://podminky.urs.cz/item/CS_URS_2025_02/713190831</t>
  </si>
  <si>
    <t>1,7*1,8-0,7*0,8</t>
  </si>
  <si>
    <t>75</t>
  </si>
  <si>
    <t>713190833</t>
  </si>
  <si>
    <t>Odstranění tepelné izolace běžných stavebních konstrukcí - vrstvy, doplňky a konstrukční součásti dilatační vrstvy prostupů vpustí, komínků, antén</t>
  </si>
  <si>
    <t>122</t>
  </si>
  <si>
    <t>https://podminky.urs.cz/item/CS_URS_2025_02/713190833</t>
  </si>
  <si>
    <t>76</t>
  </si>
  <si>
    <t>713191133</t>
  </si>
  <si>
    <t>Montáž tepelné izolace stavebních konstrukcí - doplňky a konstrukční součásti podlah, stropů vrchem nebo střech překrytí fólií položenou volně s přelepením spojů</t>
  </si>
  <si>
    <t>¨m</t>
  </si>
  <si>
    <t>124</t>
  </si>
  <si>
    <t>https://podminky.urs.cz/item/CS_URS_2025_02/713191133</t>
  </si>
  <si>
    <t>"horní plocha atik" 11,38*0,40+80,71*0,67+62,38*0,75+33,12*0,80</t>
  </si>
  <si>
    <t>18,21*0,90+12,90*1,03+6,72*0,82</t>
  </si>
  <si>
    <t>77</t>
  </si>
  <si>
    <t>28343122</t>
  </si>
  <si>
    <t>rohož separační ze skelných vláken 120g/m2 pod hydroizolační fólie</t>
  </si>
  <si>
    <t>913185748</t>
  </si>
  <si>
    <t>1618,213*0,1</t>
  </si>
  <si>
    <t>78</t>
  </si>
  <si>
    <t>998713203</t>
  </si>
  <si>
    <t>Přesun hmot pro izolace tepelné stanovený procentní sazbou (%) z ceny vodorovná dopravní vzdálenost do 50 m s užitím mechanizace v objektech výšky přes 12 do 24 m</t>
  </si>
  <si>
    <t>1301770770</t>
  </si>
  <si>
    <t>https://podminky.urs.cz/item/CS_URS_2025_02/998713203</t>
  </si>
  <si>
    <t>721</t>
  </si>
  <si>
    <t>Zdravotechnika - vnitřní kanalizace</t>
  </si>
  <si>
    <t>79</t>
  </si>
  <si>
    <t>721173315</t>
  </si>
  <si>
    <t>Potrubí z trub PVC SN4 dešťové DN 110</t>
  </si>
  <si>
    <t>554150201</t>
  </si>
  <si>
    <t>https://podminky.urs.cz/item/CS_URS_2025_02/721173315</t>
  </si>
  <si>
    <t>80</t>
  </si>
  <si>
    <t>721210822</t>
  </si>
  <si>
    <t>Demontáž kanalizačního příslušenství střešních vtoků DN 100</t>
  </si>
  <si>
    <t>796488529</t>
  </si>
  <si>
    <t>https://podminky.urs.cz/item/CS_URS_2025_02/721210822</t>
  </si>
  <si>
    <t>81</t>
  </si>
  <si>
    <t>721233212</t>
  </si>
  <si>
    <t>Střešní vtoky (vpusti) polypropylenové (PP) pro pochůzné střechy s odtokem svislým standardní svěrná příruba DN 110</t>
  </si>
  <si>
    <t>1545109230</t>
  </si>
  <si>
    <t>https://podminky.urs.cz/item/CS_URS_2025_02/721233212</t>
  </si>
  <si>
    <t>82</t>
  </si>
  <si>
    <t>721233221</t>
  </si>
  <si>
    <t>Střešní vtoky (vpusti) polypropylenové (PP) pro pochůzné střechy s odtokem vodorovným standardní svěrná příruba DN 75/110</t>
  </si>
  <si>
    <t>-26016376</t>
  </si>
  <si>
    <t>https://podminky.urs.cz/item/CS_URS_2025_02/721233221</t>
  </si>
  <si>
    <t>83</t>
  </si>
  <si>
    <t>998721203</t>
  </si>
  <si>
    <t>Přesun hmot pro vnitřní kanalizaci stanovený procentní sazbou (%) z ceny vodorovná dopravní vzdálenost do 50 m základní v objektech výšky přes 12 do 24 m</t>
  </si>
  <si>
    <t>1116318281</t>
  </si>
  <si>
    <t>https://podminky.urs.cz/item/CS_URS_2025_02/998721203</t>
  </si>
  <si>
    <t>741</t>
  </si>
  <si>
    <t>Elektroinstalace - silnoproud</t>
  </si>
  <si>
    <t>84</t>
  </si>
  <si>
    <t>741110312</t>
  </si>
  <si>
    <t>Montáž trubek ochranných s nasunutím nebo našroubováním do krabic plastových tuhých, uložených volně, vnitřní Ø přes 40 do 90 mm</t>
  </si>
  <si>
    <t>816423139</t>
  </si>
  <si>
    <t>https://podminky.urs.cz/item/CS_URS_2025_02/741110312</t>
  </si>
  <si>
    <t>85</t>
  </si>
  <si>
    <t>34571098</t>
  </si>
  <si>
    <t>trubka elektroinstalační dělená (chránička) D 100/110mm, HDPE</t>
  </si>
  <si>
    <t>-286637431</t>
  </si>
  <si>
    <t>86</t>
  </si>
  <si>
    <t>741370002</t>
  </si>
  <si>
    <t>Montáž svítidel žárovkových se zapojením vodičů bytových nebo společenských místností stropních přisazených 1 zdroj se sklem</t>
  </si>
  <si>
    <t>1072711152</t>
  </si>
  <si>
    <t>https://podminky.urs.cz/item/CS_URS_2025_02/741370002</t>
  </si>
  <si>
    <t>87</t>
  </si>
  <si>
    <t>741374811</t>
  </si>
  <si>
    <t>Demontáž svítidel se zachováním funkčnosti interiérových modulového systému bodových vestavných</t>
  </si>
  <si>
    <t>-2121395912</t>
  </si>
  <si>
    <t>https://podminky.urs.cz/item/CS_URS_2025_02/741374811</t>
  </si>
  <si>
    <t>88</t>
  </si>
  <si>
    <t>741810002</t>
  </si>
  <si>
    <t>Zkoušky a prohlídky elektrických rozvodů a zařízení celková prohlídka a vyhotovení revizní zprávy pro objem montážních prací přes 100 do 500 tis. Kč</t>
  </si>
  <si>
    <t>-1134719036</t>
  </si>
  <si>
    <t>https://podminky.urs.cz/item/CS_URS_2025_02/741810002</t>
  </si>
  <si>
    <t>89</t>
  </si>
  <si>
    <t>998741203</t>
  </si>
  <si>
    <t>Přesun hmot pro silnoproud stanovený procentní sazbou (%) z ceny vodorovná dopravní vzdálenost do 50 m základní v objektech výšky přes 12 do 24 m</t>
  </si>
  <si>
    <t>433706897</t>
  </si>
  <si>
    <t>https://podminky.urs.cz/item/CS_URS_2025_02/998741203</t>
  </si>
  <si>
    <t>742</t>
  </si>
  <si>
    <t>Elektroinstalace - slaboproud</t>
  </si>
  <si>
    <t>742420021</t>
  </si>
  <si>
    <t>Montáž společné televizní antény antenního stožáru včetně upevňovacího materiálu</t>
  </si>
  <si>
    <t>174</t>
  </si>
  <si>
    <t>https://podminky.urs.cz/item/CS_URS_2025_02/742420021</t>
  </si>
  <si>
    <t>91</t>
  </si>
  <si>
    <t>31686023</t>
  </si>
  <si>
    <t>trojnožka stožárová na ploché střechy žárový zinek průměr stožáru 48mm výška 2m</t>
  </si>
  <si>
    <t>729683123</t>
  </si>
  <si>
    <t>742420821</t>
  </si>
  <si>
    <t>Demontáž společné televizní antény anténního stožáru</t>
  </si>
  <si>
    <t>170</t>
  </si>
  <si>
    <t>https://podminky.urs.cz/item/CS_URS_2025_02/742420821</t>
  </si>
  <si>
    <t>93</t>
  </si>
  <si>
    <t>998742203</t>
  </si>
  <si>
    <t>Přesun hmot pro slaboproud stanovený procentní sazbou (%) z ceny vodorovná dopravní vzdálenost do 50 m základní v objektech výšky přes 12 do 24 m</t>
  </si>
  <si>
    <t>-72302769</t>
  </si>
  <si>
    <t>https://podminky.urs.cz/item/CS_URS_2025_02/998742203</t>
  </si>
  <si>
    <t>751</t>
  </si>
  <si>
    <t xml:space="preserve">Vzduchotechnika </t>
  </si>
  <si>
    <t>94</t>
  </si>
  <si>
    <t>751122093</t>
  </si>
  <si>
    <t>Montáž ventilátoru radiálního nízkotlakého potrubního základního do kruhového potrubí, průměru přes 200 do 300 mm</t>
  </si>
  <si>
    <t>184</t>
  </si>
  <si>
    <t>https://podminky.urs.cz/item/CS_URS_2025_02/751122093</t>
  </si>
  <si>
    <t>95</t>
  </si>
  <si>
    <t>751123811</t>
  </si>
  <si>
    <t>Demontáž ventilátoru radiálního nízkotlakého kruhové potrubí, průměru do 300 mm</t>
  </si>
  <si>
    <t>186</t>
  </si>
  <si>
    <t>https://podminky.urs.cz/item/CS_URS_2025_02/751123811</t>
  </si>
  <si>
    <t>96</t>
  </si>
  <si>
    <t>751398062</t>
  </si>
  <si>
    <t>Montáž ostatních zařízení podstavce pod ventilátor na rovné střechy, průřezu přes 0,300 do 0,800 m2</t>
  </si>
  <si>
    <t>188</t>
  </si>
  <si>
    <t>https://podminky.urs.cz/item/CS_URS_2025_02/751398062</t>
  </si>
  <si>
    <t>97</t>
  </si>
  <si>
    <t>751398863</t>
  </si>
  <si>
    <t>Demontáž ostatních zařízení podstavce pod ventilátor pro rovné střechy, průřezu přes 0,800 m2</t>
  </si>
  <si>
    <t>178</t>
  </si>
  <si>
    <t>https://podminky.urs.cz/item/CS_URS_2025_02/751398863</t>
  </si>
  <si>
    <t>98</t>
  </si>
  <si>
    <t>751511202</t>
  </si>
  <si>
    <t>Montáž potrubí plechového skupiny I kruhového bez příruby tloušťky plechu 0,8 mm, průměru přes 400 do 600 mm</t>
  </si>
  <si>
    <t>190</t>
  </si>
  <si>
    <t>https://podminky.urs.cz/item/CS_URS_2025_02/751511202</t>
  </si>
  <si>
    <t>"původní potrubí" 15,00</t>
  </si>
  <si>
    <t>"částečné prodloužení trasy-tepelná izolace fasády, navýšení atiky" 0,50</t>
  </si>
  <si>
    <t>99</t>
  </si>
  <si>
    <t>42981027</t>
  </si>
  <si>
    <t>trouba spirálně vinutá Pz D 600mm, l=3000mm</t>
  </si>
  <si>
    <t>-2014790879</t>
  </si>
  <si>
    <t>"porovnatelně-částečné prodloužení trasy-tepelná izolace fasády, navýšení atiky" 0,50*1,20</t>
  </si>
  <si>
    <t>751511820</t>
  </si>
  <si>
    <t>Demontáž potrubí plechového skupiny I kruhového s přírubou nebo bez příruby tloušťky plechu 0,8 mm, průměru přes 400 do 600 mm</t>
  </si>
  <si>
    <t>182</t>
  </si>
  <si>
    <t>https://podminky.urs.cz/item/CS_URS_2025_02/751511820</t>
  </si>
  <si>
    <t>101</t>
  </si>
  <si>
    <t>751512842</t>
  </si>
  <si>
    <t>Demontáž oblouku z plechového potrubí kruhového s přírubou nebo bez příruby, průměru přes 200 do 500 mm</t>
  </si>
  <si>
    <t>192</t>
  </si>
  <si>
    <t>https://podminky.urs.cz/item/CS_URS_2025_02/751512842</t>
  </si>
  <si>
    <t>102</t>
  </si>
  <si>
    <t>751513860</t>
  </si>
  <si>
    <t>Demontáž protidešťové stříšky nebo výfukové hlavice z plechového potrubí kruhové s přírubou nebo bez příruby, průměru přes 200 do 500 mm</t>
  </si>
  <si>
    <t>194</t>
  </si>
  <si>
    <t>https://podminky.urs.cz/item/CS_URS_2025_02/751513860</t>
  </si>
  <si>
    <t>103</t>
  </si>
  <si>
    <t>751514181</t>
  </si>
  <si>
    <t>Montáž oblouku do plechového potrubí kruhového bez příruby, průměru přes 400 do 500 mm</t>
  </si>
  <si>
    <t>196</t>
  </si>
  <si>
    <t>https://podminky.urs.cz/item/CS_URS_2025_02/751514181</t>
  </si>
  <si>
    <t>751514779</t>
  </si>
  <si>
    <t>Montáž protidešťové stříšky nebo výfukové hlavice do plechového potrubí kruhové bez příruby, průměru přes 400 do 500 mm</t>
  </si>
  <si>
    <t>198</t>
  </si>
  <si>
    <t>https://podminky.urs.cz/item/CS_URS_2025_02/751514779</t>
  </si>
  <si>
    <t>105</t>
  </si>
  <si>
    <t>751572105</t>
  </si>
  <si>
    <t>Závěs kruhového potrubí pomocí objímky, kotvené do betonu průměru potrubí přes 400 do 500 mm</t>
  </si>
  <si>
    <t>200</t>
  </si>
  <si>
    <t>https://podminky.urs.cz/item/CS_URS_2025_02/751572105</t>
  </si>
  <si>
    <t>751572802</t>
  </si>
  <si>
    <t>Demontáž závěsu kruhového potrubí z montované konstrukce z nosníků, kotveného do betonu</t>
  </si>
  <si>
    <t>202</t>
  </si>
  <si>
    <t>https://podminky.urs.cz/item/CS_URS_2025_02/751572802</t>
  </si>
  <si>
    <t>107</t>
  </si>
  <si>
    <t>998751202</t>
  </si>
  <si>
    <t>Přesun hmot pro vzduchotechniku stanovený procentní sazbou (%) z ceny vodorovná dopravní vzdálenost do 50 m základní v objektech výšky přes 12 do 24 m</t>
  </si>
  <si>
    <t>180</t>
  </si>
  <si>
    <t>https://podminky.urs.cz/item/CS_URS_2025_02/998751202</t>
  </si>
  <si>
    <t>762</t>
  </si>
  <si>
    <t>Konstrukce tesařské</t>
  </si>
  <si>
    <t>762341037</t>
  </si>
  <si>
    <t>Bednění střech střech rovných sklonu do 60° s vyřezáním otvorů z dřevoštěpkových desek OSB šroubovaných na rošt na sraz, tloušťky desky 25 mm</t>
  </si>
  <si>
    <t>206</t>
  </si>
  <si>
    <t>https://podminky.urs.cz/item/CS_URS_2025_02/762341037</t>
  </si>
  <si>
    <t>109</t>
  </si>
  <si>
    <t>762341832</t>
  </si>
  <si>
    <t>Demontáž bednění a laťování bednění střech rovných, obloukových, sklonu do 60° se všemi nadstřešními konstrukcemi z desek tvrdých (cementotřískových, dřevoštěpkových apod.)</t>
  </si>
  <si>
    <t>208</t>
  </si>
  <si>
    <t>https://podminky.urs.cz/item/CS_URS_2025_02/762341832</t>
  </si>
  <si>
    <t>110</t>
  </si>
  <si>
    <t>762342441</t>
  </si>
  <si>
    <t>Montáž laťování montáž lišt trojúhelníkových</t>
  </si>
  <si>
    <t>210</t>
  </si>
  <si>
    <t>https://podminky.urs.cz/item/CS_URS_2025_02/762342441</t>
  </si>
  <si>
    <t>(13,54+5,6+6,5+11,38+19,42+18,21+18,21+12,9+6,72+20,81+23,15+19,47+21,02+21,02)*2</t>
  </si>
  <si>
    <t>111</t>
  </si>
  <si>
    <t>60514105</t>
  </si>
  <si>
    <t>řezivo jehličnaté lať pevnostní třída S10-13 průřez 30x50mm</t>
  </si>
  <si>
    <t>214</t>
  </si>
  <si>
    <t>(13,54+5,6+6,5+11,38+19,42+18,21+18,21+12,9+6,72+20,81+23,15+19,47+21,02+21,02)*0,05*0,03</t>
  </si>
  <si>
    <t>(13,54+5,6+6,5+11,38+19,42+18,21+18,21+12,9+6,72+20,81+23,15+19,47+21,02+21,02)*0,03*0,03</t>
  </si>
  <si>
    <t>0,523*0,10</t>
  </si>
  <si>
    <t>998762203</t>
  </si>
  <si>
    <t>Přesun hmot pro konstrukce tesařské stanovený procentní sazbou (%) z ceny vodorovná dopravní vzdálenost do 50 m základní v objektech výšky přes 12 do 24 m</t>
  </si>
  <si>
    <t>204</t>
  </si>
  <si>
    <t>https://podminky.urs.cz/item/CS_URS_2025_02/998762203</t>
  </si>
  <si>
    <t>764</t>
  </si>
  <si>
    <t>Konstrukce klempířské</t>
  </si>
  <si>
    <t>113</t>
  </si>
  <si>
    <t>764001811</t>
  </si>
  <si>
    <t>Demontáž klempířských konstrukcí dilatační lišty do suti</t>
  </si>
  <si>
    <t>1246209933</t>
  </si>
  <si>
    <t>https://podminky.urs.cz/item/CS_URS_2025_02/764001811</t>
  </si>
  <si>
    <t>764001821</t>
  </si>
  <si>
    <t>Demontáž klempířských konstrukcí krytiny ze svitků nebo tabulí do suti</t>
  </si>
  <si>
    <t>-452591073</t>
  </si>
  <si>
    <t>https://podminky.urs.cz/item/CS_URS_2025_02/764001821</t>
  </si>
  <si>
    <t>5,12*3</t>
  </si>
  <si>
    <t>115</t>
  </si>
  <si>
    <t>764002821</t>
  </si>
  <si>
    <t>Demontáž klempířských konstrukcí střešního výlezu do suti</t>
  </si>
  <si>
    <t>-1352893869</t>
  </si>
  <si>
    <t>https://podminky.urs.cz/item/CS_URS_2025_02/764002821</t>
  </si>
  <si>
    <t>764002841</t>
  </si>
  <si>
    <t>Demontáž klempířských konstrukcí oplechování horních ploch zdí a nadezdívek do suti</t>
  </si>
  <si>
    <t>265204401</t>
  </si>
  <si>
    <t>https://podminky.urs.cz/item/CS_URS_2025_02/764002841</t>
  </si>
  <si>
    <t>6,2+0,7+6+12,2+11,5+19,02+18+19,5+12+6+21,65+20,81+19,55+0,7+21,69+22,09+18,11</t>
  </si>
  <si>
    <t>117</t>
  </si>
  <si>
    <t>764002851</t>
  </si>
  <si>
    <t>Demontáž klempířských konstrukcí oplechování parapetů do suti</t>
  </si>
  <si>
    <t>1875504676</t>
  </si>
  <si>
    <t>https://podminky.urs.cz/item/CS_URS_2025_02/764002851</t>
  </si>
  <si>
    <t>0,54*3+2,34*3+2,06+1,74+2,06*2+1+1,31+2,37*2+5,34*2+2,36*73+2,34*32+1,45*12+2,34*6+2,63*2+2,95*31</t>
  </si>
  <si>
    <t>764002871</t>
  </si>
  <si>
    <t>Demontáž klempířských konstrukcí lemování zdí do suti</t>
  </si>
  <si>
    <t>-36102094</t>
  </si>
  <si>
    <t>https://podminky.urs.cz/item/CS_URS_2025_02/764002871</t>
  </si>
  <si>
    <t>119</t>
  </si>
  <si>
    <t>764004811</t>
  </si>
  <si>
    <t>Demontáž klempířských konstrukcí žlabu nadřímsového do suti</t>
  </si>
  <si>
    <t>1127688274</t>
  </si>
  <si>
    <t>https://podminky.urs.cz/item/CS_URS_2025_02/764004811</t>
  </si>
  <si>
    <t>764004861</t>
  </si>
  <si>
    <t>Demontáž klempířských konstrukcí svodu do suti</t>
  </si>
  <si>
    <t>-1504651907</t>
  </si>
  <si>
    <t>https://podminky.urs.cz/item/CS_URS_2025_02/764004861</t>
  </si>
  <si>
    <t>121</t>
  </si>
  <si>
    <t>764203152</t>
  </si>
  <si>
    <t>Montáž oplechování střešních prvků střešního výlezu střechy s krytinou skládanou nebo plechovou</t>
  </si>
  <si>
    <t>-1218312241</t>
  </si>
  <si>
    <t>https://podminky.urs.cz/item/CS_URS_2025_02/764203152</t>
  </si>
  <si>
    <t>55341840</t>
  </si>
  <si>
    <t>vikýř standard pro hladké krytiny ocelový 60x60cm</t>
  </si>
  <si>
    <t>1375496499</t>
  </si>
  <si>
    <t>123</t>
  </si>
  <si>
    <t>764211676</t>
  </si>
  <si>
    <t>Oplechování střešních prvků z pozinkovaného plechu s povrchovou úpravou nároží nevětraného s použitím nárožního plechu rš 500 mm</t>
  </si>
  <si>
    <t>1445771185</t>
  </si>
  <si>
    <t>https://podminky.urs.cz/item/CS_URS_2025_02/764211676</t>
  </si>
  <si>
    <t>4,02*2+5,6</t>
  </si>
  <si>
    <t>764214605</t>
  </si>
  <si>
    <t>Oplechování horních ploch zdí a nadezdívek (atik) z pozinkovaného plechu s povrchovou úpravou mechanicky kotvené rš 400 mm</t>
  </si>
  <si>
    <t>-572855179</t>
  </si>
  <si>
    <t>https://podminky.urs.cz/item/CS_URS_2025_02/764214605</t>
  </si>
  <si>
    <t>125</t>
  </si>
  <si>
    <t>764214607</t>
  </si>
  <si>
    <t>Oplechování horních ploch zdí a nadezdívek (atik) z pozinkovaného plechu s povrchovou úpravou mechanicky kotvené rš 670 mm</t>
  </si>
  <si>
    <t>967932974</t>
  </si>
  <si>
    <t>https://podminky.urs.cz/item/CS_URS_2025_02/764214607</t>
  </si>
  <si>
    <t>1,54+19,42+20,81+19,47*2</t>
  </si>
  <si>
    <t>764214608</t>
  </si>
  <si>
    <t>Oplechování horních ploch zdí a nadezdívek (atik) z pozinkovaného plechu s povrchovou úpravou mechanicky kotvené rš 750 mm</t>
  </si>
  <si>
    <t>-1439800949</t>
  </si>
  <si>
    <t>https://podminky.urs.cz/item/CS_URS_2025_02/764214608</t>
  </si>
  <si>
    <t>18,21+23,15+21,02</t>
  </si>
  <si>
    <t>127</t>
  </si>
  <si>
    <t>764214609</t>
  </si>
  <si>
    <t>Oplechování horních ploch zdí a nadezdívek (atik) z pozinkovaného plechu s povrchovou úpravou mechanicky kotvené rš 800 mm</t>
  </si>
  <si>
    <t>-494689463</t>
  </si>
  <si>
    <t>https://podminky.urs.cz/item/CS_URS_2025_02/764214609</t>
  </si>
  <si>
    <t>5,60+6,50+21,02</t>
  </si>
  <si>
    <t>764214611</t>
  </si>
  <si>
    <t>Oplechování horních ploch zdí a nadezdívek (atik) z pozinkovaného plechu s povrchovou úpravou mechanicky kotvené přes rš 800 mm</t>
  </si>
  <si>
    <t>930191559</t>
  </si>
  <si>
    <t>https://podminky.urs.cz/item/CS_URS_2025_02/764214611</t>
  </si>
  <si>
    <t>129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</si>
  <si>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</si>
  <si>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</si>
  <si>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-1062982918</t>
  </si>
  <si>
    <t>https://podminky.urs.cz/item/CS_URS_2025_02/764215646</t>
  </si>
  <si>
    <t>764216605</t>
  </si>
  <si>
    <t>Oplechování parapetů z pozinkovaného plechu s povrchovou úpravou rovných mechanicky kotvené, bez rohů rš 400 mm</t>
  </si>
  <si>
    <t>1829936709</t>
  </si>
  <si>
    <t>https://podminky.urs.cz/item/CS_URS_2025_02/764216605</t>
  </si>
  <si>
    <t>1,45*6</t>
  </si>
  <si>
    <t>131</t>
  </si>
  <si>
    <t>764216606</t>
  </si>
  <si>
    <t>Oplechování parapetů z pozinkovaného plechu s povrchovou úpravou rovných mechanicky kotvené, bez rohů rš 500 mm</t>
  </si>
  <si>
    <t>-1154230062</t>
  </si>
  <si>
    <t>https://podminky.urs.cz/item/CS_URS_2025_02/764216606</t>
  </si>
  <si>
    <t>0,54*3+2,34*3+2,06+2,06*2+1,31+2,36*73+2,34*32+1,45*6+2,34*6+2,63*2+2,95*31</t>
  </si>
  <si>
    <t>132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</si>
  <si>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</si>
  <si>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</si>
  <si>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-93481203</t>
  </si>
  <si>
    <t>https://podminky.urs.cz/item/CS_URS_2025_02/764216665</t>
  </si>
  <si>
    <t>166*2</t>
  </si>
  <si>
    <t>133</t>
  </si>
  <si>
    <t>764511601</t>
  </si>
  <si>
    <t>Žlab podokapní z pozinkovaného plechu s povrchovou úpravou včetně háků a čel půlkruhový do rš 280 mm</t>
  </si>
  <si>
    <t>1421157972</t>
  </si>
  <si>
    <t>https://podminky.urs.cz/item/CS_URS_2025_02/764511601</t>
  </si>
  <si>
    <t>134</t>
  </si>
  <si>
    <t>764511641</t>
  </si>
  <si>
    <t>Žlab podokapní z pozinkovaného plechu s povrchovou úpravou kotlík oválný (trychtýřový), rš žlabu/průměr svodu do 250/90 mm</t>
  </si>
  <si>
    <t>1994597019</t>
  </si>
  <si>
    <t>https://podminky.urs.cz/item/CS_URS_2025_02/764511641</t>
  </si>
  <si>
    <t>135</t>
  </si>
  <si>
    <t>764518621</t>
  </si>
  <si>
    <t>Svod z pozinkovaného plechu s upraveným povrchem včetně objímek, kolen a odskoků kruhový, průměru do 90 mm</t>
  </si>
  <si>
    <t>-575310207</t>
  </si>
  <si>
    <t>https://podminky.urs.cz/item/CS_URS_2025_02/764518621</t>
  </si>
  <si>
    <t>136</t>
  </si>
  <si>
    <t>998764203</t>
  </si>
  <si>
    <t>Přesun hmot pro konstrukce klempířské stanovený procentní sazbou (%) z ceny vodorovná dopravní vzdálenost do 50 m s užitím mechanizace v objektech výšky přes 12 do 24 m</t>
  </si>
  <si>
    <t>220</t>
  </si>
  <si>
    <t>https://podminky.urs.cz/item/CS_URS_2025_02/998764203</t>
  </si>
  <si>
    <t>766</t>
  </si>
  <si>
    <t>Konstrukce truhlářské</t>
  </si>
  <si>
    <t>137</t>
  </si>
  <si>
    <t>766421224</t>
  </si>
  <si>
    <t>Montáž obložení podhledů jednoduchých palubkami na pero a drážku modřínovými, šířky přes 100 mm</t>
  </si>
  <si>
    <t>264</t>
  </si>
  <si>
    <t>https://podminky.urs.cz/item/CS_URS_2025_02/766421224</t>
  </si>
  <si>
    <t>5,6*4,02+(4,02*2+5,6)*0,25</t>
  </si>
  <si>
    <t>61191157</t>
  </si>
  <si>
    <t>palubky obkladové sibiřský modřín profil klasický 19x121mm jakost A/B</t>
  </si>
  <si>
    <t>68473295</t>
  </si>
  <si>
    <t>25,922*1,10</t>
  </si>
  <si>
    <t>139</t>
  </si>
  <si>
    <t>998766203</t>
  </si>
  <si>
    <t>Přesun hmot pro konstrukce truhlářské stanovený procentní sazbou (%) z ceny vodorovná dopravní vzdálenost do 50 m základní v objektech výšky přes 12 do 24 m</t>
  </si>
  <si>
    <t>705627110</t>
  </si>
  <si>
    <t>https://podminky.urs.cz/item/CS_URS_2025_02/998766203</t>
  </si>
  <si>
    <t>767</t>
  </si>
  <si>
    <t>Konstrukce zámečnické</t>
  </si>
  <si>
    <t>140</t>
  </si>
  <si>
    <t>767162812</t>
  </si>
  <si>
    <t>Demontáž zábradlí balkonového nebo lodžiového z hliníkových profilů včetně výplně rovného délky přes 3,0 do 6,0 m</t>
  </si>
  <si>
    <t>270</t>
  </si>
  <si>
    <t>https://podminky.urs.cz/item/CS_URS_2025_02/767162812</t>
  </si>
  <si>
    <t>141</t>
  </si>
  <si>
    <t>767832102</t>
  </si>
  <si>
    <t>Montáž venkovních požárních žebříků do zdiva bez suchovodu</t>
  </si>
  <si>
    <t>1148085025</t>
  </si>
  <si>
    <t>https://podminky.urs.cz/item/CS_URS_2025_02/767832102</t>
  </si>
  <si>
    <t>142</t>
  </si>
  <si>
    <t>44983050</t>
  </si>
  <si>
    <t>žebřík venkovní s přímým výstupem a ochranným košem bez suchovodu z nerezové oceli celkem dl 6,1-8,5m</t>
  </si>
  <si>
    <t>611996279</t>
  </si>
  <si>
    <t>143</t>
  </si>
  <si>
    <t>767832801</t>
  </si>
  <si>
    <t>Demontáž venkovních požárních žebříků s ochranným košem</t>
  </si>
  <si>
    <t>272</t>
  </si>
  <si>
    <t>https://podminky.urs.cz/item/CS_URS_2025_02/767832801</t>
  </si>
  <si>
    <t>144</t>
  </si>
  <si>
    <t>767834112</t>
  </si>
  <si>
    <t>Montáž venkovních požárních žebříků Příplatek k cenám za montáž ochranného koše, připevněného svařováním</t>
  </si>
  <si>
    <t>276</t>
  </si>
  <si>
    <t>https://podminky.urs.cz/item/CS_URS_2025_02/767834112</t>
  </si>
  <si>
    <t>145</t>
  </si>
  <si>
    <t>998767203</t>
  </si>
  <si>
    <t>Přesun hmot pro zámečnické konstrukce stanovený procentní sazbou (%) z ceny vodorovná dopravní vzdálenost do 50 m základní v objektech výšky přes 12 do 24 m</t>
  </si>
  <si>
    <t>268</t>
  </si>
  <si>
    <t>https://podminky.urs.cz/item/CS_URS_2025_02/998767203</t>
  </si>
  <si>
    <t>783</t>
  </si>
  <si>
    <t>Dokončovací práce - nátěry</t>
  </si>
  <si>
    <t>146</t>
  </si>
  <si>
    <t>783306805</t>
  </si>
  <si>
    <t>Odstranění nátěrů ze zámečnických konstrukcí opálením s obroušením</t>
  </si>
  <si>
    <t>-1487514941</t>
  </si>
  <si>
    <t>https://podminky.urs.cz/item/CS_URS_2025_02/783306805</t>
  </si>
  <si>
    <t>(4,02*2+5,6)*2*0,4</t>
  </si>
  <si>
    <t>147</t>
  </si>
  <si>
    <t>783314203</t>
  </si>
  <si>
    <t>Základní antikorozní nátěr zámečnických konstrukcí jednonásobný syntetický samozákladující</t>
  </si>
  <si>
    <t>1630743899</t>
  </si>
  <si>
    <t>https://podminky.urs.cz/item/CS_URS_2025_02/783314203</t>
  </si>
  <si>
    <t>148</t>
  </si>
  <si>
    <t>783317105</t>
  </si>
  <si>
    <t>Krycí nátěr (email) zámečnických konstrukcí jednonásobný syntetický samozákladující</t>
  </si>
  <si>
    <t>1022799527</t>
  </si>
  <si>
    <t>https://podminky.urs.cz/item/CS_URS_2025_02/783317105</t>
  </si>
  <si>
    <t>149</t>
  </si>
  <si>
    <t>783343101</t>
  </si>
  <si>
    <t>Základní impregnační nátěr zámečnických konstrukcí aktivátorem rzi na zkorodovaný povrch jednonásobný polyuretanový</t>
  </si>
  <si>
    <t>1448061445</t>
  </si>
  <si>
    <t>https://podminky.urs.cz/item/CS_URS_2025_02/783343101</t>
  </si>
  <si>
    <t>Práce a dodávky M</t>
  </si>
  <si>
    <t>21-M</t>
  </si>
  <si>
    <t>Elektromontáže</t>
  </si>
  <si>
    <t>150</t>
  </si>
  <si>
    <t>210220020</t>
  </si>
  <si>
    <t>Montáž uzemňovacího vedení s upevněním, propojením a připojením pomocí svorek v zemi s izolací spojů vodičů FeZn páskou průřezu do 120 mm2 v městské zástavbě</t>
  </si>
  <si>
    <t>-1809114703</t>
  </si>
  <si>
    <t>https://podminky.urs.cz/item/CS_URS_2025_02/210220020</t>
  </si>
  <si>
    <t>151</t>
  </si>
  <si>
    <t>35442062</t>
  </si>
  <si>
    <t>pás zemnící 30x4mm FeZn</t>
  </si>
  <si>
    <t>kg</t>
  </si>
  <si>
    <t>-900074022</t>
  </si>
  <si>
    <t>90,00*1,05</t>
  </si>
  <si>
    <t>152</t>
  </si>
  <si>
    <t>210220101</t>
  </si>
  <si>
    <t>Montáž hromosvodného vedení svodových vodičů s podpěrami, průměru do 10 mm</t>
  </si>
  <si>
    <t>1937010354</t>
  </si>
  <si>
    <t>https://podminky.urs.cz/item/CS_URS_2025_02/210220101</t>
  </si>
  <si>
    <t>650+36+18*3</t>
  </si>
  <si>
    <t>153</t>
  </si>
  <si>
    <t>35441073</t>
  </si>
  <si>
    <t>drát D 10mm FeZn</t>
  </si>
  <si>
    <t>-31640230</t>
  </si>
  <si>
    <t>36*1,05</t>
  </si>
  <si>
    <t>154</t>
  </si>
  <si>
    <t>35441072</t>
  </si>
  <si>
    <t>drát D 8mm FeZn pro hromosvod</t>
  </si>
  <si>
    <t>-122332112</t>
  </si>
  <si>
    <t>650*1,05</t>
  </si>
  <si>
    <t>155</t>
  </si>
  <si>
    <t>35441076</t>
  </si>
  <si>
    <t>drát D 8mm Cu</t>
  </si>
  <si>
    <t>-1417175948</t>
  </si>
  <si>
    <t>18*3*1,05</t>
  </si>
  <si>
    <t>156</t>
  </si>
  <si>
    <t>210220201</t>
  </si>
  <si>
    <t>Montáž hromosvodného vedení jímacích tyčí délky do 3 m na střešní hřeben</t>
  </si>
  <si>
    <t>-160587641</t>
  </si>
  <si>
    <t>https://podminky.urs.cz/item/CS_URS_2025_02/210220201</t>
  </si>
  <si>
    <t>157</t>
  </si>
  <si>
    <t>35441061</t>
  </si>
  <si>
    <t>tyč jímací s kovaným hrotem 2000mm FeZn</t>
  </si>
  <si>
    <t>1030645389</t>
  </si>
  <si>
    <t>158</t>
  </si>
  <si>
    <t>35441070</t>
  </si>
  <si>
    <t>tyč jímací s rovným koncem 2000mm FeZn</t>
  </si>
  <si>
    <t>-1718596403</t>
  </si>
  <si>
    <t>159</t>
  </si>
  <si>
    <t>210220301</t>
  </si>
  <si>
    <t>Montáž hromosvodného vedení svorek se 2 šrouby</t>
  </si>
  <si>
    <t>1431842973</t>
  </si>
  <si>
    <t>https://podminky.urs.cz/item/CS_URS_2025_02/210220301</t>
  </si>
  <si>
    <t>160</t>
  </si>
  <si>
    <t>35441885</t>
  </si>
  <si>
    <t>svorka spojovací pro lano D 8-10mm</t>
  </si>
  <si>
    <t>1638134616</t>
  </si>
  <si>
    <t>161</t>
  </si>
  <si>
    <t>35441895</t>
  </si>
  <si>
    <t>svorka připojovací k připojení kovových částí</t>
  </si>
  <si>
    <t>174945184</t>
  </si>
  <si>
    <t>162</t>
  </si>
  <si>
    <t>35441925</t>
  </si>
  <si>
    <t>svorka zkušební pro lano D 6-12mm, FeZn</t>
  </si>
  <si>
    <t>318676684</t>
  </si>
  <si>
    <t>163</t>
  </si>
  <si>
    <t>35441996</t>
  </si>
  <si>
    <t>svorka odbočovací a spojovací pro spojování kruhových a páskových vodičů, FeZn</t>
  </si>
  <si>
    <t>1445419502</t>
  </si>
  <si>
    <t>164</t>
  </si>
  <si>
    <t>210220302</t>
  </si>
  <si>
    <t>Montáž hromosvodného vedení svorek se 3 a více šrouby</t>
  </si>
  <si>
    <t>1131432863</t>
  </si>
  <si>
    <t>https://podminky.urs.cz/item/CS_URS_2025_02/210220302</t>
  </si>
  <si>
    <t>165</t>
  </si>
  <si>
    <t>35441875</t>
  </si>
  <si>
    <t>svorka křížová pro vodič D 6-10mm</t>
  </si>
  <si>
    <t>852663941</t>
  </si>
  <si>
    <t>166</t>
  </si>
  <si>
    <t>35441986</t>
  </si>
  <si>
    <t>svorka odbočovací a spojovací pro pásek 30x4mm, FeZn</t>
  </si>
  <si>
    <t>791290760</t>
  </si>
  <si>
    <t>167</t>
  </si>
  <si>
    <t>210220303</t>
  </si>
  <si>
    <t>Montáž hromosvodného vedení svorek na okapové žlaby</t>
  </si>
  <si>
    <t>961303166</t>
  </si>
  <si>
    <t>https://podminky.urs.cz/item/CS_URS_2025_02/210220303</t>
  </si>
  <si>
    <t>168</t>
  </si>
  <si>
    <t>35441905</t>
  </si>
  <si>
    <t>svorka připojovací k připojení okapových žlabů</t>
  </si>
  <si>
    <t>-504687129</t>
  </si>
  <si>
    <t>169</t>
  </si>
  <si>
    <t>210220361</t>
  </si>
  <si>
    <t>Montáž hromosvodného vedení zemnicích desek a tyčí s připojením na svodové nebo uzemňovací vedení bez příslušenství tyčí, délky do 2 m</t>
  </si>
  <si>
    <t>-2061718585</t>
  </si>
  <si>
    <t>https://podminky.urs.cz/item/CS_URS_2025_02/210220361</t>
  </si>
  <si>
    <t>35442090</t>
  </si>
  <si>
    <t>tyč zemnící 2m FeZn</t>
  </si>
  <si>
    <t>417429767</t>
  </si>
  <si>
    <t>171</t>
  </si>
  <si>
    <t>210220401</t>
  </si>
  <si>
    <t>Montáž hromosvodného vedení ochranných prvků a doplňků štítků k označení svodů</t>
  </si>
  <si>
    <t>966677879</t>
  </si>
  <si>
    <t>https://podminky.urs.cz/item/CS_URS_2025_02/210220401</t>
  </si>
  <si>
    <t>172</t>
  </si>
  <si>
    <t>35442110</t>
  </si>
  <si>
    <t>štítek plastový - čísla svodů</t>
  </si>
  <si>
    <t>-1294932681</t>
  </si>
  <si>
    <t>173</t>
  </si>
  <si>
    <t>210280211</t>
  </si>
  <si>
    <t>Měření zemních odporů zemniče prvního nebo samostatného</t>
  </si>
  <si>
    <t>-237984631</t>
  </si>
  <si>
    <t>https://podminky.urs.cz/item/CS_URS_2025_02/210280211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</si>
  <si>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</si>
  <si>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</si>
  <si>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-922911527</t>
  </si>
  <si>
    <t>https://podminky.urs.cz/item/CS_URS_2025_02/210801311</t>
  </si>
  <si>
    <t>175</t>
  </si>
  <si>
    <t>34111258</t>
  </si>
  <si>
    <t>kabel silový oheň retardující bezhalogenový bez funkční schopnosti při požáru jádro Cu 0,6/1kV (N2XH) 3x1,5mm2</t>
  </si>
  <si>
    <t>-721955938</t>
  </si>
  <si>
    <t>20*1,15</t>
  </si>
  <si>
    <t>176</t>
  </si>
  <si>
    <t>-1121991431</t>
  </si>
  <si>
    <t>46-M</t>
  </si>
  <si>
    <t>Zemní práce při extr.mont.pracích</t>
  </si>
  <si>
    <t>177</t>
  </si>
  <si>
    <t>460010025</t>
  </si>
  <si>
    <t>Vytyčení trasy inženýrských sítí v zastavěném prostoru</t>
  </si>
  <si>
    <t>km</t>
  </si>
  <si>
    <t>-1724855746</t>
  </si>
  <si>
    <t>https://podminky.urs.cz/item/CS_URS_2025_02/460010025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</si>
  <si>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</si>
  <si>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</si>
  <si>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-158227707</t>
  </si>
  <si>
    <t>https://podminky.urs.cz/item/CS_URS_2025_02/460161172</t>
  </si>
  <si>
    <t>179</t>
  </si>
  <si>
    <t>460431182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</si>
  <si>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</si>
  <si>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1507661543</t>
  </si>
  <si>
    <t>https://podminky.urs.cz/item/CS_URS_2025_02/460431182</t>
  </si>
  <si>
    <t>HZS</t>
  </si>
  <si>
    <t>Hodinové zúčtovací sazby</t>
  </si>
  <si>
    <t>HZS3221</t>
  </si>
  <si>
    <t>Hodinové zúčtovací sazby montáží technologických zařízení na stavebních objektech montér slaboproudých zařízení</t>
  </si>
  <si>
    <t>hod</t>
  </si>
  <si>
    <t>512</t>
  </si>
  <si>
    <t>-1889149671</t>
  </si>
  <si>
    <t>https://podminky.urs.cz/item/CS_URS_2025_02/HZS3221</t>
  </si>
  <si>
    <t>181</t>
  </si>
  <si>
    <t>HZS4212</t>
  </si>
  <si>
    <t>Hodinové zúčtovací sazby ostatních profesí revizní a kontrolní činnost revizní technik specialista</t>
  </si>
  <si>
    <t>-133139946</t>
  </si>
  <si>
    <t>https://podminky.urs.cz/item/CS_URS_2025_02/HZS4212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</si>
  <si>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</si>
  <si>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</si>
  <si>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</si>
  <si>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</si>
  <si>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</si>
  <si>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</si>
  <si>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kpl</t>
  </si>
  <si>
    <t>1024</t>
  </si>
  <si>
    <t>510438845</t>
  </si>
  <si>
    <t>https://podminky.urs.cz/item/CS_URS_2025_02/013254000</t>
  </si>
  <si>
    <t>VRN3</t>
  </si>
  <si>
    <t>Zařízení staveniště</t>
  </si>
  <si>
    <t>183</t>
  </si>
  <si>
    <t>030001000</t>
  </si>
  <si>
    <t>-466406060</t>
  </si>
  <si>
    <t>https://podminky.urs.cz/item/CS_URS_2025_02/030001000</t>
  </si>
  <si>
    <t>VRN4</t>
  </si>
  <si>
    <t>Inženýrská činnost</t>
  </si>
  <si>
    <t>045203000</t>
  </si>
  <si>
    <t>Kompletační činnost</t>
  </si>
  <si>
    <t>1175543027</t>
  </si>
  <si>
    <t>https://podminky.urs.cz/item/CS_URS_2025_02/045203000</t>
  </si>
  <si>
    <t>VRN6</t>
  </si>
  <si>
    <t>Územní vlivy</t>
  </si>
  <si>
    <t>185</t>
  </si>
  <si>
    <t>060001000</t>
  </si>
  <si>
    <t>-1319241418</t>
  </si>
  <si>
    <t>https://podminky.urs.cz/item/CS_URS_2025_02/060001000</t>
  </si>
  <si>
    <t>VRN7</t>
  </si>
  <si>
    <t>Provozní vlivy</t>
  </si>
  <si>
    <t>070001000</t>
  </si>
  <si>
    <t>815024029</t>
  </si>
  <si>
    <t>https://podminky.urs.cz/item/CS_URS_2025_02/070001000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</si>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</sst>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962032231" TargetMode="External"/><Relationship Id="rId117" Type="http://schemas.openxmlformats.org/officeDocument/2006/relationships/hyperlink" Target="https://podminky.urs.cz/item/CS_URS_2025_02/767832102" TargetMode="External"/><Relationship Id="rId21" Type="http://schemas.openxmlformats.org/officeDocument/2006/relationships/hyperlink" Target="https://podminky.urs.cz/item/CS_URS_2025_02/944611111" TargetMode="External"/><Relationship Id="rId42" Type="http://schemas.openxmlformats.org/officeDocument/2006/relationships/hyperlink" Target="https://podminky.urs.cz/item/CS_URS_2025_02/712363545" TargetMode="External"/><Relationship Id="rId47" Type="http://schemas.openxmlformats.org/officeDocument/2006/relationships/hyperlink" Target="https://podminky.urs.cz/item/CS_URS_2025_02/998712203" TargetMode="External"/><Relationship Id="rId63" Type="http://schemas.openxmlformats.org/officeDocument/2006/relationships/hyperlink" Target="https://podminky.urs.cz/item/CS_URS_2025_02/721233212" TargetMode="External"/><Relationship Id="rId68" Type="http://schemas.openxmlformats.org/officeDocument/2006/relationships/hyperlink" Target="https://podminky.urs.cz/item/CS_URS_2025_02/741374811" TargetMode="External"/><Relationship Id="rId84" Type="http://schemas.openxmlformats.org/officeDocument/2006/relationships/hyperlink" Target="https://podminky.urs.cz/item/CS_URS_2025_02/751572105" TargetMode="External"/><Relationship Id="rId89" Type="http://schemas.openxmlformats.org/officeDocument/2006/relationships/hyperlink" Target="https://podminky.urs.cz/item/CS_URS_2025_02/762342441" TargetMode="External"/><Relationship Id="rId112" Type="http://schemas.openxmlformats.org/officeDocument/2006/relationships/hyperlink" Target="https://podminky.urs.cz/item/CS_URS_2025_02/764518621" TargetMode="External"/><Relationship Id="rId133" Type="http://schemas.openxmlformats.org/officeDocument/2006/relationships/hyperlink" Target="https://podminky.urs.cz/item/CS_URS_2025_02/210280211" TargetMode="External"/><Relationship Id="rId138" Type="http://schemas.openxmlformats.org/officeDocument/2006/relationships/hyperlink" Target="https://podminky.urs.cz/item/CS_URS_2025_02/460431182" TargetMode="External"/><Relationship Id="rId16" Type="http://schemas.openxmlformats.org/officeDocument/2006/relationships/hyperlink" Target="https://podminky.urs.cz/item/CS_URS_2025_02/941111122" TargetMode="External"/><Relationship Id="rId107" Type="http://schemas.openxmlformats.org/officeDocument/2006/relationships/hyperlink" Target="https://podminky.urs.cz/item/CS_URS_2025_02/764216605" TargetMode="External"/><Relationship Id="rId11" Type="http://schemas.openxmlformats.org/officeDocument/2006/relationships/hyperlink" Target="https://podminky.urs.cz/item/CS_URS_2025_02/622324131" TargetMode="External"/><Relationship Id="rId32" Type="http://schemas.openxmlformats.org/officeDocument/2006/relationships/hyperlink" Target="https://podminky.urs.cz/item/CS_URS_2025_02/997013871" TargetMode="External"/><Relationship Id="rId37" Type="http://schemas.openxmlformats.org/officeDocument/2006/relationships/hyperlink" Target="https://podminky.urs.cz/item/CS_URS_2025_02/712300845" TargetMode="External"/><Relationship Id="rId53" Type="http://schemas.openxmlformats.org/officeDocument/2006/relationships/hyperlink" Target="https://podminky.urs.cz/item/CS_URS_2025_02/713141358" TargetMode="External"/><Relationship Id="rId58" Type="http://schemas.openxmlformats.org/officeDocument/2006/relationships/hyperlink" Target="https://podminky.urs.cz/item/CS_URS_2025_02/713190833" TargetMode="External"/><Relationship Id="rId74" Type="http://schemas.openxmlformats.org/officeDocument/2006/relationships/hyperlink" Target="https://podminky.urs.cz/item/CS_URS_2025_02/751122093" TargetMode="External"/><Relationship Id="rId79" Type="http://schemas.openxmlformats.org/officeDocument/2006/relationships/hyperlink" Target="https://podminky.urs.cz/item/CS_URS_2025_02/751511820" TargetMode="External"/><Relationship Id="rId102" Type="http://schemas.openxmlformats.org/officeDocument/2006/relationships/hyperlink" Target="https://podminky.urs.cz/item/CS_URS_2025_02/764214607" TargetMode="External"/><Relationship Id="rId123" Type="http://schemas.openxmlformats.org/officeDocument/2006/relationships/hyperlink" Target="https://podminky.urs.cz/item/CS_URS_2025_02/783317105" TargetMode="External"/><Relationship Id="rId128" Type="http://schemas.openxmlformats.org/officeDocument/2006/relationships/hyperlink" Target="https://podminky.urs.cz/item/CS_URS_2025_02/210220301" TargetMode="External"/><Relationship Id="rId144" Type="http://schemas.openxmlformats.org/officeDocument/2006/relationships/hyperlink" Target="https://podminky.urs.cz/item/CS_URS_2025_02/060001000" TargetMode="External"/><Relationship Id="rId5" Type="http://schemas.openxmlformats.org/officeDocument/2006/relationships/hyperlink" Target="https://podminky.urs.cz/item/CS_URS_2025_02/622221021" TargetMode="External"/><Relationship Id="rId90" Type="http://schemas.openxmlformats.org/officeDocument/2006/relationships/hyperlink" Target="https://podminky.urs.cz/item/CS_URS_2025_02/998762203" TargetMode="External"/><Relationship Id="rId95" Type="http://schemas.openxmlformats.org/officeDocument/2006/relationships/hyperlink" Target="https://podminky.urs.cz/item/CS_URS_2025_02/764002851" TargetMode="External"/><Relationship Id="rId22" Type="http://schemas.openxmlformats.org/officeDocument/2006/relationships/hyperlink" Target="https://podminky.urs.cz/item/CS_URS_2025_02/944611211" TargetMode="External"/><Relationship Id="rId27" Type="http://schemas.openxmlformats.org/officeDocument/2006/relationships/hyperlink" Target="https://podminky.urs.cz/item/CS_URS_2025_02/965045113" TargetMode="External"/><Relationship Id="rId43" Type="http://schemas.openxmlformats.org/officeDocument/2006/relationships/hyperlink" Target="https://podminky.urs.cz/item/CS_URS_2025_02/712363546" TargetMode="External"/><Relationship Id="rId48" Type="http://schemas.openxmlformats.org/officeDocument/2006/relationships/hyperlink" Target="https://podminky.urs.cz/item/CS_URS_2025_02/713140821" TargetMode="External"/><Relationship Id="rId64" Type="http://schemas.openxmlformats.org/officeDocument/2006/relationships/hyperlink" Target="https://podminky.urs.cz/item/CS_URS_2025_02/721233221" TargetMode="External"/><Relationship Id="rId69" Type="http://schemas.openxmlformats.org/officeDocument/2006/relationships/hyperlink" Target="https://podminky.urs.cz/item/CS_URS_2025_02/741810002" TargetMode="External"/><Relationship Id="rId113" Type="http://schemas.openxmlformats.org/officeDocument/2006/relationships/hyperlink" Target="https://podminky.urs.cz/item/CS_URS_2025_02/998764203" TargetMode="External"/><Relationship Id="rId118" Type="http://schemas.openxmlformats.org/officeDocument/2006/relationships/hyperlink" Target="https://podminky.urs.cz/item/CS_URS_2025_02/767832801" TargetMode="External"/><Relationship Id="rId134" Type="http://schemas.openxmlformats.org/officeDocument/2006/relationships/hyperlink" Target="https://podminky.urs.cz/item/CS_URS_2025_02/210801311" TargetMode="External"/><Relationship Id="rId139" Type="http://schemas.openxmlformats.org/officeDocument/2006/relationships/hyperlink" Target="https://podminky.urs.cz/item/CS_URS_2025_02/HZS3221" TargetMode="External"/><Relationship Id="rId80" Type="http://schemas.openxmlformats.org/officeDocument/2006/relationships/hyperlink" Target="https://podminky.urs.cz/item/CS_URS_2025_02/751512842" TargetMode="External"/><Relationship Id="rId85" Type="http://schemas.openxmlformats.org/officeDocument/2006/relationships/hyperlink" Target="https://podminky.urs.cz/item/CS_URS_2025_02/751572802" TargetMode="External"/><Relationship Id="rId3" Type="http://schemas.openxmlformats.org/officeDocument/2006/relationships/hyperlink" Target="https://podminky.urs.cz/item/CS_URS_2025_02/345351006" TargetMode="External"/><Relationship Id="rId12" Type="http://schemas.openxmlformats.org/officeDocument/2006/relationships/hyperlink" Target="https://podminky.urs.cz/item/CS_URS_2025_02/629992114" TargetMode="External"/><Relationship Id="rId17" Type="http://schemas.openxmlformats.org/officeDocument/2006/relationships/hyperlink" Target="https://podminky.urs.cz/item/CS_URS_2025_02/941111221" TargetMode="External"/><Relationship Id="rId25" Type="http://schemas.openxmlformats.org/officeDocument/2006/relationships/hyperlink" Target="https://podminky.urs.cz/item/CS_URS_2025_02/953271121" TargetMode="External"/><Relationship Id="rId33" Type="http://schemas.openxmlformats.org/officeDocument/2006/relationships/hyperlink" Target="https://podminky.urs.cz/item/CS_URS_2025_02/998012103" TargetMode="External"/><Relationship Id="rId38" Type="http://schemas.openxmlformats.org/officeDocument/2006/relationships/hyperlink" Target="https://podminky.urs.cz/item/CS_URS_2025_02/712311101" TargetMode="External"/><Relationship Id="rId46" Type="http://schemas.openxmlformats.org/officeDocument/2006/relationships/hyperlink" Target="https://podminky.urs.cz/item/CS_URS_2025_02/712990813" TargetMode="External"/><Relationship Id="rId59" Type="http://schemas.openxmlformats.org/officeDocument/2006/relationships/hyperlink" Target="https://podminky.urs.cz/item/CS_URS_2025_02/713191133" TargetMode="External"/><Relationship Id="rId67" Type="http://schemas.openxmlformats.org/officeDocument/2006/relationships/hyperlink" Target="https://podminky.urs.cz/item/CS_URS_2025_02/741370002" TargetMode="External"/><Relationship Id="rId103" Type="http://schemas.openxmlformats.org/officeDocument/2006/relationships/hyperlink" Target="https://podminky.urs.cz/item/CS_URS_2025_02/764214608" TargetMode="External"/><Relationship Id="rId108" Type="http://schemas.openxmlformats.org/officeDocument/2006/relationships/hyperlink" Target="https://podminky.urs.cz/item/CS_URS_2025_02/764216606" TargetMode="External"/><Relationship Id="rId116" Type="http://schemas.openxmlformats.org/officeDocument/2006/relationships/hyperlink" Target="https://podminky.urs.cz/item/CS_URS_2025_02/767162812" TargetMode="External"/><Relationship Id="rId124" Type="http://schemas.openxmlformats.org/officeDocument/2006/relationships/hyperlink" Target="https://podminky.urs.cz/item/CS_URS_2025_02/783343101" TargetMode="External"/><Relationship Id="rId129" Type="http://schemas.openxmlformats.org/officeDocument/2006/relationships/hyperlink" Target="https://podminky.urs.cz/item/CS_URS_2025_02/210220302" TargetMode="External"/><Relationship Id="rId137" Type="http://schemas.openxmlformats.org/officeDocument/2006/relationships/hyperlink" Target="https://podminky.urs.cz/item/CS_URS_2025_02/460161172" TargetMode="External"/><Relationship Id="rId20" Type="http://schemas.openxmlformats.org/officeDocument/2006/relationships/hyperlink" Target="https://podminky.urs.cz/item/CS_URS_2025_02/941111822" TargetMode="External"/><Relationship Id="rId41" Type="http://schemas.openxmlformats.org/officeDocument/2006/relationships/hyperlink" Target="https://podminky.urs.cz/item/CS_URS_2025_02/712363544" TargetMode="External"/><Relationship Id="rId54" Type="http://schemas.openxmlformats.org/officeDocument/2006/relationships/hyperlink" Target="https://podminky.urs.cz/item/CS_URS_2025_02/713141378" TargetMode="External"/><Relationship Id="rId62" Type="http://schemas.openxmlformats.org/officeDocument/2006/relationships/hyperlink" Target="https://podminky.urs.cz/item/CS_URS_2025_02/721210822" TargetMode="External"/><Relationship Id="rId70" Type="http://schemas.openxmlformats.org/officeDocument/2006/relationships/hyperlink" Target="https://podminky.urs.cz/item/CS_URS_2025_02/998741203" TargetMode="External"/><Relationship Id="rId75" Type="http://schemas.openxmlformats.org/officeDocument/2006/relationships/hyperlink" Target="https://podminky.urs.cz/item/CS_URS_2025_02/751123811" TargetMode="External"/><Relationship Id="rId83" Type="http://schemas.openxmlformats.org/officeDocument/2006/relationships/hyperlink" Target="https://podminky.urs.cz/item/CS_URS_2025_02/751514779" TargetMode="External"/><Relationship Id="rId88" Type="http://schemas.openxmlformats.org/officeDocument/2006/relationships/hyperlink" Target="https://podminky.urs.cz/item/CS_URS_2025_02/762341832" TargetMode="External"/><Relationship Id="rId91" Type="http://schemas.openxmlformats.org/officeDocument/2006/relationships/hyperlink" Target="https://podminky.urs.cz/item/CS_URS_2025_02/764001811" TargetMode="External"/><Relationship Id="rId96" Type="http://schemas.openxmlformats.org/officeDocument/2006/relationships/hyperlink" Target="https://podminky.urs.cz/item/CS_URS_2025_02/764002871" TargetMode="External"/><Relationship Id="rId111" Type="http://schemas.openxmlformats.org/officeDocument/2006/relationships/hyperlink" Target="https://podminky.urs.cz/item/CS_URS_2025_02/764511641" TargetMode="External"/><Relationship Id="rId132" Type="http://schemas.openxmlformats.org/officeDocument/2006/relationships/hyperlink" Target="https://podminky.urs.cz/item/CS_URS_2025_02/210220401" TargetMode="External"/><Relationship Id="rId140" Type="http://schemas.openxmlformats.org/officeDocument/2006/relationships/hyperlink" Target="https://podminky.urs.cz/item/CS_URS_2025_02/HZS4212" TargetMode="External"/><Relationship Id="rId145" Type="http://schemas.openxmlformats.org/officeDocument/2006/relationships/hyperlink" Target="https://podminky.urs.cz/item/CS_URS_2025_02/070001000" TargetMode="External"/><Relationship Id="rId1" Type="http://schemas.openxmlformats.org/officeDocument/2006/relationships/hyperlink" Target="https://podminky.urs.cz/item/CS_URS_2025_02/345321313" TargetMode="External"/><Relationship Id="rId6" Type="http://schemas.openxmlformats.org/officeDocument/2006/relationships/hyperlink" Target="https://podminky.urs.cz/item/CS_URS_2025_02/622221031" TargetMode="External"/><Relationship Id="rId15" Type="http://schemas.openxmlformats.org/officeDocument/2006/relationships/hyperlink" Target="https://podminky.urs.cz/item/CS_URS_2025_02/941111121" TargetMode="External"/><Relationship Id="rId23" Type="http://schemas.openxmlformats.org/officeDocument/2006/relationships/hyperlink" Target="https://podminky.urs.cz/item/CS_URS_2025_02/944611811" TargetMode="External"/><Relationship Id="rId28" Type="http://schemas.openxmlformats.org/officeDocument/2006/relationships/hyperlink" Target="https://podminky.urs.cz/item/CS_URS_2025_02/978015321" TargetMode="External"/><Relationship Id="rId36" Type="http://schemas.openxmlformats.org/officeDocument/2006/relationships/hyperlink" Target="https://podminky.urs.cz/item/CS_URS_2025_02/712340834" TargetMode="External"/><Relationship Id="rId49" Type="http://schemas.openxmlformats.org/officeDocument/2006/relationships/hyperlink" Target="https://podminky.urs.cz/item/CS_URS_2025_02/713140823" TargetMode="External"/><Relationship Id="rId57" Type="http://schemas.openxmlformats.org/officeDocument/2006/relationships/hyperlink" Target="https://podminky.urs.cz/item/CS_URS_2025_02/713190831" TargetMode="External"/><Relationship Id="rId106" Type="http://schemas.openxmlformats.org/officeDocument/2006/relationships/hyperlink" Target="https://podminky.urs.cz/item/CS_URS_2025_02/764215646" TargetMode="External"/><Relationship Id="rId114" Type="http://schemas.openxmlformats.org/officeDocument/2006/relationships/hyperlink" Target="https://podminky.urs.cz/item/CS_URS_2025_02/766421224" TargetMode="External"/><Relationship Id="rId119" Type="http://schemas.openxmlformats.org/officeDocument/2006/relationships/hyperlink" Target="https://podminky.urs.cz/item/CS_URS_2025_02/767834112" TargetMode="External"/><Relationship Id="rId127" Type="http://schemas.openxmlformats.org/officeDocument/2006/relationships/hyperlink" Target="https://podminky.urs.cz/item/CS_URS_2025_02/210220201" TargetMode="External"/><Relationship Id="rId10" Type="http://schemas.openxmlformats.org/officeDocument/2006/relationships/hyperlink" Target="https://podminky.urs.cz/item/CS_URS_2025_02/622252002" TargetMode="External"/><Relationship Id="rId31" Type="http://schemas.openxmlformats.org/officeDocument/2006/relationships/hyperlink" Target="https://podminky.urs.cz/item/CS_URS_2025_02/997013509" TargetMode="External"/><Relationship Id="rId44" Type="http://schemas.openxmlformats.org/officeDocument/2006/relationships/hyperlink" Target="https://podminky.urs.cz/item/CS_URS_2025_02/712363674" TargetMode="External"/><Relationship Id="rId52" Type="http://schemas.openxmlformats.org/officeDocument/2006/relationships/hyperlink" Target="https://podminky.urs.cz/item/CS_URS_2025_02/713141311" TargetMode="External"/><Relationship Id="rId60" Type="http://schemas.openxmlformats.org/officeDocument/2006/relationships/hyperlink" Target="https://podminky.urs.cz/item/CS_URS_2025_02/998713203" TargetMode="External"/><Relationship Id="rId65" Type="http://schemas.openxmlformats.org/officeDocument/2006/relationships/hyperlink" Target="https://podminky.urs.cz/item/CS_URS_2025_02/998721203" TargetMode="External"/><Relationship Id="rId73" Type="http://schemas.openxmlformats.org/officeDocument/2006/relationships/hyperlink" Target="https://podminky.urs.cz/item/CS_URS_2025_02/998742203" TargetMode="External"/><Relationship Id="rId78" Type="http://schemas.openxmlformats.org/officeDocument/2006/relationships/hyperlink" Target="https://podminky.urs.cz/item/CS_URS_2025_02/751511202" TargetMode="External"/><Relationship Id="rId81" Type="http://schemas.openxmlformats.org/officeDocument/2006/relationships/hyperlink" Target="https://podminky.urs.cz/item/CS_URS_2025_02/751513860" TargetMode="External"/><Relationship Id="rId86" Type="http://schemas.openxmlformats.org/officeDocument/2006/relationships/hyperlink" Target="https://podminky.urs.cz/item/CS_URS_2025_02/998751202" TargetMode="External"/><Relationship Id="rId94" Type="http://schemas.openxmlformats.org/officeDocument/2006/relationships/hyperlink" Target="https://podminky.urs.cz/item/CS_URS_2025_02/764002841" TargetMode="External"/><Relationship Id="rId99" Type="http://schemas.openxmlformats.org/officeDocument/2006/relationships/hyperlink" Target="https://podminky.urs.cz/item/CS_URS_2025_02/764203152" TargetMode="External"/><Relationship Id="rId101" Type="http://schemas.openxmlformats.org/officeDocument/2006/relationships/hyperlink" Target="https://podminky.urs.cz/item/CS_URS_2025_02/764214605" TargetMode="External"/><Relationship Id="rId122" Type="http://schemas.openxmlformats.org/officeDocument/2006/relationships/hyperlink" Target="https://podminky.urs.cz/item/CS_URS_2025_02/783314203" TargetMode="External"/><Relationship Id="rId130" Type="http://schemas.openxmlformats.org/officeDocument/2006/relationships/hyperlink" Target="https://podminky.urs.cz/item/CS_URS_2025_02/210220303" TargetMode="External"/><Relationship Id="rId135" Type="http://schemas.openxmlformats.org/officeDocument/2006/relationships/hyperlink" Target="https://podminky.urs.cz/item/CS_URS_2025_02/210801311" TargetMode="External"/><Relationship Id="rId143" Type="http://schemas.openxmlformats.org/officeDocument/2006/relationships/hyperlink" Target="https://podminky.urs.cz/item/CS_URS_2025_02/045203000" TargetMode="External"/><Relationship Id="rId4" Type="http://schemas.openxmlformats.org/officeDocument/2006/relationships/hyperlink" Target="https://podminky.urs.cz/item/CS_URS_2025_02/345361821" TargetMode="External"/><Relationship Id="rId9" Type="http://schemas.openxmlformats.org/officeDocument/2006/relationships/hyperlink" Target="https://podminky.urs.cz/item/CS_URS_2025_02/622252001" TargetMode="External"/><Relationship Id="rId13" Type="http://schemas.openxmlformats.org/officeDocument/2006/relationships/hyperlink" Target="https://podminky.urs.cz/item/CS_URS_2025_02/629995101" TargetMode="External"/><Relationship Id="rId18" Type="http://schemas.openxmlformats.org/officeDocument/2006/relationships/hyperlink" Target="https://podminky.urs.cz/item/CS_URS_2025_02/941111222" TargetMode="External"/><Relationship Id="rId39" Type="http://schemas.openxmlformats.org/officeDocument/2006/relationships/hyperlink" Target="https://podminky.urs.cz/item/CS_URS_2025_02/712341659" TargetMode="External"/><Relationship Id="rId109" Type="http://schemas.openxmlformats.org/officeDocument/2006/relationships/hyperlink" Target="https://podminky.urs.cz/item/CS_URS_2025_02/764216665" TargetMode="External"/><Relationship Id="rId34" Type="http://schemas.openxmlformats.org/officeDocument/2006/relationships/hyperlink" Target="https://podminky.urs.cz/item/CS_URS_2025_02/712340832" TargetMode="External"/><Relationship Id="rId50" Type="http://schemas.openxmlformats.org/officeDocument/2006/relationships/hyperlink" Target="https://podminky.urs.cz/item/CS_URS_2025_02/713141136" TargetMode="External"/><Relationship Id="rId55" Type="http://schemas.openxmlformats.org/officeDocument/2006/relationships/hyperlink" Target="https://podminky.urs.cz/item/CS_URS_2025_02/713190814" TargetMode="External"/><Relationship Id="rId76" Type="http://schemas.openxmlformats.org/officeDocument/2006/relationships/hyperlink" Target="https://podminky.urs.cz/item/CS_URS_2025_02/751398062" TargetMode="External"/><Relationship Id="rId97" Type="http://schemas.openxmlformats.org/officeDocument/2006/relationships/hyperlink" Target="https://podminky.urs.cz/item/CS_URS_2025_02/764004811" TargetMode="External"/><Relationship Id="rId104" Type="http://schemas.openxmlformats.org/officeDocument/2006/relationships/hyperlink" Target="https://podminky.urs.cz/item/CS_URS_2025_02/764214609" TargetMode="External"/><Relationship Id="rId120" Type="http://schemas.openxmlformats.org/officeDocument/2006/relationships/hyperlink" Target="https://podminky.urs.cz/item/CS_URS_2025_02/998767203" TargetMode="External"/><Relationship Id="rId125" Type="http://schemas.openxmlformats.org/officeDocument/2006/relationships/hyperlink" Target="https://podminky.urs.cz/item/CS_URS_2025_02/210220020" TargetMode="External"/><Relationship Id="rId141" Type="http://schemas.openxmlformats.org/officeDocument/2006/relationships/hyperlink" Target="https://podminky.urs.cz/item/CS_URS_2025_02/013254000" TargetMode="External"/><Relationship Id="rId146" Type="http://schemas.openxmlformats.org/officeDocument/2006/relationships/printerSettings" Target="../printerSettings/printerSettings2.bin"/><Relationship Id="rId7" Type="http://schemas.openxmlformats.org/officeDocument/2006/relationships/hyperlink" Target="https://podminky.urs.cz/item/CS_URS_2025_02/622222001" TargetMode="External"/><Relationship Id="rId71" Type="http://schemas.openxmlformats.org/officeDocument/2006/relationships/hyperlink" Target="https://podminky.urs.cz/item/CS_URS_2025_02/742420021" TargetMode="External"/><Relationship Id="rId92" Type="http://schemas.openxmlformats.org/officeDocument/2006/relationships/hyperlink" Target="https://podminky.urs.cz/item/CS_URS_2025_02/764001821" TargetMode="External"/><Relationship Id="rId2" Type="http://schemas.openxmlformats.org/officeDocument/2006/relationships/hyperlink" Target="https://podminky.urs.cz/item/CS_URS_2025_02/345351005" TargetMode="External"/><Relationship Id="rId29" Type="http://schemas.openxmlformats.org/officeDocument/2006/relationships/hyperlink" Target="https://podminky.urs.cz/item/CS_URS_2025_02/978059641" TargetMode="External"/><Relationship Id="rId24" Type="http://schemas.openxmlformats.org/officeDocument/2006/relationships/hyperlink" Target="https://podminky.urs.cz/item/CS_URS_2025_02/952902501" TargetMode="External"/><Relationship Id="rId40" Type="http://schemas.openxmlformats.org/officeDocument/2006/relationships/hyperlink" Target="https://podminky.urs.cz/item/CS_URS_2025_02/712363405" TargetMode="External"/><Relationship Id="rId45" Type="http://schemas.openxmlformats.org/officeDocument/2006/relationships/hyperlink" Target="https://podminky.urs.cz/item/CS_URS_2025_02/712363681" TargetMode="External"/><Relationship Id="rId66" Type="http://schemas.openxmlformats.org/officeDocument/2006/relationships/hyperlink" Target="https://podminky.urs.cz/item/CS_URS_2025_02/741110312" TargetMode="External"/><Relationship Id="rId87" Type="http://schemas.openxmlformats.org/officeDocument/2006/relationships/hyperlink" Target="https://podminky.urs.cz/item/CS_URS_2025_02/762341037" TargetMode="External"/><Relationship Id="rId110" Type="http://schemas.openxmlformats.org/officeDocument/2006/relationships/hyperlink" Target="https://podminky.urs.cz/item/CS_URS_2025_02/764511601" TargetMode="External"/><Relationship Id="rId115" Type="http://schemas.openxmlformats.org/officeDocument/2006/relationships/hyperlink" Target="https://podminky.urs.cz/item/CS_URS_2025_02/998766203" TargetMode="External"/><Relationship Id="rId131" Type="http://schemas.openxmlformats.org/officeDocument/2006/relationships/hyperlink" Target="https://podminky.urs.cz/item/CS_URS_2025_02/210220361" TargetMode="External"/><Relationship Id="rId136" Type="http://schemas.openxmlformats.org/officeDocument/2006/relationships/hyperlink" Target="https://podminky.urs.cz/item/CS_URS_2025_02/460010025" TargetMode="External"/><Relationship Id="rId61" Type="http://schemas.openxmlformats.org/officeDocument/2006/relationships/hyperlink" Target="https://podminky.urs.cz/item/CS_URS_2025_02/721173315" TargetMode="External"/><Relationship Id="rId82" Type="http://schemas.openxmlformats.org/officeDocument/2006/relationships/hyperlink" Target="https://podminky.urs.cz/item/CS_URS_2025_02/751514181" TargetMode="External"/><Relationship Id="rId19" Type="http://schemas.openxmlformats.org/officeDocument/2006/relationships/hyperlink" Target="https://podminky.urs.cz/item/CS_URS_2025_02/941111821" TargetMode="External"/><Relationship Id="rId14" Type="http://schemas.openxmlformats.org/officeDocument/2006/relationships/hyperlink" Target="https://podminky.urs.cz/item/CS_URS_2025_02/631311114" TargetMode="External"/><Relationship Id="rId30" Type="http://schemas.openxmlformats.org/officeDocument/2006/relationships/hyperlink" Target="https://podminky.urs.cz/item/CS_URS_2025_02/997013501" TargetMode="External"/><Relationship Id="rId35" Type="http://schemas.openxmlformats.org/officeDocument/2006/relationships/hyperlink" Target="https://podminky.urs.cz/item/CS_URS_2025_02/712340833" TargetMode="External"/><Relationship Id="rId56" Type="http://schemas.openxmlformats.org/officeDocument/2006/relationships/hyperlink" Target="https://podminky.urs.cz/item/CS_URS_2025_02/713190815" TargetMode="External"/><Relationship Id="rId77" Type="http://schemas.openxmlformats.org/officeDocument/2006/relationships/hyperlink" Target="https://podminky.urs.cz/item/CS_URS_2025_02/751398863" TargetMode="External"/><Relationship Id="rId100" Type="http://schemas.openxmlformats.org/officeDocument/2006/relationships/hyperlink" Target="https://podminky.urs.cz/item/CS_URS_2025_02/764211676" TargetMode="External"/><Relationship Id="rId105" Type="http://schemas.openxmlformats.org/officeDocument/2006/relationships/hyperlink" Target="https://podminky.urs.cz/item/CS_URS_2025_02/764214611" TargetMode="External"/><Relationship Id="rId126" Type="http://schemas.openxmlformats.org/officeDocument/2006/relationships/hyperlink" Target="https://podminky.urs.cz/item/CS_URS_2025_02/210220101" TargetMode="External"/><Relationship Id="rId147" Type="http://schemas.openxmlformats.org/officeDocument/2006/relationships/drawing" Target="../drawings/drawing2.xml"/><Relationship Id="rId8" Type="http://schemas.openxmlformats.org/officeDocument/2006/relationships/hyperlink" Target="https://podminky.urs.cz/item/CS_URS_2025_02/622251201" TargetMode="External"/><Relationship Id="rId51" Type="http://schemas.openxmlformats.org/officeDocument/2006/relationships/hyperlink" Target="https://podminky.urs.cz/item/CS_URS_2025_02/713141211" TargetMode="External"/><Relationship Id="rId72" Type="http://schemas.openxmlformats.org/officeDocument/2006/relationships/hyperlink" Target="https://podminky.urs.cz/item/CS_URS_2025_02/742420821" TargetMode="External"/><Relationship Id="rId93" Type="http://schemas.openxmlformats.org/officeDocument/2006/relationships/hyperlink" Target="https://podminky.urs.cz/item/CS_URS_2025_02/764002821" TargetMode="External"/><Relationship Id="rId98" Type="http://schemas.openxmlformats.org/officeDocument/2006/relationships/hyperlink" Target="https://podminky.urs.cz/item/CS_URS_2025_02/764004861" TargetMode="External"/><Relationship Id="rId121" Type="http://schemas.openxmlformats.org/officeDocument/2006/relationships/hyperlink" Target="https://podminky.urs.cz/item/CS_URS_2025_02/783306805" TargetMode="External"/><Relationship Id="rId142" Type="http://schemas.openxmlformats.org/officeDocument/2006/relationships/hyperlink" Target="https://podminky.urs.cz/item/CS_URS_2025_02/03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1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1"/>
      <c r="BE5" s="268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73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1"/>
      <c r="BE6" s="269"/>
      <c r="BS6" s="18" t="s">
        <v>18</v>
      </c>
    </row>
    <row r="7" spans="1:74" ht="12" customHeight="1">
      <c r="B7" s="21"/>
      <c r="D7" s="28" t="s">
        <v>19</v>
      </c>
      <c r="K7" s="26" t="s">
        <v>20</v>
      </c>
      <c r="AK7" s="28" t="s">
        <v>21</v>
      </c>
      <c r="AN7" s="26" t="s">
        <v>20</v>
      </c>
      <c r="AR7" s="21"/>
      <c r="BE7" s="269"/>
      <c r="BS7" s="18" t="s">
        <v>22</v>
      </c>
    </row>
    <row r="8" spans="1:74" ht="12" customHeight="1">
      <c r="B8" s="21"/>
      <c r="D8" s="28" t="s">
        <v>23</v>
      </c>
      <c r="K8" s="26" t="s">
        <v>24</v>
      </c>
      <c r="AK8" s="28" t="s">
        <v>25</v>
      </c>
      <c r="AN8" s="29" t="s">
        <v>26</v>
      </c>
      <c r="AR8" s="21"/>
      <c r="BE8" s="269"/>
      <c r="BS8" s="18" t="s">
        <v>27</v>
      </c>
    </row>
    <row r="9" spans="1:74" ht="14.45" customHeight="1">
      <c r="B9" s="21"/>
      <c r="AR9" s="21"/>
      <c r="BE9" s="269"/>
      <c r="BS9" s="18" t="s">
        <v>28</v>
      </c>
    </row>
    <row r="10" spans="1:74" ht="12" customHeight="1">
      <c r="B10" s="21"/>
      <c r="D10" s="28" t="s">
        <v>29</v>
      </c>
      <c r="AK10" s="28" t="s">
        <v>30</v>
      </c>
      <c r="AN10" s="26" t="s">
        <v>20</v>
      </c>
      <c r="AR10" s="21"/>
      <c r="BE10" s="269"/>
      <c r="BS10" s="18" t="s">
        <v>18</v>
      </c>
    </row>
    <row r="11" spans="1:74" ht="18.399999999999999" customHeight="1">
      <c r="B11" s="21"/>
      <c r="E11" s="26" t="s">
        <v>31</v>
      </c>
      <c r="AK11" s="28" t="s">
        <v>32</v>
      </c>
      <c r="AN11" s="26" t="s">
        <v>20</v>
      </c>
      <c r="AR11" s="21"/>
      <c r="BE11" s="269"/>
      <c r="BS11" s="18" t="s">
        <v>18</v>
      </c>
    </row>
    <row r="12" spans="1:74" ht="6.95" customHeight="1">
      <c r="B12" s="21"/>
      <c r="AR12" s="21"/>
      <c r="BE12" s="269"/>
      <c r="BS12" s="18" t="s">
        <v>18</v>
      </c>
    </row>
    <row r="13" spans="1:74" ht="12" customHeight="1">
      <c r="B13" s="21"/>
      <c r="D13" s="28" t="s">
        <v>33</v>
      </c>
      <c r="AK13" s="28" t="s">
        <v>30</v>
      </c>
      <c r="AN13" s="30" t="s">
        <v>34</v>
      </c>
      <c r="AR13" s="21"/>
      <c r="BE13" s="269"/>
      <c r="BS13" s="18" t="s">
        <v>18</v>
      </c>
    </row>
    <row r="14" spans="1:74" ht="12.75">
      <c r="B14" s="21"/>
      <c r="E14" s="274" t="s">
        <v>34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8" t="s">
        <v>32</v>
      </c>
      <c r="AN14" s="30" t="s">
        <v>34</v>
      </c>
      <c r="AR14" s="21"/>
      <c r="BE14" s="269"/>
      <c r="BS14" s="18" t="s">
        <v>18</v>
      </c>
    </row>
    <row r="15" spans="1:74" ht="6.95" customHeight="1">
      <c r="B15" s="21"/>
      <c r="AR15" s="21"/>
      <c r="BE15" s="269"/>
      <c r="BS15" s="18" t="s">
        <v>4</v>
      </c>
    </row>
    <row r="16" spans="1:74" ht="12" customHeight="1">
      <c r="B16" s="21"/>
      <c r="D16" s="28" t="s">
        <v>35</v>
      </c>
      <c r="AK16" s="28" t="s">
        <v>30</v>
      </c>
      <c r="AN16" s="26" t="s">
        <v>20</v>
      </c>
      <c r="AR16" s="21"/>
      <c r="BE16" s="269"/>
      <c r="BS16" s="18" t="s">
        <v>4</v>
      </c>
    </row>
    <row r="17" spans="2:71" ht="18.399999999999999" customHeight="1">
      <c r="B17" s="21"/>
      <c r="E17" s="26" t="s">
        <v>31</v>
      </c>
      <c r="AK17" s="28" t="s">
        <v>32</v>
      </c>
      <c r="AN17" s="26" t="s">
        <v>20</v>
      </c>
      <c r="AR17" s="21"/>
      <c r="BE17" s="269"/>
      <c r="BS17" s="18" t="s">
        <v>36</v>
      </c>
    </row>
    <row r="18" spans="2:71" ht="6.95" customHeight="1">
      <c r="B18" s="21"/>
      <c r="AR18" s="21"/>
      <c r="BE18" s="269"/>
      <c r="BS18" s="18" t="s">
        <v>6</v>
      </c>
    </row>
    <row r="19" spans="2:71" ht="12" customHeight="1">
      <c r="B19" s="21"/>
      <c r="D19" s="28" t="s">
        <v>37</v>
      </c>
      <c r="AK19" s="28" t="s">
        <v>30</v>
      </c>
      <c r="AN19" s="26" t="s">
        <v>20</v>
      </c>
      <c r="AR19" s="21"/>
      <c r="BE19" s="269"/>
      <c r="BS19" s="18" t="s">
        <v>6</v>
      </c>
    </row>
    <row r="20" spans="2:71" ht="18.399999999999999" customHeight="1">
      <c r="B20" s="21"/>
      <c r="E20" s="26" t="s">
        <v>31</v>
      </c>
      <c r="AK20" s="28" t="s">
        <v>32</v>
      </c>
      <c r="AN20" s="26" t="s">
        <v>20</v>
      </c>
      <c r="AR20" s="21"/>
      <c r="BE20" s="269"/>
      <c r="BS20" s="18" t="s">
        <v>4</v>
      </c>
    </row>
    <row r="21" spans="2:71" ht="6.95" customHeight="1">
      <c r="B21" s="21"/>
      <c r="AR21" s="21"/>
      <c r="BE21" s="269"/>
    </row>
    <row r="22" spans="2:71" ht="12" customHeight="1">
      <c r="B22" s="21"/>
      <c r="D22" s="28" t="s">
        <v>38</v>
      </c>
      <c r="AR22" s="21"/>
      <c r="BE22" s="269"/>
    </row>
    <row r="23" spans="2:71" ht="47.25" customHeight="1">
      <c r="B23" s="21"/>
      <c r="E23" s="276" t="s">
        <v>39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1"/>
      <c r="BE23" s="269"/>
    </row>
    <row r="24" spans="2:71" ht="6.95" customHeight="1">
      <c r="B24" s="21"/>
      <c r="AR24" s="21"/>
      <c r="BE24" s="269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9"/>
    </row>
    <row r="26" spans="2:71" s="1" customFormat="1" ht="25.9" customHeight="1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7">
        <f>ROUND(AG54,2)</f>
        <v>0</v>
      </c>
      <c r="AL26" s="278"/>
      <c r="AM26" s="278"/>
      <c r="AN26" s="278"/>
      <c r="AO26" s="278"/>
      <c r="AR26" s="33"/>
      <c r="BE26" s="269"/>
    </row>
    <row r="27" spans="2:71" s="1" customFormat="1" ht="6.95" customHeight="1">
      <c r="B27" s="33"/>
      <c r="AR27" s="33"/>
      <c r="BE27" s="269"/>
    </row>
    <row r="28" spans="2:71" s="1" customFormat="1" ht="12.75">
      <c r="B28" s="33"/>
      <c r="L28" s="279" t="s">
        <v>41</v>
      </c>
      <c r="M28" s="279"/>
      <c r="N28" s="279"/>
      <c r="O28" s="279"/>
      <c r="P28" s="279"/>
      <c r="W28" s="279" t="s">
        <v>42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43</v>
      </c>
      <c r="AL28" s="279"/>
      <c r="AM28" s="279"/>
      <c r="AN28" s="279"/>
      <c r="AO28" s="279"/>
      <c r="AR28" s="33"/>
      <c r="BE28" s="269"/>
    </row>
    <row r="29" spans="2:71" s="2" customFormat="1" ht="14.45" customHeight="1">
      <c r="B29" s="37"/>
      <c r="D29" s="28" t="s">
        <v>44</v>
      </c>
      <c r="F29" s="28" t="s">
        <v>45</v>
      </c>
      <c r="L29" s="282">
        <v>0.21</v>
      </c>
      <c r="M29" s="281"/>
      <c r="N29" s="281"/>
      <c r="O29" s="281"/>
      <c r="P29" s="281"/>
      <c r="W29" s="280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0">
        <f>ROUND(AV54, 2)</f>
        <v>0</v>
      </c>
      <c r="AL29" s="281"/>
      <c r="AM29" s="281"/>
      <c r="AN29" s="281"/>
      <c r="AO29" s="281"/>
      <c r="AR29" s="37"/>
      <c r="BE29" s="270"/>
    </row>
    <row r="30" spans="2:71" s="2" customFormat="1" ht="14.45" customHeight="1">
      <c r="B30" s="37"/>
      <c r="F30" s="28" t="s">
        <v>46</v>
      </c>
      <c r="L30" s="282">
        <v>0.12</v>
      </c>
      <c r="M30" s="281"/>
      <c r="N30" s="281"/>
      <c r="O30" s="281"/>
      <c r="P30" s="281"/>
      <c r="W30" s="280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0">
        <f>ROUND(AW54, 2)</f>
        <v>0</v>
      </c>
      <c r="AL30" s="281"/>
      <c r="AM30" s="281"/>
      <c r="AN30" s="281"/>
      <c r="AO30" s="281"/>
      <c r="AR30" s="37"/>
      <c r="BE30" s="270"/>
    </row>
    <row r="31" spans="2:71" s="2" customFormat="1" ht="14.45" hidden="1" customHeight="1">
      <c r="B31" s="37"/>
      <c r="F31" s="28" t="s">
        <v>47</v>
      </c>
      <c r="L31" s="282">
        <v>0.21</v>
      </c>
      <c r="M31" s="281"/>
      <c r="N31" s="281"/>
      <c r="O31" s="281"/>
      <c r="P31" s="281"/>
      <c r="W31" s="280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0">
        <v>0</v>
      </c>
      <c r="AL31" s="281"/>
      <c r="AM31" s="281"/>
      <c r="AN31" s="281"/>
      <c r="AO31" s="281"/>
      <c r="AR31" s="37"/>
      <c r="BE31" s="270"/>
    </row>
    <row r="32" spans="2:71" s="2" customFormat="1" ht="14.45" hidden="1" customHeight="1">
      <c r="B32" s="37"/>
      <c r="F32" s="28" t="s">
        <v>48</v>
      </c>
      <c r="L32" s="282">
        <v>0.12</v>
      </c>
      <c r="M32" s="281"/>
      <c r="N32" s="281"/>
      <c r="O32" s="281"/>
      <c r="P32" s="281"/>
      <c r="W32" s="280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0">
        <v>0</v>
      </c>
      <c r="AL32" s="281"/>
      <c r="AM32" s="281"/>
      <c r="AN32" s="281"/>
      <c r="AO32" s="281"/>
      <c r="AR32" s="37"/>
      <c r="BE32" s="270"/>
    </row>
    <row r="33" spans="2:44" s="2" customFormat="1" ht="14.45" hidden="1" customHeight="1">
      <c r="B33" s="37"/>
      <c r="F33" s="28" t="s">
        <v>49</v>
      </c>
      <c r="L33" s="282">
        <v>0</v>
      </c>
      <c r="M33" s="281"/>
      <c r="N33" s="281"/>
      <c r="O33" s="281"/>
      <c r="P33" s="281"/>
      <c r="W33" s="280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0">
        <v>0</v>
      </c>
      <c r="AL33" s="281"/>
      <c r="AM33" s="281"/>
      <c r="AN33" s="281"/>
      <c r="AO33" s="281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283" t="s">
        <v>52</v>
      </c>
      <c r="Y35" s="284"/>
      <c r="Z35" s="284"/>
      <c r="AA35" s="284"/>
      <c r="AB35" s="284"/>
      <c r="AC35" s="40"/>
      <c r="AD35" s="40"/>
      <c r="AE35" s="40"/>
      <c r="AF35" s="40"/>
      <c r="AG35" s="40"/>
      <c r="AH35" s="40"/>
      <c r="AI35" s="40"/>
      <c r="AJ35" s="40"/>
      <c r="AK35" s="285">
        <f>SUM(AK26:AK33)</f>
        <v>0</v>
      </c>
      <c r="AL35" s="284"/>
      <c r="AM35" s="284"/>
      <c r="AN35" s="284"/>
      <c r="AO35" s="286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53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20250013</v>
      </c>
      <c r="AR44" s="46"/>
    </row>
    <row r="45" spans="2:44" s="4" customFormat="1" ht="36.950000000000003" customHeight="1">
      <c r="B45" s="47"/>
      <c r="C45" s="48" t="s">
        <v>16</v>
      </c>
      <c r="L45" s="287" t="str">
        <f>K6</f>
        <v>Zateplení obvodového pláště a střechy, Gymnázium a SOŠE Sedlčany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23</v>
      </c>
      <c r="L47" s="49" t="str">
        <f>IF(K8="","",K8)</f>
        <v>Nádražní 90, Sedlčany</v>
      </c>
      <c r="AI47" s="28" t="s">
        <v>25</v>
      </c>
      <c r="AM47" s="289" t="str">
        <f>IF(AN8= "","",AN8)</f>
        <v>3. 7. 2025</v>
      </c>
      <c r="AN47" s="289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29</v>
      </c>
      <c r="L49" s="3" t="str">
        <f>IF(E11= "","",E11)</f>
        <v xml:space="preserve"> </v>
      </c>
      <c r="AI49" s="28" t="s">
        <v>35</v>
      </c>
      <c r="AM49" s="290" t="str">
        <f>IF(E17="","",E17)</f>
        <v xml:space="preserve"> </v>
      </c>
      <c r="AN49" s="291"/>
      <c r="AO49" s="291"/>
      <c r="AP49" s="291"/>
      <c r="AR49" s="33"/>
      <c r="AS49" s="292" t="s">
        <v>54</v>
      </c>
      <c r="AT49" s="293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33</v>
      </c>
      <c r="L50" s="3" t="str">
        <f>IF(E14= "Vyplň údaj","",E14)</f>
        <v/>
      </c>
      <c r="AI50" s="28" t="s">
        <v>37</v>
      </c>
      <c r="AM50" s="290" t="str">
        <f>IF(E20="","",E20)</f>
        <v xml:space="preserve"> </v>
      </c>
      <c r="AN50" s="291"/>
      <c r="AO50" s="291"/>
      <c r="AP50" s="291"/>
      <c r="AR50" s="33"/>
      <c r="AS50" s="294"/>
      <c r="AT50" s="295"/>
      <c r="BD50" s="54"/>
    </row>
    <row r="51" spans="1:91" s="1" customFormat="1" ht="10.9" customHeight="1">
      <c r="B51" s="33"/>
      <c r="AR51" s="33"/>
      <c r="AS51" s="294"/>
      <c r="AT51" s="295"/>
      <c r="BD51" s="54"/>
    </row>
    <row r="52" spans="1:91" s="1" customFormat="1" ht="29.25" customHeight="1">
      <c r="B52" s="33"/>
      <c r="C52" s="296" t="s">
        <v>55</v>
      </c>
      <c r="D52" s="297"/>
      <c r="E52" s="297"/>
      <c r="F52" s="297"/>
      <c r="G52" s="297"/>
      <c r="H52" s="55"/>
      <c r="I52" s="298" t="s">
        <v>56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9" t="s">
        <v>57</v>
      </c>
      <c r="AH52" s="297"/>
      <c r="AI52" s="297"/>
      <c r="AJ52" s="297"/>
      <c r="AK52" s="297"/>
      <c r="AL52" s="297"/>
      <c r="AM52" s="297"/>
      <c r="AN52" s="298" t="s">
        <v>58</v>
      </c>
      <c r="AO52" s="297"/>
      <c r="AP52" s="297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9" t="s">
        <v>71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72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3">
        <f>ROUND(AG55,2)</f>
        <v>0</v>
      </c>
      <c r="AH54" s="303"/>
      <c r="AI54" s="303"/>
      <c r="AJ54" s="303"/>
      <c r="AK54" s="303"/>
      <c r="AL54" s="303"/>
      <c r="AM54" s="303"/>
      <c r="AN54" s="304">
        <f>SUM(AG54,AT54)</f>
        <v>0</v>
      </c>
      <c r="AO54" s="304"/>
      <c r="AP54" s="304"/>
      <c r="AQ54" s="65" t="s">
        <v>20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73</v>
      </c>
      <c r="BT54" s="70" t="s">
        <v>74</v>
      </c>
      <c r="BU54" s="71" t="s">
        <v>75</v>
      </c>
      <c r="BV54" s="70" t="s">
        <v>76</v>
      </c>
      <c r="BW54" s="70" t="s">
        <v>5</v>
      </c>
      <c r="BX54" s="70" t="s">
        <v>77</v>
      </c>
      <c r="CL54" s="70" t="s">
        <v>20</v>
      </c>
    </row>
    <row r="55" spans="1:91" s="6" customFormat="1" ht="16.5" customHeight="1">
      <c r="A55" s="72" t="s">
        <v>78</v>
      </c>
      <c r="B55" s="73"/>
      <c r="C55" s="74"/>
      <c r="D55" s="302" t="s">
        <v>79</v>
      </c>
      <c r="E55" s="302"/>
      <c r="F55" s="302"/>
      <c r="G55" s="302"/>
      <c r="H55" s="302"/>
      <c r="I55" s="75"/>
      <c r="J55" s="302" t="s">
        <v>80</v>
      </c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0">
        <f>'0001 - Zateplení obvodové...'!J30</f>
        <v>0</v>
      </c>
      <c r="AH55" s="301"/>
      <c r="AI55" s="301"/>
      <c r="AJ55" s="301"/>
      <c r="AK55" s="301"/>
      <c r="AL55" s="301"/>
      <c r="AM55" s="301"/>
      <c r="AN55" s="300">
        <f>SUM(AG55,AT55)</f>
        <v>0</v>
      </c>
      <c r="AO55" s="301"/>
      <c r="AP55" s="301"/>
      <c r="AQ55" s="76" t="s">
        <v>81</v>
      </c>
      <c r="AR55" s="73"/>
      <c r="AS55" s="77">
        <v>0</v>
      </c>
      <c r="AT55" s="78">
        <f>ROUND(SUM(AV55:AW55),2)</f>
        <v>0</v>
      </c>
      <c r="AU55" s="79">
        <f>'0001 - Zateplení obvodové...'!P107</f>
        <v>0</v>
      </c>
      <c r="AV55" s="78">
        <f>'0001 - Zateplení obvodové...'!J33</f>
        <v>0</v>
      </c>
      <c r="AW55" s="78">
        <f>'0001 - Zateplení obvodové...'!J34</f>
        <v>0</v>
      </c>
      <c r="AX55" s="78">
        <f>'0001 - Zateplení obvodové...'!J35</f>
        <v>0</v>
      </c>
      <c r="AY55" s="78">
        <f>'0001 - Zateplení obvodové...'!J36</f>
        <v>0</v>
      </c>
      <c r="AZ55" s="78">
        <f>'0001 - Zateplení obvodové...'!F33</f>
        <v>0</v>
      </c>
      <c r="BA55" s="78">
        <f>'0001 - Zateplení obvodové...'!F34</f>
        <v>0</v>
      </c>
      <c r="BB55" s="78">
        <f>'0001 - Zateplení obvodové...'!F35</f>
        <v>0</v>
      </c>
      <c r="BC55" s="78">
        <f>'0001 - Zateplení obvodové...'!F36</f>
        <v>0</v>
      </c>
      <c r="BD55" s="80">
        <f>'0001 - Zateplení obvodové...'!F37</f>
        <v>0</v>
      </c>
      <c r="BT55" s="81" t="s">
        <v>22</v>
      </c>
      <c r="BV55" s="81" t="s">
        <v>76</v>
      </c>
      <c r="BW55" s="81" t="s">
        <v>82</v>
      </c>
      <c r="BX55" s="81" t="s">
        <v>5</v>
      </c>
      <c r="CL55" s="81" t="s">
        <v>83</v>
      </c>
      <c r="CM55" s="81" t="s">
        <v>84</v>
      </c>
    </row>
    <row r="56" spans="1:91" s="1" customFormat="1" ht="30" customHeight="1">
      <c r="B56" s="33"/>
      <c r="AR56" s="33"/>
    </row>
    <row r="57" spans="1:91" s="1" customFormat="1" ht="6.95" customHeigh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</row>
  </sheetData>
  <sheetProtection algorithmName="SHA-512" hashValue="Yi4bIx0nt94TN3vDQIdqNHmov4jDkF5Zs46knF0Fo8qiC58LjL8SpTnBEdcEncxgM+P4rQrEApJSWlw4VeddXQ==" saltValue="bv+s2WXRNYKuPPcuOE3XuM3Uw3fy6IwciN6Zy1mGijRL9zicpqnkT3L7fTDdPTbGNLZBNX0iibzstEwz8FULu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01 - Zateplení obvodové...'!C2" display="/" xr:uid="{00000000-0004-0000-0000-000000000000}"/>
  </hyperlinks>
  <printOptions gridLines="1"/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8" t="s">
        <v>82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85</v>
      </c>
      <c r="L4" s="21"/>
      <c r="M4" s="8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305" t="str">
        <f>'Rekapitulace stavby'!K6</f>
        <v>Zateplení obvodového pláště a střechy, Gymnázium a SOŠE Sedlčany</v>
      </c>
      <c r="F7" s="306"/>
      <c r="G7" s="306"/>
      <c r="H7" s="306"/>
      <c r="L7" s="21"/>
    </row>
    <row r="8" spans="2:46" s="1" customFormat="1" ht="12" customHeight="1">
      <c r="B8" s="33"/>
      <c r="D8" s="28" t="s">
        <v>86</v>
      </c>
      <c r="L8" s="33"/>
    </row>
    <row r="9" spans="2:46" s="1" customFormat="1" ht="16.5" customHeight="1">
      <c r="B9" s="33"/>
      <c r="E9" s="287" t="s">
        <v>87</v>
      </c>
      <c r="F9" s="307"/>
      <c r="G9" s="307"/>
      <c r="H9" s="30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19</v>
      </c>
      <c r="F11" s="26" t="s">
        <v>83</v>
      </c>
      <c r="I11" s="28" t="s">
        <v>21</v>
      </c>
      <c r="J11" s="26" t="s">
        <v>20</v>
      </c>
      <c r="L11" s="33"/>
    </row>
    <row r="12" spans="2:46" s="1" customFormat="1" ht="12" customHeight="1">
      <c r="B12" s="33"/>
      <c r="D12" s="28" t="s">
        <v>23</v>
      </c>
      <c r="F12" s="26" t="s">
        <v>24</v>
      </c>
      <c r="I12" s="28" t="s">
        <v>25</v>
      </c>
      <c r="J12" s="50" t="str">
        <f>'Rekapitulace stavby'!AN8</f>
        <v>3. 7. 2025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29</v>
      </c>
      <c r="I14" s="28" t="s">
        <v>30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32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33</v>
      </c>
      <c r="I17" s="28" t="s">
        <v>30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71"/>
      <c r="G18" s="271"/>
      <c r="H18" s="271"/>
      <c r="I18" s="28" t="s">
        <v>32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35</v>
      </c>
      <c r="I20" s="28" t="s">
        <v>30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32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37</v>
      </c>
      <c r="I23" s="28" t="s">
        <v>30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32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16.5" customHeight="1">
      <c r="B27" s="83"/>
      <c r="E27" s="276" t="s">
        <v>20</v>
      </c>
      <c r="F27" s="276"/>
      <c r="G27" s="276"/>
      <c r="H27" s="276"/>
      <c r="L27" s="83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4" t="s">
        <v>40</v>
      </c>
      <c r="J30" s="64">
        <f>ROUND(J107,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85">
        <f>ROUND((SUM(BE107:BE683)),  2)</f>
        <v>0</v>
      </c>
      <c r="I33" s="86">
        <v>0.21</v>
      </c>
      <c r="J33" s="85">
        <f>ROUND(((SUM(BE107:BE683))*I33),  2)</f>
        <v>0</v>
      </c>
      <c r="L33" s="33"/>
    </row>
    <row r="34" spans="2:12" s="1" customFormat="1" ht="14.45" customHeight="1">
      <c r="B34" s="33"/>
      <c r="E34" s="28" t="s">
        <v>46</v>
      </c>
      <c r="F34" s="85">
        <f>ROUND((SUM(BF107:BF683)),  2)</f>
        <v>0</v>
      </c>
      <c r="I34" s="86">
        <v>0.12</v>
      </c>
      <c r="J34" s="85">
        <f>ROUND(((SUM(BF107:BF683))*I34),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85">
        <f>ROUND((SUM(BG107:BG683)),  2)</f>
        <v>0</v>
      </c>
      <c r="I35" s="86">
        <v>0.21</v>
      </c>
      <c r="J35" s="85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85">
        <f>ROUND((SUM(BH107:BH683)),  2)</f>
        <v>0</v>
      </c>
      <c r="I36" s="86">
        <v>0.12</v>
      </c>
      <c r="J36" s="85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85">
        <f>ROUND((SUM(BI107:BI683)),  2)</f>
        <v>0</v>
      </c>
      <c r="I37" s="86">
        <v>0</v>
      </c>
      <c r="J37" s="85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87"/>
      <c r="D39" s="88" t="s">
        <v>50</v>
      </c>
      <c r="E39" s="55"/>
      <c r="F39" s="55"/>
      <c r="G39" s="89" t="s">
        <v>51</v>
      </c>
      <c r="H39" s="90" t="s">
        <v>52</v>
      </c>
      <c r="I39" s="55"/>
      <c r="J39" s="91">
        <f>SUM(J30:J37)</f>
        <v>0</v>
      </c>
      <c r="K39" s="92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26.25" customHeight="1">
      <c r="B48" s="33"/>
      <c r="E48" s="305" t="str">
        <f>E7</f>
        <v>Zateplení obvodového pláště a střechy, Gymnázium a SOŠE Sedlčany</v>
      </c>
      <c r="F48" s="306"/>
      <c r="G48" s="306"/>
      <c r="H48" s="306"/>
      <c r="L48" s="33"/>
    </row>
    <row r="49" spans="2:47" s="1" customFormat="1" ht="12" customHeight="1">
      <c r="B49" s="33"/>
      <c r="C49" s="28" t="s">
        <v>86</v>
      </c>
      <c r="L49" s="33"/>
    </row>
    <row r="50" spans="2:47" s="1" customFormat="1" ht="16.5" customHeight="1">
      <c r="B50" s="33"/>
      <c r="E50" s="287" t="str">
        <f>E9</f>
        <v>0001 - Zateplení obvodového pláště a střechy</v>
      </c>
      <c r="F50" s="307"/>
      <c r="G50" s="307"/>
      <c r="H50" s="30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23</v>
      </c>
      <c r="F52" s="26" t="str">
        <f>F12</f>
        <v>Nádražní 90, Sedlčany</v>
      </c>
      <c r="I52" s="28" t="s">
        <v>25</v>
      </c>
      <c r="J52" s="50" t="str">
        <f>IF(J12="","",J12)</f>
        <v>3. 7. 2025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29</v>
      </c>
      <c r="F54" s="26" t="str">
        <f>E15</f>
        <v xml:space="preserve"> </v>
      </c>
      <c r="I54" s="28" t="s">
        <v>35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33</v>
      </c>
      <c r="F55" s="26" t="str">
        <f>IF(E18="","",E18)</f>
        <v>Vyplň údaj</v>
      </c>
      <c r="I55" s="28" t="s">
        <v>37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3" t="s">
        <v>89</v>
      </c>
      <c r="D57" s="87"/>
      <c r="E57" s="87"/>
      <c r="F57" s="87"/>
      <c r="G57" s="87"/>
      <c r="H57" s="87"/>
      <c r="I57" s="87"/>
      <c r="J57" s="94" t="s">
        <v>90</v>
      </c>
      <c r="K57" s="87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5" t="s">
        <v>72</v>
      </c>
      <c r="J59" s="64">
        <f>J107</f>
        <v>0</v>
      </c>
      <c r="L59" s="33"/>
      <c r="AU59" s="18" t="s">
        <v>91</v>
      </c>
    </row>
    <row r="60" spans="2:47" s="8" customFormat="1" ht="24.95" customHeight="1">
      <c r="B60" s="96"/>
      <c r="D60" s="97" t="s">
        <v>92</v>
      </c>
      <c r="E60" s="98"/>
      <c r="F60" s="98"/>
      <c r="G60" s="98"/>
      <c r="H60" s="98"/>
      <c r="I60" s="98"/>
      <c r="J60" s="99">
        <f>J108</f>
        <v>0</v>
      </c>
      <c r="L60" s="96"/>
    </row>
    <row r="61" spans="2:47" s="9" customFormat="1" ht="19.899999999999999" customHeight="1">
      <c r="B61" s="100"/>
      <c r="D61" s="101" t="s">
        <v>93</v>
      </c>
      <c r="E61" s="102"/>
      <c r="F61" s="102"/>
      <c r="G61" s="102"/>
      <c r="H61" s="102"/>
      <c r="I61" s="102"/>
      <c r="J61" s="103">
        <f>J109</f>
        <v>0</v>
      </c>
      <c r="L61" s="100"/>
    </row>
    <row r="62" spans="2:47" s="9" customFormat="1" ht="19.899999999999999" customHeight="1">
      <c r="B62" s="100"/>
      <c r="D62" s="101" t="s">
        <v>94</v>
      </c>
      <c r="E62" s="102"/>
      <c r="F62" s="102"/>
      <c r="G62" s="102"/>
      <c r="H62" s="102"/>
      <c r="I62" s="102"/>
      <c r="J62" s="103">
        <f>J131</f>
        <v>0</v>
      </c>
      <c r="L62" s="100"/>
    </row>
    <row r="63" spans="2:47" s="9" customFormat="1" ht="19.899999999999999" customHeight="1">
      <c r="B63" s="100"/>
      <c r="D63" s="101" t="s">
        <v>95</v>
      </c>
      <c r="E63" s="102"/>
      <c r="F63" s="102"/>
      <c r="G63" s="102"/>
      <c r="H63" s="102"/>
      <c r="I63" s="102"/>
      <c r="J63" s="103">
        <f>J203</f>
        <v>0</v>
      </c>
      <c r="L63" s="100"/>
    </row>
    <row r="64" spans="2:47" s="9" customFormat="1" ht="19.899999999999999" customHeight="1">
      <c r="B64" s="100"/>
      <c r="D64" s="101" t="s">
        <v>96</v>
      </c>
      <c r="E64" s="102"/>
      <c r="F64" s="102"/>
      <c r="G64" s="102"/>
      <c r="H64" s="102"/>
      <c r="I64" s="102"/>
      <c r="J64" s="103">
        <f>J261</f>
        <v>0</v>
      </c>
      <c r="L64" s="100"/>
    </row>
    <row r="65" spans="2:12" s="9" customFormat="1" ht="19.899999999999999" customHeight="1">
      <c r="B65" s="100"/>
      <c r="D65" s="101" t="s">
        <v>97</v>
      </c>
      <c r="E65" s="102"/>
      <c r="F65" s="102"/>
      <c r="G65" s="102"/>
      <c r="H65" s="102"/>
      <c r="I65" s="102"/>
      <c r="J65" s="103">
        <f>J269</f>
        <v>0</v>
      </c>
      <c r="L65" s="100"/>
    </row>
    <row r="66" spans="2:12" s="8" customFormat="1" ht="24.95" customHeight="1">
      <c r="B66" s="96"/>
      <c r="D66" s="97" t="s">
        <v>98</v>
      </c>
      <c r="E66" s="98"/>
      <c r="F66" s="98"/>
      <c r="G66" s="98"/>
      <c r="H66" s="98"/>
      <c r="I66" s="98"/>
      <c r="J66" s="99">
        <f>J272</f>
        <v>0</v>
      </c>
      <c r="L66" s="96"/>
    </row>
    <row r="67" spans="2:12" s="9" customFormat="1" ht="19.899999999999999" customHeight="1">
      <c r="B67" s="100"/>
      <c r="D67" s="101" t="s">
        <v>99</v>
      </c>
      <c r="E67" s="102"/>
      <c r="F67" s="102"/>
      <c r="G67" s="102"/>
      <c r="H67" s="102"/>
      <c r="I67" s="102"/>
      <c r="J67" s="103">
        <f>J273</f>
        <v>0</v>
      </c>
      <c r="L67" s="100"/>
    </row>
    <row r="68" spans="2:12" s="9" customFormat="1" ht="19.899999999999999" customHeight="1">
      <c r="B68" s="100"/>
      <c r="D68" s="101" t="s">
        <v>100</v>
      </c>
      <c r="E68" s="102"/>
      <c r="F68" s="102"/>
      <c r="G68" s="102"/>
      <c r="H68" s="102"/>
      <c r="I68" s="102"/>
      <c r="J68" s="103">
        <f>J342</f>
        <v>0</v>
      </c>
      <c r="L68" s="100"/>
    </row>
    <row r="69" spans="2:12" s="9" customFormat="1" ht="19.899999999999999" customHeight="1">
      <c r="B69" s="100"/>
      <c r="D69" s="101" t="s">
        <v>101</v>
      </c>
      <c r="E69" s="102"/>
      <c r="F69" s="102"/>
      <c r="G69" s="102"/>
      <c r="H69" s="102"/>
      <c r="I69" s="102"/>
      <c r="J69" s="103">
        <f>J423</f>
        <v>0</v>
      </c>
      <c r="L69" s="100"/>
    </row>
    <row r="70" spans="2:12" s="9" customFormat="1" ht="19.899999999999999" customHeight="1">
      <c r="B70" s="100"/>
      <c r="D70" s="101" t="s">
        <v>102</v>
      </c>
      <c r="E70" s="102"/>
      <c r="F70" s="102"/>
      <c r="G70" s="102"/>
      <c r="H70" s="102"/>
      <c r="I70" s="102"/>
      <c r="J70" s="103">
        <f>J434</f>
        <v>0</v>
      </c>
      <c r="L70" s="100"/>
    </row>
    <row r="71" spans="2:12" s="9" customFormat="1" ht="19.899999999999999" customHeight="1">
      <c r="B71" s="100"/>
      <c r="D71" s="101" t="s">
        <v>103</v>
      </c>
      <c r="E71" s="102"/>
      <c r="F71" s="102"/>
      <c r="G71" s="102"/>
      <c r="H71" s="102"/>
      <c r="I71" s="102"/>
      <c r="J71" s="103">
        <f>J446</f>
        <v>0</v>
      </c>
      <c r="L71" s="100"/>
    </row>
    <row r="72" spans="2:12" s="9" customFormat="1" ht="19.899999999999999" customHeight="1">
      <c r="B72" s="100"/>
      <c r="D72" s="101" t="s">
        <v>104</v>
      </c>
      <c r="E72" s="102"/>
      <c r="F72" s="102"/>
      <c r="G72" s="102"/>
      <c r="H72" s="102"/>
      <c r="I72" s="102"/>
      <c r="J72" s="103">
        <f>J454</f>
        <v>0</v>
      </c>
      <c r="L72" s="100"/>
    </row>
    <row r="73" spans="2:12" s="9" customFormat="1" ht="19.899999999999999" customHeight="1">
      <c r="B73" s="100"/>
      <c r="D73" s="101" t="s">
        <v>105</v>
      </c>
      <c r="E73" s="102"/>
      <c r="F73" s="102"/>
      <c r="G73" s="102"/>
      <c r="H73" s="102"/>
      <c r="I73" s="102"/>
      <c r="J73" s="103">
        <f>J489</f>
        <v>0</v>
      </c>
      <c r="L73" s="100"/>
    </row>
    <row r="74" spans="2:12" s="9" customFormat="1" ht="19.899999999999999" customHeight="1">
      <c r="B74" s="100"/>
      <c r="D74" s="101" t="s">
        <v>106</v>
      </c>
      <c r="E74" s="102"/>
      <c r="F74" s="102"/>
      <c r="G74" s="102"/>
      <c r="H74" s="102"/>
      <c r="I74" s="102"/>
      <c r="J74" s="103">
        <f>J510</f>
        <v>0</v>
      </c>
      <c r="L74" s="100"/>
    </row>
    <row r="75" spans="2:12" s="9" customFormat="1" ht="19.899999999999999" customHeight="1">
      <c r="B75" s="100"/>
      <c r="D75" s="101" t="s">
        <v>107</v>
      </c>
      <c r="E75" s="102"/>
      <c r="F75" s="102"/>
      <c r="G75" s="102"/>
      <c r="H75" s="102"/>
      <c r="I75" s="102"/>
      <c r="J75" s="103">
        <f>J572</f>
        <v>0</v>
      </c>
      <c r="L75" s="100"/>
    </row>
    <row r="76" spans="2:12" s="9" customFormat="1" ht="19.899999999999999" customHeight="1">
      <c r="B76" s="100"/>
      <c r="D76" s="101" t="s">
        <v>108</v>
      </c>
      <c r="E76" s="102"/>
      <c r="F76" s="102"/>
      <c r="G76" s="102"/>
      <c r="H76" s="102"/>
      <c r="I76" s="102"/>
      <c r="J76" s="103">
        <f>J581</f>
        <v>0</v>
      </c>
      <c r="L76" s="100"/>
    </row>
    <row r="77" spans="2:12" s="9" customFormat="1" ht="19.899999999999999" customHeight="1">
      <c r="B77" s="100"/>
      <c r="D77" s="101" t="s">
        <v>109</v>
      </c>
      <c r="E77" s="102"/>
      <c r="F77" s="102"/>
      <c r="G77" s="102"/>
      <c r="H77" s="102"/>
      <c r="I77" s="102"/>
      <c r="J77" s="103">
        <f>J593</f>
        <v>0</v>
      </c>
      <c r="L77" s="100"/>
    </row>
    <row r="78" spans="2:12" s="8" customFormat="1" ht="24.95" customHeight="1">
      <c r="B78" s="96"/>
      <c r="D78" s="97" t="s">
        <v>110</v>
      </c>
      <c r="E78" s="98"/>
      <c r="F78" s="98"/>
      <c r="G78" s="98"/>
      <c r="H78" s="98"/>
      <c r="I78" s="98"/>
      <c r="J78" s="99">
        <f>J610</f>
        <v>0</v>
      </c>
      <c r="L78" s="96"/>
    </row>
    <row r="79" spans="2:12" s="9" customFormat="1" ht="19.899999999999999" customHeight="1">
      <c r="B79" s="100"/>
      <c r="D79" s="101" t="s">
        <v>111</v>
      </c>
      <c r="E79" s="102"/>
      <c r="F79" s="102"/>
      <c r="G79" s="102"/>
      <c r="H79" s="102"/>
      <c r="I79" s="102"/>
      <c r="J79" s="103">
        <f>J611</f>
        <v>0</v>
      </c>
      <c r="L79" s="100"/>
    </row>
    <row r="80" spans="2:12" s="9" customFormat="1" ht="19.899999999999999" customHeight="1">
      <c r="B80" s="100"/>
      <c r="D80" s="101" t="s">
        <v>112</v>
      </c>
      <c r="E80" s="102"/>
      <c r="F80" s="102"/>
      <c r="G80" s="102"/>
      <c r="H80" s="102"/>
      <c r="I80" s="102"/>
      <c r="J80" s="103">
        <f>J656</f>
        <v>0</v>
      </c>
      <c r="L80" s="100"/>
    </row>
    <row r="81" spans="2:12" s="8" customFormat="1" ht="24.95" customHeight="1">
      <c r="B81" s="96"/>
      <c r="D81" s="97" t="s">
        <v>113</v>
      </c>
      <c r="E81" s="98"/>
      <c r="F81" s="98"/>
      <c r="G81" s="98"/>
      <c r="H81" s="98"/>
      <c r="I81" s="98"/>
      <c r="J81" s="99">
        <f>J663</f>
        <v>0</v>
      </c>
      <c r="L81" s="96"/>
    </row>
    <row r="82" spans="2:12" s="8" customFormat="1" ht="24.95" customHeight="1">
      <c r="B82" s="96"/>
      <c r="D82" s="97" t="s">
        <v>114</v>
      </c>
      <c r="E82" s="98"/>
      <c r="F82" s="98"/>
      <c r="G82" s="98"/>
      <c r="H82" s="98"/>
      <c r="I82" s="98"/>
      <c r="J82" s="99">
        <f>J668</f>
        <v>0</v>
      </c>
      <c r="L82" s="96"/>
    </row>
    <row r="83" spans="2:12" s="9" customFormat="1" ht="19.899999999999999" customHeight="1">
      <c r="B83" s="100"/>
      <c r="D83" s="101" t="s">
        <v>115</v>
      </c>
      <c r="E83" s="102"/>
      <c r="F83" s="102"/>
      <c r="G83" s="102"/>
      <c r="H83" s="102"/>
      <c r="I83" s="102"/>
      <c r="J83" s="103">
        <f>J669</f>
        <v>0</v>
      </c>
      <c r="L83" s="100"/>
    </row>
    <row r="84" spans="2:12" s="9" customFormat="1" ht="19.899999999999999" customHeight="1">
      <c r="B84" s="100"/>
      <c r="D84" s="101" t="s">
        <v>116</v>
      </c>
      <c r="E84" s="102"/>
      <c r="F84" s="102"/>
      <c r="G84" s="102"/>
      <c r="H84" s="102"/>
      <c r="I84" s="102"/>
      <c r="J84" s="103">
        <f>J672</f>
        <v>0</v>
      </c>
      <c r="L84" s="100"/>
    </row>
    <row r="85" spans="2:12" s="9" customFormat="1" ht="19.899999999999999" customHeight="1">
      <c r="B85" s="100"/>
      <c r="D85" s="101" t="s">
        <v>117</v>
      </c>
      <c r="E85" s="102"/>
      <c r="F85" s="102"/>
      <c r="G85" s="102"/>
      <c r="H85" s="102"/>
      <c r="I85" s="102"/>
      <c r="J85" s="103">
        <f>J675</f>
        <v>0</v>
      </c>
      <c r="L85" s="100"/>
    </row>
    <row r="86" spans="2:12" s="9" customFormat="1" ht="19.899999999999999" customHeight="1">
      <c r="B86" s="100"/>
      <c r="D86" s="101" t="s">
        <v>118</v>
      </c>
      <c r="E86" s="102"/>
      <c r="F86" s="102"/>
      <c r="G86" s="102"/>
      <c r="H86" s="102"/>
      <c r="I86" s="102"/>
      <c r="J86" s="103">
        <f>J678</f>
        <v>0</v>
      </c>
      <c r="L86" s="100"/>
    </row>
    <row r="87" spans="2:12" s="9" customFormat="1" ht="19.899999999999999" customHeight="1">
      <c r="B87" s="100"/>
      <c r="D87" s="101" t="s">
        <v>119</v>
      </c>
      <c r="E87" s="102"/>
      <c r="F87" s="102"/>
      <c r="G87" s="102"/>
      <c r="H87" s="102"/>
      <c r="I87" s="102"/>
      <c r="J87" s="103">
        <f>J681</f>
        <v>0</v>
      </c>
      <c r="L87" s="100"/>
    </row>
    <row r="88" spans="2:12" s="1" customFormat="1" ht="21.75" customHeight="1">
      <c r="B88" s="33"/>
      <c r="L88" s="33"/>
    </row>
    <row r="89" spans="2:12" s="1" customFormat="1" ht="6.95" customHeight="1"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33"/>
    </row>
    <row r="93" spans="2:12" s="1" customFormat="1" ht="6.95" customHeight="1"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33"/>
    </row>
    <row r="94" spans="2:12" s="1" customFormat="1" ht="24.95" customHeight="1">
      <c r="B94" s="33"/>
      <c r="C94" s="22" t="s">
        <v>120</v>
      </c>
      <c r="L94" s="33"/>
    </row>
    <row r="95" spans="2:12" s="1" customFormat="1" ht="6.95" customHeight="1">
      <c r="B95" s="33"/>
      <c r="L95" s="33"/>
    </row>
    <row r="96" spans="2:12" s="1" customFormat="1" ht="12" customHeight="1">
      <c r="B96" s="33"/>
      <c r="C96" s="28" t="s">
        <v>16</v>
      </c>
      <c r="L96" s="33"/>
    </row>
    <row r="97" spans="2:65" s="1" customFormat="1" ht="26.25" customHeight="1">
      <c r="B97" s="33"/>
      <c r="E97" s="305" t="str">
        <f>E7</f>
        <v>Zateplení obvodového pláště a střechy, Gymnázium a SOŠE Sedlčany</v>
      </c>
      <c r="F97" s="306"/>
      <c r="G97" s="306"/>
      <c r="H97" s="306"/>
      <c r="L97" s="33"/>
    </row>
    <row r="98" spans="2:65" s="1" customFormat="1" ht="12" customHeight="1">
      <c r="B98" s="33"/>
      <c r="C98" s="28" t="s">
        <v>86</v>
      </c>
      <c r="L98" s="33"/>
    </row>
    <row r="99" spans="2:65" s="1" customFormat="1" ht="16.5" customHeight="1">
      <c r="B99" s="33"/>
      <c r="E99" s="287" t="str">
        <f>E9</f>
        <v>0001 - Zateplení obvodového pláště a střechy</v>
      </c>
      <c r="F99" s="307"/>
      <c r="G99" s="307"/>
      <c r="H99" s="307"/>
      <c r="L99" s="33"/>
    </row>
    <row r="100" spans="2:65" s="1" customFormat="1" ht="6.95" customHeight="1">
      <c r="B100" s="33"/>
      <c r="L100" s="33"/>
    </row>
    <row r="101" spans="2:65" s="1" customFormat="1" ht="12" customHeight="1">
      <c r="B101" s="33"/>
      <c r="C101" s="28" t="s">
        <v>23</v>
      </c>
      <c r="F101" s="26" t="str">
        <f>F12</f>
        <v>Nádražní 90, Sedlčany</v>
      </c>
      <c r="I101" s="28" t="s">
        <v>25</v>
      </c>
      <c r="J101" s="50" t="str">
        <f>IF(J12="","",J12)</f>
        <v>3. 7. 2025</v>
      </c>
      <c r="L101" s="33"/>
    </row>
    <row r="102" spans="2:65" s="1" customFormat="1" ht="6.95" customHeight="1">
      <c r="B102" s="33"/>
      <c r="L102" s="33"/>
    </row>
    <row r="103" spans="2:65" s="1" customFormat="1" ht="15.2" customHeight="1">
      <c r="B103" s="33"/>
      <c r="C103" s="28" t="s">
        <v>29</v>
      </c>
      <c r="F103" s="26" t="str">
        <f>E15</f>
        <v xml:space="preserve"> </v>
      </c>
      <c r="I103" s="28" t="s">
        <v>35</v>
      </c>
      <c r="J103" s="31" t="str">
        <f>E21</f>
        <v xml:space="preserve"> </v>
      </c>
      <c r="L103" s="33"/>
    </row>
    <row r="104" spans="2:65" s="1" customFormat="1" ht="15.2" customHeight="1">
      <c r="B104" s="33"/>
      <c r="C104" s="28" t="s">
        <v>33</v>
      </c>
      <c r="F104" s="26" t="str">
        <f>IF(E18="","",E18)</f>
        <v>Vyplň údaj</v>
      </c>
      <c r="I104" s="28" t="s">
        <v>37</v>
      </c>
      <c r="J104" s="31" t="str">
        <f>E24</f>
        <v xml:space="preserve"> </v>
      </c>
      <c r="L104" s="33"/>
    </row>
    <row r="105" spans="2:65" s="1" customFormat="1" ht="10.35" customHeight="1">
      <c r="B105" s="33"/>
      <c r="L105" s="33"/>
    </row>
    <row r="106" spans="2:65" s="10" customFormat="1" ht="29.25" customHeight="1">
      <c r="B106" s="104"/>
      <c r="C106" s="105" t="s">
        <v>121</v>
      </c>
      <c r="D106" s="106" t="s">
        <v>59</v>
      </c>
      <c r="E106" s="106" t="s">
        <v>55</v>
      </c>
      <c r="F106" s="106" t="s">
        <v>56</v>
      </c>
      <c r="G106" s="106" t="s">
        <v>122</v>
      </c>
      <c r="H106" s="106" t="s">
        <v>123</v>
      </c>
      <c r="I106" s="106" t="s">
        <v>124</v>
      </c>
      <c r="J106" s="106" t="s">
        <v>90</v>
      </c>
      <c r="K106" s="107" t="s">
        <v>125</v>
      </c>
      <c r="L106" s="104"/>
      <c r="M106" s="57" t="s">
        <v>20</v>
      </c>
      <c r="N106" s="58" t="s">
        <v>44</v>
      </c>
      <c r="O106" s="58" t="s">
        <v>126</v>
      </c>
      <c r="P106" s="58" t="s">
        <v>127</v>
      </c>
      <c r="Q106" s="58" t="s">
        <v>128</v>
      </c>
      <c r="R106" s="58" t="s">
        <v>129</v>
      </c>
      <c r="S106" s="58" t="s">
        <v>130</v>
      </c>
      <c r="T106" s="59" t="s">
        <v>131</v>
      </c>
    </row>
    <row r="107" spans="2:65" s="1" customFormat="1" ht="22.9" customHeight="1">
      <c r="B107" s="33"/>
      <c r="C107" s="62" t="s">
        <v>132</v>
      </c>
      <c r="J107" s="108">
        <f>BK107</f>
        <v>0</v>
      </c>
      <c r="L107" s="33"/>
      <c r="M107" s="60"/>
      <c r="N107" s="51"/>
      <c r="O107" s="51"/>
      <c r="P107" s="109">
        <f>P108+P272+P610+P663+P668</f>
        <v>0</v>
      </c>
      <c r="Q107" s="51"/>
      <c r="R107" s="109">
        <f>R108+R272+R610+R663+R668</f>
        <v>234.26448250759998</v>
      </c>
      <c r="S107" s="51"/>
      <c r="T107" s="110">
        <f>T108+T272+T610+T663+T668</f>
        <v>352.9466347</v>
      </c>
      <c r="AT107" s="18" t="s">
        <v>73</v>
      </c>
      <c r="AU107" s="18" t="s">
        <v>91</v>
      </c>
      <c r="BK107" s="111">
        <f>BK108+BK272+BK610+BK663+BK668</f>
        <v>0</v>
      </c>
    </row>
    <row r="108" spans="2:65" s="11" customFormat="1" ht="25.9" customHeight="1">
      <c r="B108" s="112"/>
      <c r="D108" s="113" t="s">
        <v>73</v>
      </c>
      <c r="E108" s="114" t="s">
        <v>133</v>
      </c>
      <c r="F108" s="114" t="s">
        <v>134</v>
      </c>
      <c r="I108" s="115"/>
      <c r="J108" s="116">
        <f>BK108</f>
        <v>0</v>
      </c>
      <c r="L108" s="112"/>
      <c r="M108" s="117"/>
      <c r="P108" s="118">
        <f>P109+P131+P203+P261+P269</f>
        <v>0</v>
      </c>
      <c r="R108" s="118">
        <f>R109+R131+R203+R261+R269</f>
        <v>199.94956356759999</v>
      </c>
      <c r="T108" s="119">
        <f>T109+T131+T203+T261+T269</f>
        <v>140.87253700000002</v>
      </c>
      <c r="AR108" s="113" t="s">
        <v>22</v>
      </c>
      <c r="AT108" s="120" t="s">
        <v>73</v>
      </c>
      <c r="AU108" s="120" t="s">
        <v>74</v>
      </c>
      <c r="AY108" s="113" t="s">
        <v>135</v>
      </c>
      <c r="BK108" s="121">
        <f>BK109+BK131+BK203+BK261+BK269</f>
        <v>0</v>
      </c>
    </row>
    <row r="109" spans="2:65" s="11" customFormat="1" ht="22.9" customHeight="1">
      <c r="B109" s="112"/>
      <c r="D109" s="113" t="s">
        <v>73</v>
      </c>
      <c r="E109" s="122" t="s">
        <v>136</v>
      </c>
      <c r="F109" s="122" t="s">
        <v>137</v>
      </c>
      <c r="I109" s="115"/>
      <c r="J109" s="123">
        <f>BK109</f>
        <v>0</v>
      </c>
      <c r="L109" s="112"/>
      <c r="M109" s="117"/>
      <c r="P109" s="118">
        <f>SUM(P110:P130)</f>
        <v>0</v>
      </c>
      <c r="R109" s="118">
        <f>SUM(R110:R130)</f>
        <v>26.379284869999999</v>
      </c>
      <c r="T109" s="119">
        <f>SUM(T110:T130)</f>
        <v>0</v>
      </c>
      <c r="AR109" s="113" t="s">
        <v>22</v>
      </c>
      <c r="AT109" s="120" t="s">
        <v>73</v>
      </c>
      <c r="AU109" s="120" t="s">
        <v>22</v>
      </c>
      <c r="AY109" s="113" t="s">
        <v>135</v>
      </c>
      <c r="BK109" s="121">
        <f>SUM(BK110:BK130)</f>
        <v>0</v>
      </c>
    </row>
    <row r="110" spans="2:65" s="1" customFormat="1" ht="24.2" customHeight="1">
      <c r="B110" s="33"/>
      <c r="C110" s="124" t="s">
        <v>22</v>
      </c>
      <c r="D110" s="124" t="s">
        <v>138</v>
      </c>
      <c r="E110" s="125" t="s">
        <v>139</v>
      </c>
      <c r="F110" s="126" t="s">
        <v>140</v>
      </c>
      <c r="G110" s="127" t="s">
        <v>141</v>
      </c>
      <c r="H110" s="128">
        <v>10.997</v>
      </c>
      <c r="I110" s="129"/>
      <c r="J110" s="130">
        <f>ROUND(I110*H110,2)</f>
        <v>0</v>
      </c>
      <c r="K110" s="126" t="s">
        <v>142</v>
      </c>
      <c r="L110" s="33"/>
      <c r="M110" s="131" t="s">
        <v>20</v>
      </c>
      <c r="N110" s="132" t="s">
        <v>45</v>
      </c>
      <c r="P110" s="133">
        <f>O110*H110</f>
        <v>0</v>
      </c>
      <c r="Q110" s="133">
        <v>2.30104</v>
      </c>
      <c r="R110" s="133">
        <f>Q110*H110</f>
        <v>25.304536880000001</v>
      </c>
      <c r="S110" s="133">
        <v>0</v>
      </c>
      <c r="T110" s="134">
        <f>S110*H110</f>
        <v>0</v>
      </c>
      <c r="AR110" s="135" t="s">
        <v>143</v>
      </c>
      <c r="AT110" s="135" t="s">
        <v>138</v>
      </c>
      <c r="AU110" s="135" t="s">
        <v>84</v>
      </c>
      <c r="AY110" s="18" t="s">
        <v>135</v>
      </c>
      <c r="BE110" s="136">
        <f>IF(N110="základní",J110,0)</f>
        <v>0</v>
      </c>
      <c r="BF110" s="136">
        <f>IF(N110="snížená",J110,0)</f>
        <v>0</v>
      </c>
      <c r="BG110" s="136">
        <f>IF(N110="zákl. přenesená",J110,0)</f>
        <v>0</v>
      </c>
      <c r="BH110" s="136">
        <f>IF(N110="sníž. přenesená",J110,0)</f>
        <v>0</v>
      </c>
      <c r="BI110" s="136">
        <f>IF(N110="nulová",J110,0)</f>
        <v>0</v>
      </c>
      <c r="BJ110" s="18" t="s">
        <v>22</v>
      </c>
      <c r="BK110" s="136">
        <f>ROUND(I110*H110,2)</f>
        <v>0</v>
      </c>
      <c r="BL110" s="18" t="s">
        <v>143</v>
      </c>
      <c r="BM110" s="135" t="s">
        <v>144</v>
      </c>
    </row>
    <row r="111" spans="2:65" s="1" customFormat="1" ht="11.25">
      <c r="B111" s="33"/>
      <c r="D111" s="137" t="s">
        <v>145</v>
      </c>
      <c r="F111" s="138" t="s">
        <v>146</v>
      </c>
      <c r="I111" s="139"/>
      <c r="L111" s="33"/>
      <c r="M111" s="140"/>
      <c r="T111" s="54"/>
      <c r="AT111" s="18" t="s">
        <v>145</v>
      </c>
      <c r="AU111" s="18" t="s">
        <v>84</v>
      </c>
    </row>
    <row r="112" spans="2:65" s="12" customFormat="1" ht="11.25">
      <c r="B112" s="141"/>
      <c r="D112" s="142" t="s">
        <v>147</v>
      </c>
      <c r="E112" s="143" t="s">
        <v>20</v>
      </c>
      <c r="F112" s="144" t="s">
        <v>148</v>
      </c>
      <c r="H112" s="145">
        <v>1.202</v>
      </c>
      <c r="I112" s="146"/>
      <c r="L112" s="141"/>
      <c r="M112" s="147"/>
      <c r="T112" s="148"/>
      <c r="AT112" s="143" t="s">
        <v>147</v>
      </c>
      <c r="AU112" s="143" t="s">
        <v>84</v>
      </c>
      <c r="AV112" s="12" t="s">
        <v>84</v>
      </c>
      <c r="AW112" s="12" t="s">
        <v>36</v>
      </c>
      <c r="AX112" s="12" t="s">
        <v>74</v>
      </c>
      <c r="AY112" s="143" t="s">
        <v>135</v>
      </c>
    </row>
    <row r="113" spans="2:65" s="12" customFormat="1" ht="11.25">
      <c r="B113" s="141"/>
      <c r="D113" s="142" t="s">
        <v>147</v>
      </c>
      <c r="E113" s="143" t="s">
        <v>20</v>
      </c>
      <c r="F113" s="144" t="s">
        <v>149</v>
      </c>
      <c r="H113" s="145">
        <v>3.9689999999999999</v>
      </c>
      <c r="I113" s="146"/>
      <c r="L113" s="141"/>
      <c r="M113" s="147"/>
      <c r="T113" s="148"/>
      <c r="AT113" s="143" t="s">
        <v>147</v>
      </c>
      <c r="AU113" s="143" t="s">
        <v>84</v>
      </c>
      <c r="AV113" s="12" t="s">
        <v>84</v>
      </c>
      <c r="AW113" s="12" t="s">
        <v>36</v>
      </c>
      <c r="AX113" s="12" t="s">
        <v>74</v>
      </c>
      <c r="AY113" s="143" t="s">
        <v>135</v>
      </c>
    </row>
    <row r="114" spans="2:65" s="12" customFormat="1" ht="22.5">
      <c r="B114" s="141"/>
      <c r="D114" s="142" t="s">
        <v>147</v>
      </c>
      <c r="E114" s="143" t="s">
        <v>20</v>
      </c>
      <c r="F114" s="144" t="s">
        <v>150</v>
      </c>
      <c r="H114" s="145">
        <v>5.8259999999999996</v>
      </c>
      <c r="I114" s="146"/>
      <c r="L114" s="141"/>
      <c r="M114" s="147"/>
      <c r="T114" s="148"/>
      <c r="AT114" s="143" t="s">
        <v>147</v>
      </c>
      <c r="AU114" s="143" t="s">
        <v>84</v>
      </c>
      <c r="AV114" s="12" t="s">
        <v>84</v>
      </c>
      <c r="AW114" s="12" t="s">
        <v>36</v>
      </c>
      <c r="AX114" s="12" t="s">
        <v>74</v>
      </c>
      <c r="AY114" s="143" t="s">
        <v>135</v>
      </c>
    </row>
    <row r="115" spans="2:65" s="13" customFormat="1" ht="11.25">
      <c r="B115" s="149"/>
      <c r="D115" s="142" t="s">
        <v>147</v>
      </c>
      <c r="E115" s="150" t="s">
        <v>20</v>
      </c>
      <c r="F115" s="151" t="s">
        <v>151</v>
      </c>
      <c r="H115" s="152">
        <v>10.997</v>
      </c>
      <c r="I115" s="153"/>
      <c r="L115" s="149"/>
      <c r="M115" s="154"/>
      <c r="T115" s="155"/>
      <c r="AT115" s="150" t="s">
        <v>147</v>
      </c>
      <c r="AU115" s="150" t="s">
        <v>84</v>
      </c>
      <c r="AV115" s="13" t="s">
        <v>143</v>
      </c>
      <c r="AW115" s="13" t="s">
        <v>36</v>
      </c>
      <c r="AX115" s="13" t="s">
        <v>22</v>
      </c>
      <c r="AY115" s="150" t="s">
        <v>135</v>
      </c>
    </row>
    <row r="116" spans="2:65" s="1" customFormat="1" ht="24.2" customHeight="1">
      <c r="B116" s="33"/>
      <c r="C116" s="124" t="s">
        <v>84</v>
      </c>
      <c r="D116" s="124" t="s">
        <v>138</v>
      </c>
      <c r="E116" s="125" t="s">
        <v>152</v>
      </c>
      <c r="F116" s="126" t="s">
        <v>153</v>
      </c>
      <c r="G116" s="127" t="s">
        <v>154</v>
      </c>
      <c r="H116" s="128">
        <v>47.143999999999998</v>
      </c>
      <c r="I116" s="129"/>
      <c r="J116" s="130">
        <f>ROUND(I116*H116,2)</f>
        <v>0</v>
      </c>
      <c r="K116" s="126" t="s">
        <v>142</v>
      </c>
      <c r="L116" s="33"/>
      <c r="M116" s="131" t="s">
        <v>20</v>
      </c>
      <c r="N116" s="132" t="s">
        <v>45</v>
      </c>
      <c r="P116" s="133">
        <f>O116*H116</f>
        <v>0</v>
      </c>
      <c r="Q116" s="133">
        <v>1.42E-3</v>
      </c>
      <c r="R116" s="133">
        <f>Q116*H116</f>
        <v>6.6944480000000001E-2</v>
      </c>
      <c r="S116" s="133">
        <v>0</v>
      </c>
      <c r="T116" s="134">
        <f>S116*H116</f>
        <v>0</v>
      </c>
      <c r="AR116" s="135" t="s">
        <v>143</v>
      </c>
      <c r="AT116" s="135" t="s">
        <v>138</v>
      </c>
      <c r="AU116" s="135" t="s">
        <v>84</v>
      </c>
      <c r="AY116" s="18" t="s">
        <v>135</v>
      </c>
      <c r="BE116" s="136">
        <f>IF(N116="základní",J116,0)</f>
        <v>0</v>
      </c>
      <c r="BF116" s="136">
        <f>IF(N116="snížená",J116,0)</f>
        <v>0</v>
      </c>
      <c r="BG116" s="136">
        <f>IF(N116="zákl. přenesená",J116,0)</f>
        <v>0</v>
      </c>
      <c r="BH116" s="136">
        <f>IF(N116="sníž. přenesená",J116,0)</f>
        <v>0</v>
      </c>
      <c r="BI116" s="136">
        <f>IF(N116="nulová",J116,0)</f>
        <v>0</v>
      </c>
      <c r="BJ116" s="18" t="s">
        <v>22</v>
      </c>
      <c r="BK116" s="136">
        <f>ROUND(I116*H116,2)</f>
        <v>0</v>
      </c>
      <c r="BL116" s="18" t="s">
        <v>143</v>
      </c>
      <c r="BM116" s="135" t="s">
        <v>155</v>
      </c>
    </row>
    <row r="117" spans="2:65" s="1" customFormat="1" ht="11.25">
      <c r="B117" s="33"/>
      <c r="D117" s="137" t="s">
        <v>145</v>
      </c>
      <c r="F117" s="138" t="s">
        <v>156</v>
      </c>
      <c r="I117" s="139"/>
      <c r="L117" s="33"/>
      <c r="M117" s="140"/>
      <c r="T117" s="54"/>
      <c r="AT117" s="18" t="s">
        <v>145</v>
      </c>
      <c r="AU117" s="18" t="s">
        <v>84</v>
      </c>
    </row>
    <row r="118" spans="2:65" s="12" customFormat="1" ht="22.5">
      <c r="B118" s="141"/>
      <c r="D118" s="142" t="s">
        <v>147</v>
      </c>
      <c r="E118" s="143" t="s">
        <v>20</v>
      </c>
      <c r="F118" s="144" t="s">
        <v>157</v>
      </c>
      <c r="H118" s="145">
        <v>47.143999999999998</v>
      </c>
      <c r="I118" s="146"/>
      <c r="L118" s="141"/>
      <c r="M118" s="147"/>
      <c r="T118" s="148"/>
      <c r="AT118" s="143" t="s">
        <v>147</v>
      </c>
      <c r="AU118" s="143" t="s">
        <v>84</v>
      </c>
      <c r="AV118" s="12" t="s">
        <v>84</v>
      </c>
      <c r="AW118" s="12" t="s">
        <v>36</v>
      </c>
      <c r="AX118" s="12" t="s">
        <v>74</v>
      </c>
      <c r="AY118" s="143" t="s">
        <v>135</v>
      </c>
    </row>
    <row r="119" spans="2:65" s="13" customFormat="1" ht="11.25">
      <c r="B119" s="149"/>
      <c r="D119" s="142" t="s">
        <v>147</v>
      </c>
      <c r="E119" s="150" t="s">
        <v>20</v>
      </c>
      <c r="F119" s="151" t="s">
        <v>151</v>
      </c>
      <c r="H119" s="152">
        <v>47.143999999999998</v>
      </c>
      <c r="I119" s="153"/>
      <c r="L119" s="149"/>
      <c r="M119" s="154"/>
      <c r="T119" s="155"/>
      <c r="AT119" s="150" t="s">
        <v>147</v>
      </c>
      <c r="AU119" s="150" t="s">
        <v>84</v>
      </c>
      <c r="AV119" s="13" t="s">
        <v>143</v>
      </c>
      <c r="AW119" s="13" t="s">
        <v>36</v>
      </c>
      <c r="AX119" s="13" t="s">
        <v>22</v>
      </c>
      <c r="AY119" s="150" t="s">
        <v>135</v>
      </c>
    </row>
    <row r="120" spans="2:65" s="1" customFormat="1" ht="24.2" customHeight="1">
      <c r="B120" s="33"/>
      <c r="C120" s="124" t="s">
        <v>136</v>
      </c>
      <c r="D120" s="124" t="s">
        <v>138</v>
      </c>
      <c r="E120" s="125" t="s">
        <v>158</v>
      </c>
      <c r="F120" s="126" t="s">
        <v>159</v>
      </c>
      <c r="G120" s="127" t="s">
        <v>154</v>
      </c>
      <c r="H120" s="128">
        <v>47.143999999999998</v>
      </c>
      <c r="I120" s="129"/>
      <c r="J120" s="130">
        <f>ROUND(I120*H120,2)</f>
        <v>0</v>
      </c>
      <c r="K120" s="126" t="s">
        <v>142</v>
      </c>
      <c r="L120" s="33"/>
      <c r="M120" s="131" t="s">
        <v>20</v>
      </c>
      <c r="N120" s="132" t="s">
        <v>45</v>
      </c>
      <c r="P120" s="133">
        <f>O120*H120</f>
        <v>0</v>
      </c>
      <c r="Q120" s="133">
        <v>0</v>
      </c>
      <c r="R120" s="133">
        <f>Q120*H120</f>
        <v>0</v>
      </c>
      <c r="S120" s="133">
        <v>0</v>
      </c>
      <c r="T120" s="134">
        <f>S120*H120</f>
        <v>0</v>
      </c>
      <c r="AR120" s="135" t="s">
        <v>143</v>
      </c>
      <c r="AT120" s="135" t="s">
        <v>138</v>
      </c>
      <c r="AU120" s="135" t="s">
        <v>84</v>
      </c>
      <c r="AY120" s="18" t="s">
        <v>135</v>
      </c>
      <c r="BE120" s="136">
        <f>IF(N120="základní",J120,0)</f>
        <v>0</v>
      </c>
      <c r="BF120" s="136">
        <f>IF(N120="snížená",J120,0)</f>
        <v>0</v>
      </c>
      <c r="BG120" s="136">
        <f>IF(N120="zákl. přenesená",J120,0)</f>
        <v>0</v>
      </c>
      <c r="BH120" s="136">
        <f>IF(N120="sníž. přenesená",J120,0)</f>
        <v>0</v>
      </c>
      <c r="BI120" s="136">
        <f>IF(N120="nulová",J120,0)</f>
        <v>0</v>
      </c>
      <c r="BJ120" s="18" t="s">
        <v>22</v>
      </c>
      <c r="BK120" s="136">
        <f>ROUND(I120*H120,2)</f>
        <v>0</v>
      </c>
      <c r="BL120" s="18" t="s">
        <v>143</v>
      </c>
      <c r="BM120" s="135" t="s">
        <v>160</v>
      </c>
    </row>
    <row r="121" spans="2:65" s="1" customFormat="1" ht="11.25">
      <c r="B121" s="33"/>
      <c r="D121" s="137" t="s">
        <v>145</v>
      </c>
      <c r="F121" s="138" t="s">
        <v>161</v>
      </c>
      <c r="I121" s="139"/>
      <c r="L121" s="33"/>
      <c r="M121" s="140"/>
      <c r="T121" s="54"/>
      <c r="AT121" s="18" t="s">
        <v>145</v>
      </c>
      <c r="AU121" s="18" t="s">
        <v>84</v>
      </c>
    </row>
    <row r="122" spans="2:65" s="12" customFormat="1" ht="22.5">
      <c r="B122" s="141"/>
      <c r="D122" s="142" t="s">
        <v>147</v>
      </c>
      <c r="E122" s="143" t="s">
        <v>20</v>
      </c>
      <c r="F122" s="144" t="s">
        <v>157</v>
      </c>
      <c r="H122" s="145">
        <v>47.143999999999998</v>
      </c>
      <c r="I122" s="146"/>
      <c r="L122" s="141"/>
      <c r="M122" s="147"/>
      <c r="T122" s="148"/>
      <c r="AT122" s="143" t="s">
        <v>147</v>
      </c>
      <c r="AU122" s="143" t="s">
        <v>84</v>
      </c>
      <c r="AV122" s="12" t="s">
        <v>84</v>
      </c>
      <c r="AW122" s="12" t="s">
        <v>36</v>
      </c>
      <c r="AX122" s="12" t="s">
        <v>74</v>
      </c>
      <c r="AY122" s="143" t="s">
        <v>135</v>
      </c>
    </row>
    <row r="123" spans="2:65" s="13" customFormat="1" ht="11.25">
      <c r="B123" s="149"/>
      <c r="D123" s="142" t="s">
        <v>147</v>
      </c>
      <c r="E123" s="150" t="s">
        <v>20</v>
      </c>
      <c r="F123" s="151" t="s">
        <v>151</v>
      </c>
      <c r="H123" s="152">
        <v>47.143999999999998</v>
      </c>
      <c r="I123" s="153"/>
      <c r="L123" s="149"/>
      <c r="M123" s="154"/>
      <c r="T123" s="155"/>
      <c r="AT123" s="150" t="s">
        <v>147</v>
      </c>
      <c r="AU123" s="150" t="s">
        <v>84</v>
      </c>
      <c r="AV123" s="13" t="s">
        <v>143</v>
      </c>
      <c r="AW123" s="13" t="s">
        <v>36</v>
      </c>
      <c r="AX123" s="13" t="s">
        <v>22</v>
      </c>
      <c r="AY123" s="150" t="s">
        <v>135</v>
      </c>
    </row>
    <row r="124" spans="2:65" s="1" customFormat="1" ht="37.9" customHeight="1">
      <c r="B124" s="33"/>
      <c r="C124" s="124" t="s">
        <v>143</v>
      </c>
      <c r="D124" s="124" t="s">
        <v>138</v>
      </c>
      <c r="E124" s="125" t="s">
        <v>162</v>
      </c>
      <c r="F124" s="126" t="s">
        <v>163</v>
      </c>
      <c r="G124" s="127" t="s">
        <v>164</v>
      </c>
      <c r="H124" s="128">
        <v>0.95899999999999996</v>
      </c>
      <c r="I124" s="129"/>
      <c r="J124" s="130">
        <f>ROUND(I124*H124,2)</f>
        <v>0</v>
      </c>
      <c r="K124" s="126" t="s">
        <v>142</v>
      </c>
      <c r="L124" s="33"/>
      <c r="M124" s="131" t="s">
        <v>20</v>
      </c>
      <c r="N124" s="132" t="s">
        <v>45</v>
      </c>
      <c r="P124" s="133">
        <f>O124*H124</f>
        <v>0</v>
      </c>
      <c r="Q124" s="133">
        <v>1.0508900000000001</v>
      </c>
      <c r="R124" s="133">
        <f>Q124*H124</f>
        <v>1.00780351</v>
      </c>
      <c r="S124" s="133">
        <v>0</v>
      </c>
      <c r="T124" s="134">
        <f>S124*H124</f>
        <v>0</v>
      </c>
      <c r="AR124" s="135" t="s">
        <v>143</v>
      </c>
      <c r="AT124" s="135" t="s">
        <v>138</v>
      </c>
      <c r="AU124" s="135" t="s">
        <v>84</v>
      </c>
      <c r="AY124" s="18" t="s">
        <v>135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8" t="s">
        <v>22</v>
      </c>
      <c r="BK124" s="136">
        <f>ROUND(I124*H124,2)</f>
        <v>0</v>
      </c>
      <c r="BL124" s="18" t="s">
        <v>143</v>
      </c>
      <c r="BM124" s="135" t="s">
        <v>165</v>
      </c>
    </row>
    <row r="125" spans="2:65" s="1" customFormat="1" ht="11.25">
      <c r="B125" s="33"/>
      <c r="D125" s="137" t="s">
        <v>145</v>
      </c>
      <c r="F125" s="138" t="s">
        <v>166</v>
      </c>
      <c r="I125" s="139"/>
      <c r="L125" s="33"/>
      <c r="M125" s="140"/>
      <c r="T125" s="54"/>
      <c r="AT125" s="18" t="s">
        <v>145</v>
      </c>
      <c r="AU125" s="18" t="s">
        <v>84</v>
      </c>
    </row>
    <row r="126" spans="2:65" s="12" customFormat="1" ht="22.5">
      <c r="B126" s="141"/>
      <c r="D126" s="142" t="s">
        <v>147</v>
      </c>
      <c r="E126" s="143" t="s">
        <v>20</v>
      </c>
      <c r="F126" s="144" t="s">
        <v>167</v>
      </c>
      <c r="H126" s="145">
        <v>0.83699999999999997</v>
      </c>
      <c r="I126" s="146"/>
      <c r="L126" s="141"/>
      <c r="M126" s="147"/>
      <c r="T126" s="148"/>
      <c r="AT126" s="143" t="s">
        <v>147</v>
      </c>
      <c r="AU126" s="143" t="s">
        <v>84</v>
      </c>
      <c r="AV126" s="12" t="s">
        <v>84</v>
      </c>
      <c r="AW126" s="12" t="s">
        <v>36</v>
      </c>
      <c r="AX126" s="12" t="s">
        <v>74</v>
      </c>
      <c r="AY126" s="143" t="s">
        <v>135</v>
      </c>
    </row>
    <row r="127" spans="2:65" s="12" customFormat="1" ht="22.5">
      <c r="B127" s="141"/>
      <c r="D127" s="142" t="s">
        <v>147</v>
      </c>
      <c r="E127" s="143" t="s">
        <v>20</v>
      </c>
      <c r="F127" s="144" t="s">
        <v>168</v>
      </c>
      <c r="H127" s="145">
        <v>1.2999999999999999E-2</v>
      </c>
      <c r="I127" s="146"/>
      <c r="L127" s="141"/>
      <c r="M127" s="147"/>
      <c r="T127" s="148"/>
      <c r="AT127" s="143" t="s">
        <v>147</v>
      </c>
      <c r="AU127" s="143" t="s">
        <v>84</v>
      </c>
      <c r="AV127" s="12" t="s">
        <v>84</v>
      </c>
      <c r="AW127" s="12" t="s">
        <v>36</v>
      </c>
      <c r="AX127" s="12" t="s">
        <v>74</v>
      </c>
      <c r="AY127" s="143" t="s">
        <v>135</v>
      </c>
    </row>
    <row r="128" spans="2:65" s="12" customFormat="1" ht="22.5">
      <c r="B128" s="141"/>
      <c r="D128" s="142" t="s">
        <v>147</v>
      </c>
      <c r="E128" s="143" t="s">
        <v>20</v>
      </c>
      <c r="F128" s="144" t="s">
        <v>169</v>
      </c>
      <c r="H128" s="145">
        <v>4.3999999999999997E-2</v>
      </c>
      <c r="I128" s="146"/>
      <c r="L128" s="141"/>
      <c r="M128" s="147"/>
      <c r="T128" s="148"/>
      <c r="AT128" s="143" t="s">
        <v>147</v>
      </c>
      <c r="AU128" s="143" t="s">
        <v>84</v>
      </c>
      <c r="AV128" s="12" t="s">
        <v>84</v>
      </c>
      <c r="AW128" s="12" t="s">
        <v>36</v>
      </c>
      <c r="AX128" s="12" t="s">
        <v>74</v>
      </c>
      <c r="AY128" s="143" t="s">
        <v>135</v>
      </c>
    </row>
    <row r="129" spans="2:65" s="12" customFormat="1" ht="22.5">
      <c r="B129" s="141"/>
      <c r="D129" s="142" t="s">
        <v>147</v>
      </c>
      <c r="E129" s="143" t="s">
        <v>20</v>
      </c>
      <c r="F129" s="144" t="s">
        <v>170</v>
      </c>
      <c r="H129" s="145">
        <v>6.5000000000000002E-2</v>
      </c>
      <c r="I129" s="146"/>
      <c r="L129" s="141"/>
      <c r="M129" s="147"/>
      <c r="T129" s="148"/>
      <c r="AT129" s="143" t="s">
        <v>147</v>
      </c>
      <c r="AU129" s="143" t="s">
        <v>84</v>
      </c>
      <c r="AV129" s="12" t="s">
        <v>84</v>
      </c>
      <c r="AW129" s="12" t="s">
        <v>36</v>
      </c>
      <c r="AX129" s="12" t="s">
        <v>74</v>
      </c>
      <c r="AY129" s="143" t="s">
        <v>135</v>
      </c>
    </row>
    <row r="130" spans="2:65" s="13" customFormat="1" ht="11.25">
      <c r="B130" s="149"/>
      <c r="D130" s="142" t="s">
        <v>147</v>
      </c>
      <c r="E130" s="150" t="s">
        <v>20</v>
      </c>
      <c r="F130" s="151" t="s">
        <v>151</v>
      </c>
      <c r="H130" s="152">
        <v>0.95899999999999996</v>
      </c>
      <c r="I130" s="153"/>
      <c r="L130" s="149"/>
      <c r="M130" s="154"/>
      <c r="T130" s="155"/>
      <c r="AT130" s="150" t="s">
        <v>147</v>
      </c>
      <c r="AU130" s="150" t="s">
        <v>84</v>
      </c>
      <c r="AV130" s="13" t="s">
        <v>143</v>
      </c>
      <c r="AW130" s="13" t="s">
        <v>36</v>
      </c>
      <c r="AX130" s="13" t="s">
        <v>22</v>
      </c>
      <c r="AY130" s="150" t="s">
        <v>135</v>
      </c>
    </row>
    <row r="131" spans="2:65" s="11" customFormat="1" ht="22.9" customHeight="1">
      <c r="B131" s="112"/>
      <c r="D131" s="113" t="s">
        <v>73</v>
      </c>
      <c r="E131" s="122" t="s">
        <v>171</v>
      </c>
      <c r="F131" s="122" t="s">
        <v>172</v>
      </c>
      <c r="I131" s="115"/>
      <c r="J131" s="123">
        <f>BK131</f>
        <v>0</v>
      </c>
      <c r="L131" s="112"/>
      <c r="M131" s="117"/>
      <c r="P131" s="118">
        <f>SUM(P132:P202)</f>
        <v>0</v>
      </c>
      <c r="R131" s="118">
        <f>SUM(R132:R202)</f>
        <v>173.16533869759999</v>
      </c>
      <c r="T131" s="119">
        <f>SUM(T132:T202)</f>
        <v>0</v>
      </c>
      <c r="AR131" s="113" t="s">
        <v>22</v>
      </c>
      <c r="AT131" s="120" t="s">
        <v>73</v>
      </c>
      <c r="AU131" s="120" t="s">
        <v>22</v>
      </c>
      <c r="AY131" s="113" t="s">
        <v>135</v>
      </c>
      <c r="BK131" s="121">
        <f>SUM(BK132:BK202)</f>
        <v>0</v>
      </c>
    </row>
    <row r="132" spans="2:65" s="1" customFormat="1" ht="78" customHeight="1">
      <c r="B132" s="33"/>
      <c r="C132" s="124" t="s">
        <v>173</v>
      </c>
      <c r="D132" s="124" t="s">
        <v>138</v>
      </c>
      <c r="E132" s="125" t="s">
        <v>174</v>
      </c>
      <c r="F132" s="126" t="s">
        <v>175</v>
      </c>
      <c r="G132" s="127" t="s">
        <v>154</v>
      </c>
      <c r="H132" s="128">
        <v>245.75200000000001</v>
      </c>
      <c r="I132" s="129"/>
      <c r="J132" s="130">
        <f>ROUND(I132*H132,2)</f>
        <v>0</v>
      </c>
      <c r="K132" s="126" t="s">
        <v>142</v>
      </c>
      <c r="L132" s="33"/>
      <c r="M132" s="131" t="s">
        <v>20</v>
      </c>
      <c r="N132" s="132" t="s">
        <v>45</v>
      </c>
      <c r="P132" s="133">
        <f>O132*H132</f>
        <v>0</v>
      </c>
      <c r="Q132" s="133">
        <v>1.1520000000000001E-2</v>
      </c>
      <c r="R132" s="133">
        <f>Q132*H132</f>
        <v>2.8310630400000001</v>
      </c>
      <c r="S132" s="133">
        <v>0</v>
      </c>
      <c r="T132" s="134">
        <f>S132*H132</f>
        <v>0</v>
      </c>
      <c r="AR132" s="135" t="s">
        <v>143</v>
      </c>
      <c r="AT132" s="135" t="s">
        <v>138</v>
      </c>
      <c r="AU132" s="135" t="s">
        <v>84</v>
      </c>
      <c r="AY132" s="18" t="s">
        <v>135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8" t="s">
        <v>22</v>
      </c>
      <c r="BK132" s="136">
        <f>ROUND(I132*H132,2)</f>
        <v>0</v>
      </c>
      <c r="BL132" s="18" t="s">
        <v>143</v>
      </c>
      <c r="BM132" s="135" t="s">
        <v>176</v>
      </c>
    </row>
    <row r="133" spans="2:65" s="1" customFormat="1" ht="11.25">
      <c r="B133" s="33"/>
      <c r="D133" s="137" t="s">
        <v>145</v>
      </c>
      <c r="F133" s="138" t="s">
        <v>177</v>
      </c>
      <c r="I133" s="139"/>
      <c r="L133" s="33"/>
      <c r="M133" s="140"/>
      <c r="T133" s="54"/>
      <c r="AT133" s="18" t="s">
        <v>145</v>
      </c>
      <c r="AU133" s="18" t="s">
        <v>84</v>
      </c>
    </row>
    <row r="134" spans="2:65" s="12" customFormat="1" ht="22.5">
      <c r="B134" s="141"/>
      <c r="D134" s="142" t="s">
        <v>147</v>
      </c>
      <c r="E134" s="143" t="s">
        <v>20</v>
      </c>
      <c r="F134" s="144" t="s">
        <v>178</v>
      </c>
      <c r="H134" s="145">
        <v>245.75200000000001</v>
      </c>
      <c r="I134" s="146"/>
      <c r="L134" s="141"/>
      <c r="M134" s="147"/>
      <c r="T134" s="148"/>
      <c r="AT134" s="143" t="s">
        <v>147</v>
      </c>
      <c r="AU134" s="143" t="s">
        <v>84</v>
      </c>
      <c r="AV134" s="12" t="s">
        <v>84</v>
      </c>
      <c r="AW134" s="12" t="s">
        <v>36</v>
      </c>
      <c r="AX134" s="12" t="s">
        <v>74</v>
      </c>
      <c r="AY134" s="143" t="s">
        <v>135</v>
      </c>
    </row>
    <row r="135" spans="2:65" s="13" customFormat="1" ht="11.25">
      <c r="B135" s="149"/>
      <c r="D135" s="142" t="s">
        <v>147</v>
      </c>
      <c r="E135" s="150" t="s">
        <v>20</v>
      </c>
      <c r="F135" s="151" t="s">
        <v>151</v>
      </c>
      <c r="H135" s="152">
        <v>245.75200000000001</v>
      </c>
      <c r="I135" s="153"/>
      <c r="L135" s="149"/>
      <c r="M135" s="154"/>
      <c r="T135" s="155"/>
      <c r="AT135" s="150" t="s">
        <v>147</v>
      </c>
      <c r="AU135" s="150" t="s">
        <v>84</v>
      </c>
      <c r="AV135" s="13" t="s">
        <v>143</v>
      </c>
      <c r="AW135" s="13" t="s">
        <v>36</v>
      </c>
      <c r="AX135" s="13" t="s">
        <v>22</v>
      </c>
      <c r="AY135" s="150" t="s">
        <v>135</v>
      </c>
    </row>
    <row r="136" spans="2:65" s="1" customFormat="1" ht="24.2" customHeight="1">
      <c r="B136" s="33"/>
      <c r="C136" s="156" t="s">
        <v>171</v>
      </c>
      <c r="D136" s="156" t="s">
        <v>179</v>
      </c>
      <c r="E136" s="157" t="s">
        <v>180</v>
      </c>
      <c r="F136" s="158" t="s">
        <v>181</v>
      </c>
      <c r="G136" s="159" t="s">
        <v>154</v>
      </c>
      <c r="H136" s="160">
        <v>250.667</v>
      </c>
      <c r="I136" s="161"/>
      <c r="J136" s="162">
        <f>ROUND(I136*H136,2)</f>
        <v>0</v>
      </c>
      <c r="K136" s="158" t="s">
        <v>142</v>
      </c>
      <c r="L136" s="163"/>
      <c r="M136" s="164" t="s">
        <v>20</v>
      </c>
      <c r="N136" s="165" t="s">
        <v>45</v>
      </c>
      <c r="P136" s="133">
        <f>O136*H136</f>
        <v>0</v>
      </c>
      <c r="Q136" s="133">
        <v>1.55E-2</v>
      </c>
      <c r="R136" s="133">
        <f>Q136*H136</f>
        <v>3.8853385</v>
      </c>
      <c r="S136" s="133">
        <v>0</v>
      </c>
      <c r="T136" s="134">
        <f>S136*H136</f>
        <v>0</v>
      </c>
      <c r="AR136" s="135" t="s">
        <v>182</v>
      </c>
      <c r="AT136" s="135" t="s">
        <v>179</v>
      </c>
      <c r="AU136" s="135" t="s">
        <v>84</v>
      </c>
      <c r="AY136" s="18" t="s">
        <v>135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8" t="s">
        <v>22</v>
      </c>
      <c r="BK136" s="136">
        <f>ROUND(I136*H136,2)</f>
        <v>0</v>
      </c>
      <c r="BL136" s="18" t="s">
        <v>143</v>
      </c>
      <c r="BM136" s="135" t="s">
        <v>183</v>
      </c>
    </row>
    <row r="137" spans="2:65" s="12" customFormat="1" ht="22.5">
      <c r="B137" s="141"/>
      <c r="D137" s="142" t="s">
        <v>147</v>
      </c>
      <c r="E137" s="143" t="s">
        <v>20</v>
      </c>
      <c r="F137" s="144" t="s">
        <v>184</v>
      </c>
      <c r="H137" s="145">
        <v>250.667</v>
      </c>
      <c r="I137" s="146"/>
      <c r="L137" s="141"/>
      <c r="M137" s="147"/>
      <c r="T137" s="148"/>
      <c r="AT137" s="143" t="s">
        <v>147</v>
      </c>
      <c r="AU137" s="143" t="s">
        <v>84</v>
      </c>
      <c r="AV137" s="12" t="s">
        <v>84</v>
      </c>
      <c r="AW137" s="12" t="s">
        <v>36</v>
      </c>
      <c r="AX137" s="12" t="s">
        <v>74</v>
      </c>
      <c r="AY137" s="143" t="s">
        <v>135</v>
      </c>
    </row>
    <row r="138" spans="2:65" s="13" customFormat="1" ht="11.25">
      <c r="B138" s="149"/>
      <c r="D138" s="142" t="s">
        <v>147</v>
      </c>
      <c r="E138" s="150" t="s">
        <v>20</v>
      </c>
      <c r="F138" s="151" t="s">
        <v>151</v>
      </c>
      <c r="H138" s="152">
        <v>250.667</v>
      </c>
      <c r="I138" s="153"/>
      <c r="L138" s="149"/>
      <c r="M138" s="154"/>
      <c r="T138" s="155"/>
      <c r="AT138" s="150" t="s">
        <v>147</v>
      </c>
      <c r="AU138" s="150" t="s">
        <v>84</v>
      </c>
      <c r="AV138" s="13" t="s">
        <v>143</v>
      </c>
      <c r="AW138" s="13" t="s">
        <v>36</v>
      </c>
      <c r="AX138" s="13" t="s">
        <v>22</v>
      </c>
      <c r="AY138" s="150" t="s">
        <v>135</v>
      </c>
    </row>
    <row r="139" spans="2:65" s="1" customFormat="1" ht="78" customHeight="1">
      <c r="B139" s="33"/>
      <c r="C139" s="124" t="s">
        <v>185</v>
      </c>
      <c r="D139" s="124" t="s">
        <v>138</v>
      </c>
      <c r="E139" s="125" t="s">
        <v>186</v>
      </c>
      <c r="F139" s="126" t="s">
        <v>187</v>
      </c>
      <c r="G139" s="127" t="s">
        <v>154</v>
      </c>
      <c r="H139" s="128">
        <v>1820.74</v>
      </c>
      <c r="I139" s="129"/>
      <c r="J139" s="130">
        <f>ROUND(I139*H139,2)</f>
        <v>0</v>
      </c>
      <c r="K139" s="126" t="s">
        <v>142</v>
      </c>
      <c r="L139" s="33"/>
      <c r="M139" s="131" t="s">
        <v>20</v>
      </c>
      <c r="N139" s="132" t="s">
        <v>45</v>
      </c>
      <c r="P139" s="133">
        <f>O139*H139</f>
        <v>0</v>
      </c>
      <c r="Q139" s="133">
        <v>1.1599999999999999E-2</v>
      </c>
      <c r="R139" s="133">
        <f>Q139*H139</f>
        <v>21.120583999999997</v>
      </c>
      <c r="S139" s="133">
        <v>0</v>
      </c>
      <c r="T139" s="134">
        <f>S139*H139</f>
        <v>0</v>
      </c>
      <c r="AR139" s="135" t="s">
        <v>143</v>
      </c>
      <c r="AT139" s="135" t="s">
        <v>138</v>
      </c>
      <c r="AU139" s="135" t="s">
        <v>84</v>
      </c>
      <c r="AY139" s="18" t="s">
        <v>135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8" t="s">
        <v>22</v>
      </c>
      <c r="BK139" s="136">
        <f>ROUND(I139*H139,2)</f>
        <v>0</v>
      </c>
      <c r="BL139" s="18" t="s">
        <v>143</v>
      </c>
      <c r="BM139" s="135" t="s">
        <v>188</v>
      </c>
    </row>
    <row r="140" spans="2:65" s="1" customFormat="1" ht="11.25">
      <c r="B140" s="33"/>
      <c r="D140" s="137" t="s">
        <v>145</v>
      </c>
      <c r="F140" s="138" t="s">
        <v>189</v>
      </c>
      <c r="I140" s="139"/>
      <c r="L140" s="33"/>
      <c r="M140" s="140"/>
      <c r="T140" s="54"/>
      <c r="AT140" s="18" t="s">
        <v>145</v>
      </c>
      <c r="AU140" s="18" t="s">
        <v>84</v>
      </c>
    </row>
    <row r="141" spans="2:65" s="12" customFormat="1" ht="22.5">
      <c r="B141" s="141"/>
      <c r="D141" s="142" t="s">
        <v>147</v>
      </c>
      <c r="E141" s="143" t="s">
        <v>20</v>
      </c>
      <c r="F141" s="144" t="s">
        <v>190</v>
      </c>
      <c r="H141" s="145">
        <v>1820.74</v>
      </c>
      <c r="I141" s="146"/>
      <c r="L141" s="141"/>
      <c r="M141" s="147"/>
      <c r="T141" s="148"/>
      <c r="AT141" s="143" t="s">
        <v>147</v>
      </c>
      <c r="AU141" s="143" t="s">
        <v>84</v>
      </c>
      <c r="AV141" s="12" t="s">
        <v>84</v>
      </c>
      <c r="AW141" s="12" t="s">
        <v>36</v>
      </c>
      <c r="AX141" s="12" t="s">
        <v>74</v>
      </c>
      <c r="AY141" s="143" t="s">
        <v>135</v>
      </c>
    </row>
    <row r="142" spans="2:65" s="13" customFormat="1" ht="11.25">
      <c r="B142" s="149"/>
      <c r="D142" s="142" t="s">
        <v>147</v>
      </c>
      <c r="E142" s="150" t="s">
        <v>20</v>
      </c>
      <c r="F142" s="151" t="s">
        <v>151</v>
      </c>
      <c r="H142" s="152">
        <v>1820.74</v>
      </c>
      <c r="I142" s="153"/>
      <c r="L142" s="149"/>
      <c r="M142" s="154"/>
      <c r="T142" s="155"/>
      <c r="AT142" s="150" t="s">
        <v>147</v>
      </c>
      <c r="AU142" s="150" t="s">
        <v>84</v>
      </c>
      <c r="AV142" s="13" t="s">
        <v>143</v>
      </c>
      <c r="AW142" s="13" t="s">
        <v>36</v>
      </c>
      <c r="AX142" s="13" t="s">
        <v>22</v>
      </c>
      <c r="AY142" s="150" t="s">
        <v>135</v>
      </c>
    </row>
    <row r="143" spans="2:65" s="1" customFormat="1" ht="24.2" customHeight="1">
      <c r="B143" s="33"/>
      <c r="C143" s="156" t="s">
        <v>182</v>
      </c>
      <c r="D143" s="156" t="s">
        <v>179</v>
      </c>
      <c r="E143" s="157" t="s">
        <v>191</v>
      </c>
      <c r="F143" s="158" t="s">
        <v>192</v>
      </c>
      <c r="G143" s="159" t="s">
        <v>154</v>
      </c>
      <c r="H143" s="160">
        <v>1857.155</v>
      </c>
      <c r="I143" s="161"/>
      <c r="J143" s="162">
        <f>ROUND(I143*H143,2)</f>
        <v>0</v>
      </c>
      <c r="K143" s="158" t="s">
        <v>142</v>
      </c>
      <c r="L143" s="163"/>
      <c r="M143" s="164" t="s">
        <v>20</v>
      </c>
      <c r="N143" s="165" t="s">
        <v>45</v>
      </c>
      <c r="P143" s="133">
        <f>O143*H143</f>
        <v>0</v>
      </c>
      <c r="Q143" s="133">
        <v>2.5000000000000001E-2</v>
      </c>
      <c r="R143" s="133">
        <f>Q143*H143</f>
        <v>46.428875000000005</v>
      </c>
      <c r="S143" s="133">
        <v>0</v>
      </c>
      <c r="T143" s="134">
        <f>S143*H143</f>
        <v>0</v>
      </c>
      <c r="AR143" s="135" t="s">
        <v>182</v>
      </c>
      <c r="AT143" s="135" t="s">
        <v>179</v>
      </c>
      <c r="AU143" s="135" t="s">
        <v>84</v>
      </c>
      <c r="AY143" s="18" t="s">
        <v>135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8" t="s">
        <v>22</v>
      </c>
      <c r="BK143" s="136">
        <f>ROUND(I143*H143,2)</f>
        <v>0</v>
      </c>
      <c r="BL143" s="18" t="s">
        <v>143</v>
      </c>
      <c r="BM143" s="135" t="s">
        <v>193</v>
      </c>
    </row>
    <row r="144" spans="2:65" s="12" customFormat="1" ht="11.25">
      <c r="B144" s="141"/>
      <c r="D144" s="142" t="s">
        <v>147</v>
      </c>
      <c r="E144" s="143" t="s">
        <v>20</v>
      </c>
      <c r="F144" s="144" t="s">
        <v>194</v>
      </c>
      <c r="H144" s="145">
        <v>1857.155</v>
      </c>
      <c r="I144" s="146"/>
      <c r="L144" s="141"/>
      <c r="M144" s="147"/>
      <c r="T144" s="148"/>
      <c r="AT144" s="143" t="s">
        <v>147</v>
      </c>
      <c r="AU144" s="143" t="s">
        <v>84</v>
      </c>
      <c r="AV144" s="12" t="s">
        <v>84</v>
      </c>
      <c r="AW144" s="12" t="s">
        <v>36</v>
      </c>
      <c r="AX144" s="12" t="s">
        <v>22</v>
      </c>
      <c r="AY144" s="143" t="s">
        <v>135</v>
      </c>
    </row>
    <row r="145" spans="2:65" s="1" customFormat="1" ht="66.75" customHeight="1">
      <c r="B145" s="33"/>
      <c r="C145" s="124" t="s">
        <v>195</v>
      </c>
      <c r="D145" s="124" t="s">
        <v>138</v>
      </c>
      <c r="E145" s="125" t="s">
        <v>196</v>
      </c>
      <c r="F145" s="126" t="s">
        <v>197</v>
      </c>
      <c r="G145" s="127" t="s">
        <v>198</v>
      </c>
      <c r="H145" s="128">
        <v>1476.6</v>
      </c>
      <c r="I145" s="129"/>
      <c r="J145" s="130">
        <f>ROUND(I145*H145,2)</f>
        <v>0</v>
      </c>
      <c r="K145" s="126" t="s">
        <v>142</v>
      </c>
      <c r="L145" s="33"/>
      <c r="M145" s="131" t="s">
        <v>20</v>
      </c>
      <c r="N145" s="132" t="s">
        <v>45</v>
      </c>
      <c r="P145" s="133">
        <f>O145*H145</f>
        <v>0</v>
      </c>
      <c r="Q145" s="133">
        <v>1.758E-3</v>
      </c>
      <c r="R145" s="133">
        <f>Q145*H145</f>
        <v>2.5958627999999999</v>
      </c>
      <c r="S145" s="133">
        <v>0</v>
      </c>
      <c r="T145" s="134">
        <f>S145*H145</f>
        <v>0</v>
      </c>
      <c r="AR145" s="135" t="s">
        <v>143</v>
      </c>
      <c r="AT145" s="135" t="s">
        <v>138</v>
      </c>
      <c r="AU145" s="135" t="s">
        <v>84</v>
      </c>
      <c r="AY145" s="18" t="s">
        <v>135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8" t="s">
        <v>22</v>
      </c>
      <c r="BK145" s="136">
        <f>ROUND(I145*H145,2)</f>
        <v>0</v>
      </c>
      <c r="BL145" s="18" t="s">
        <v>143</v>
      </c>
      <c r="BM145" s="135" t="s">
        <v>199</v>
      </c>
    </row>
    <row r="146" spans="2:65" s="1" customFormat="1" ht="11.25">
      <c r="B146" s="33"/>
      <c r="D146" s="137" t="s">
        <v>145</v>
      </c>
      <c r="F146" s="138" t="s">
        <v>200</v>
      </c>
      <c r="I146" s="139"/>
      <c r="L146" s="33"/>
      <c r="M146" s="140"/>
      <c r="T146" s="54"/>
      <c r="AT146" s="18" t="s">
        <v>145</v>
      </c>
      <c r="AU146" s="18" t="s">
        <v>84</v>
      </c>
    </row>
    <row r="147" spans="2:65" s="12" customFormat="1" ht="22.5">
      <c r="B147" s="141"/>
      <c r="D147" s="142" t="s">
        <v>147</v>
      </c>
      <c r="E147" s="143" t="s">
        <v>20</v>
      </c>
      <c r="F147" s="144" t="s">
        <v>201</v>
      </c>
      <c r="H147" s="145">
        <v>87.94</v>
      </c>
      <c r="I147" s="146"/>
      <c r="L147" s="141"/>
      <c r="M147" s="147"/>
      <c r="T147" s="148"/>
      <c r="AT147" s="143" t="s">
        <v>147</v>
      </c>
      <c r="AU147" s="143" t="s">
        <v>84</v>
      </c>
      <c r="AV147" s="12" t="s">
        <v>84</v>
      </c>
      <c r="AW147" s="12" t="s">
        <v>36</v>
      </c>
      <c r="AX147" s="12" t="s">
        <v>74</v>
      </c>
      <c r="AY147" s="143" t="s">
        <v>135</v>
      </c>
    </row>
    <row r="148" spans="2:65" s="12" customFormat="1" ht="22.5">
      <c r="B148" s="141"/>
      <c r="D148" s="142" t="s">
        <v>147</v>
      </c>
      <c r="E148" s="143" t="s">
        <v>20</v>
      </c>
      <c r="F148" s="144" t="s">
        <v>202</v>
      </c>
      <c r="H148" s="145">
        <v>103.12</v>
      </c>
      <c r="I148" s="146"/>
      <c r="L148" s="141"/>
      <c r="M148" s="147"/>
      <c r="T148" s="148"/>
      <c r="AT148" s="143" t="s">
        <v>147</v>
      </c>
      <c r="AU148" s="143" t="s">
        <v>84</v>
      </c>
      <c r="AV148" s="12" t="s">
        <v>84</v>
      </c>
      <c r="AW148" s="12" t="s">
        <v>36</v>
      </c>
      <c r="AX148" s="12" t="s">
        <v>74</v>
      </c>
      <c r="AY148" s="143" t="s">
        <v>135</v>
      </c>
    </row>
    <row r="149" spans="2:65" s="12" customFormat="1" ht="22.5">
      <c r="B149" s="141"/>
      <c r="D149" s="142" t="s">
        <v>147</v>
      </c>
      <c r="E149" s="143" t="s">
        <v>20</v>
      </c>
      <c r="F149" s="144" t="s">
        <v>203</v>
      </c>
      <c r="H149" s="145">
        <v>1285.54</v>
      </c>
      <c r="I149" s="146"/>
      <c r="L149" s="141"/>
      <c r="M149" s="147"/>
      <c r="T149" s="148"/>
      <c r="AT149" s="143" t="s">
        <v>147</v>
      </c>
      <c r="AU149" s="143" t="s">
        <v>84</v>
      </c>
      <c r="AV149" s="12" t="s">
        <v>84</v>
      </c>
      <c r="AW149" s="12" t="s">
        <v>36</v>
      </c>
      <c r="AX149" s="12" t="s">
        <v>74</v>
      </c>
      <c r="AY149" s="143" t="s">
        <v>135</v>
      </c>
    </row>
    <row r="150" spans="2:65" s="13" customFormat="1" ht="11.25">
      <c r="B150" s="149"/>
      <c r="D150" s="142" t="s">
        <v>147</v>
      </c>
      <c r="E150" s="150" t="s">
        <v>20</v>
      </c>
      <c r="F150" s="151" t="s">
        <v>151</v>
      </c>
      <c r="H150" s="152">
        <v>1476.6</v>
      </c>
      <c r="I150" s="153"/>
      <c r="L150" s="149"/>
      <c r="M150" s="154"/>
      <c r="T150" s="155"/>
      <c r="AT150" s="150" t="s">
        <v>147</v>
      </c>
      <c r="AU150" s="150" t="s">
        <v>84</v>
      </c>
      <c r="AV150" s="13" t="s">
        <v>143</v>
      </c>
      <c r="AW150" s="13" t="s">
        <v>36</v>
      </c>
      <c r="AX150" s="13" t="s">
        <v>22</v>
      </c>
      <c r="AY150" s="150" t="s">
        <v>135</v>
      </c>
    </row>
    <row r="151" spans="2:65" s="1" customFormat="1" ht="24.2" customHeight="1">
      <c r="B151" s="33"/>
      <c r="C151" s="156" t="s">
        <v>27</v>
      </c>
      <c r="D151" s="156" t="s">
        <v>179</v>
      </c>
      <c r="E151" s="157" t="s">
        <v>204</v>
      </c>
      <c r="F151" s="158" t="s">
        <v>205</v>
      </c>
      <c r="G151" s="159" t="s">
        <v>154</v>
      </c>
      <c r="H151" s="160">
        <v>324.85199999999998</v>
      </c>
      <c r="I151" s="161"/>
      <c r="J151" s="162">
        <f>ROUND(I151*H151,2)</f>
        <v>0</v>
      </c>
      <c r="K151" s="158" t="s">
        <v>142</v>
      </c>
      <c r="L151" s="163"/>
      <c r="M151" s="164" t="s">
        <v>20</v>
      </c>
      <c r="N151" s="165" t="s">
        <v>45</v>
      </c>
      <c r="P151" s="133">
        <f>O151*H151</f>
        <v>0</v>
      </c>
      <c r="Q151" s="133">
        <v>4.7999999999999996E-3</v>
      </c>
      <c r="R151" s="133">
        <f>Q151*H151</f>
        <v>1.5592895999999998</v>
      </c>
      <c r="S151" s="133">
        <v>0</v>
      </c>
      <c r="T151" s="134">
        <f>S151*H151</f>
        <v>0</v>
      </c>
      <c r="AR151" s="135" t="s">
        <v>182</v>
      </c>
      <c r="AT151" s="135" t="s">
        <v>179</v>
      </c>
      <c r="AU151" s="135" t="s">
        <v>84</v>
      </c>
      <c r="AY151" s="18" t="s">
        <v>135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8" t="s">
        <v>22</v>
      </c>
      <c r="BK151" s="136">
        <f>ROUND(I151*H151,2)</f>
        <v>0</v>
      </c>
      <c r="BL151" s="18" t="s">
        <v>143</v>
      </c>
      <c r="BM151" s="135" t="s">
        <v>206</v>
      </c>
    </row>
    <row r="152" spans="2:65" s="12" customFormat="1" ht="11.25">
      <c r="B152" s="141"/>
      <c r="D152" s="142" t="s">
        <v>147</v>
      </c>
      <c r="E152" s="143" t="s">
        <v>20</v>
      </c>
      <c r="F152" s="144" t="s">
        <v>207</v>
      </c>
      <c r="H152" s="145">
        <v>324.85199999999998</v>
      </c>
      <c r="I152" s="146"/>
      <c r="L152" s="141"/>
      <c r="M152" s="147"/>
      <c r="T152" s="148"/>
      <c r="AT152" s="143" t="s">
        <v>147</v>
      </c>
      <c r="AU152" s="143" t="s">
        <v>84</v>
      </c>
      <c r="AV152" s="12" t="s">
        <v>84</v>
      </c>
      <c r="AW152" s="12" t="s">
        <v>36</v>
      </c>
      <c r="AX152" s="12" t="s">
        <v>22</v>
      </c>
      <c r="AY152" s="143" t="s">
        <v>135</v>
      </c>
    </row>
    <row r="153" spans="2:65" s="1" customFormat="1" ht="49.15" customHeight="1">
      <c r="B153" s="33"/>
      <c r="C153" s="124" t="s">
        <v>208</v>
      </c>
      <c r="D153" s="124" t="s">
        <v>138</v>
      </c>
      <c r="E153" s="125" t="s">
        <v>209</v>
      </c>
      <c r="F153" s="126" t="s">
        <v>210</v>
      </c>
      <c r="G153" s="127" t="s">
        <v>154</v>
      </c>
      <c r="H153" s="128">
        <v>1820.74</v>
      </c>
      <c r="I153" s="129"/>
      <c r="J153" s="130">
        <f>ROUND(I153*H153,2)</f>
        <v>0</v>
      </c>
      <c r="K153" s="126" t="s">
        <v>142</v>
      </c>
      <c r="L153" s="33"/>
      <c r="M153" s="131" t="s">
        <v>20</v>
      </c>
      <c r="N153" s="132" t="s">
        <v>45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143</v>
      </c>
      <c r="AT153" s="135" t="s">
        <v>138</v>
      </c>
      <c r="AU153" s="135" t="s">
        <v>84</v>
      </c>
      <c r="AY153" s="18" t="s">
        <v>135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8" t="s">
        <v>22</v>
      </c>
      <c r="BK153" s="136">
        <f>ROUND(I153*H153,2)</f>
        <v>0</v>
      </c>
      <c r="BL153" s="18" t="s">
        <v>143</v>
      </c>
      <c r="BM153" s="135" t="s">
        <v>211</v>
      </c>
    </row>
    <row r="154" spans="2:65" s="1" customFormat="1" ht="11.25">
      <c r="B154" s="33"/>
      <c r="D154" s="137" t="s">
        <v>145</v>
      </c>
      <c r="F154" s="138" t="s">
        <v>212</v>
      </c>
      <c r="I154" s="139"/>
      <c r="L154" s="33"/>
      <c r="M154" s="140"/>
      <c r="T154" s="54"/>
      <c r="AT154" s="18" t="s">
        <v>145</v>
      </c>
      <c r="AU154" s="18" t="s">
        <v>84</v>
      </c>
    </row>
    <row r="155" spans="2:65" s="12" customFormat="1" ht="22.5">
      <c r="B155" s="141"/>
      <c r="D155" s="142" t="s">
        <v>147</v>
      </c>
      <c r="E155" s="143" t="s">
        <v>20</v>
      </c>
      <c r="F155" s="144" t="s">
        <v>190</v>
      </c>
      <c r="H155" s="145">
        <v>1820.74</v>
      </c>
      <c r="I155" s="146"/>
      <c r="L155" s="141"/>
      <c r="M155" s="147"/>
      <c r="T155" s="148"/>
      <c r="AT155" s="143" t="s">
        <v>147</v>
      </c>
      <c r="AU155" s="143" t="s">
        <v>84</v>
      </c>
      <c r="AV155" s="12" t="s">
        <v>84</v>
      </c>
      <c r="AW155" s="12" t="s">
        <v>36</v>
      </c>
      <c r="AX155" s="12" t="s">
        <v>74</v>
      </c>
      <c r="AY155" s="143" t="s">
        <v>135</v>
      </c>
    </row>
    <row r="156" spans="2:65" s="13" customFormat="1" ht="11.25">
      <c r="B156" s="149"/>
      <c r="D156" s="142" t="s">
        <v>147</v>
      </c>
      <c r="E156" s="150" t="s">
        <v>20</v>
      </c>
      <c r="F156" s="151" t="s">
        <v>151</v>
      </c>
      <c r="H156" s="152">
        <v>1820.74</v>
      </c>
      <c r="I156" s="153"/>
      <c r="L156" s="149"/>
      <c r="M156" s="154"/>
      <c r="T156" s="155"/>
      <c r="AT156" s="150" t="s">
        <v>147</v>
      </c>
      <c r="AU156" s="150" t="s">
        <v>84</v>
      </c>
      <c r="AV156" s="13" t="s">
        <v>143</v>
      </c>
      <c r="AW156" s="13" t="s">
        <v>36</v>
      </c>
      <c r="AX156" s="13" t="s">
        <v>22</v>
      </c>
      <c r="AY156" s="150" t="s">
        <v>135</v>
      </c>
    </row>
    <row r="157" spans="2:65" s="1" customFormat="1" ht="24.2" customHeight="1">
      <c r="B157" s="33"/>
      <c r="C157" s="124" t="s">
        <v>8</v>
      </c>
      <c r="D157" s="124" t="s">
        <v>138</v>
      </c>
      <c r="E157" s="125" t="s">
        <v>213</v>
      </c>
      <c r="F157" s="126" t="s">
        <v>214</v>
      </c>
      <c r="G157" s="127" t="s">
        <v>198</v>
      </c>
      <c r="H157" s="128">
        <v>182.26</v>
      </c>
      <c r="I157" s="129"/>
      <c r="J157" s="130">
        <f>ROUND(I157*H157,2)</f>
        <v>0</v>
      </c>
      <c r="K157" s="126" t="s">
        <v>142</v>
      </c>
      <c r="L157" s="33"/>
      <c r="M157" s="131" t="s">
        <v>20</v>
      </c>
      <c r="N157" s="132" t="s">
        <v>45</v>
      </c>
      <c r="P157" s="133">
        <f>O157*H157</f>
        <v>0</v>
      </c>
      <c r="Q157" s="133">
        <v>1E-4</v>
      </c>
      <c r="R157" s="133">
        <f>Q157*H157</f>
        <v>1.8225999999999999E-2</v>
      </c>
      <c r="S157" s="133">
        <v>0</v>
      </c>
      <c r="T157" s="134">
        <f>S157*H157</f>
        <v>0</v>
      </c>
      <c r="AR157" s="135" t="s">
        <v>143</v>
      </c>
      <c r="AT157" s="135" t="s">
        <v>138</v>
      </c>
      <c r="AU157" s="135" t="s">
        <v>84</v>
      </c>
      <c r="AY157" s="18" t="s">
        <v>135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8" t="s">
        <v>22</v>
      </c>
      <c r="BK157" s="136">
        <f>ROUND(I157*H157,2)</f>
        <v>0</v>
      </c>
      <c r="BL157" s="18" t="s">
        <v>143</v>
      </c>
      <c r="BM157" s="135" t="s">
        <v>215</v>
      </c>
    </row>
    <row r="158" spans="2:65" s="1" customFormat="1" ht="11.25">
      <c r="B158" s="33"/>
      <c r="D158" s="137" t="s">
        <v>145</v>
      </c>
      <c r="F158" s="138" t="s">
        <v>216</v>
      </c>
      <c r="I158" s="139"/>
      <c r="L158" s="33"/>
      <c r="M158" s="140"/>
      <c r="T158" s="54"/>
      <c r="AT158" s="18" t="s">
        <v>145</v>
      </c>
      <c r="AU158" s="18" t="s">
        <v>84</v>
      </c>
    </row>
    <row r="159" spans="2:65" s="12" customFormat="1" ht="22.5">
      <c r="B159" s="141"/>
      <c r="D159" s="142" t="s">
        <v>147</v>
      </c>
      <c r="E159" s="143" t="s">
        <v>20</v>
      </c>
      <c r="F159" s="144" t="s">
        <v>217</v>
      </c>
      <c r="H159" s="145">
        <v>182.26</v>
      </c>
      <c r="I159" s="146"/>
      <c r="L159" s="141"/>
      <c r="M159" s="147"/>
      <c r="T159" s="148"/>
      <c r="AT159" s="143" t="s">
        <v>147</v>
      </c>
      <c r="AU159" s="143" t="s">
        <v>84</v>
      </c>
      <c r="AV159" s="12" t="s">
        <v>84</v>
      </c>
      <c r="AW159" s="12" t="s">
        <v>36</v>
      </c>
      <c r="AX159" s="12" t="s">
        <v>22</v>
      </c>
      <c r="AY159" s="143" t="s">
        <v>135</v>
      </c>
    </row>
    <row r="160" spans="2:65" s="1" customFormat="1" ht="24.2" customHeight="1">
      <c r="B160" s="33"/>
      <c r="C160" s="156" t="s">
        <v>218</v>
      </c>
      <c r="D160" s="156" t="s">
        <v>179</v>
      </c>
      <c r="E160" s="157" t="s">
        <v>219</v>
      </c>
      <c r="F160" s="158" t="s">
        <v>220</v>
      </c>
      <c r="G160" s="159" t="s">
        <v>198</v>
      </c>
      <c r="H160" s="160">
        <v>200.94200000000001</v>
      </c>
      <c r="I160" s="161"/>
      <c r="J160" s="162">
        <f>ROUND(I160*H160,2)</f>
        <v>0</v>
      </c>
      <c r="K160" s="158" t="s">
        <v>142</v>
      </c>
      <c r="L160" s="163"/>
      <c r="M160" s="164" t="s">
        <v>20</v>
      </c>
      <c r="N160" s="165" t="s">
        <v>45</v>
      </c>
      <c r="P160" s="133">
        <f>O160*H160</f>
        <v>0</v>
      </c>
      <c r="Q160" s="133">
        <v>5.9999999999999995E-4</v>
      </c>
      <c r="R160" s="133">
        <f>Q160*H160</f>
        <v>0.1205652</v>
      </c>
      <c r="S160" s="133">
        <v>0</v>
      </c>
      <c r="T160" s="134">
        <f>S160*H160</f>
        <v>0</v>
      </c>
      <c r="AR160" s="135" t="s">
        <v>182</v>
      </c>
      <c r="AT160" s="135" t="s">
        <v>179</v>
      </c>
      <c r="AU160" s="135" t="s">
        <v>84</v>
      </c>
      <c r="AY160" s="18" t="s">
        <v>135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8" t="s">
        <v>22</v>
      </c>
      <c r="BK160" s="136">
        <f>ROUND(I160*H160,2)</f>
        <v>0</v>
      </c>
      <c r="BL160" s="18" t="s">
        <v>143</v>
      </c>
      <c r="BM160" s="135" t="s">
        <v>221</v>
      </c>
    </row>
    <row r="161" spans="2:65" s="12" customFormat="1" ht="11.25">
      <c r="B161" s="141"/>
      <c r="D161" s="142" t="s">
        <v>147</v>
      </c>
      <c r="E161" s="143" t="s">
        <v>20</v>
      </c>
      <c r="F161" s="144" t="s">
        <v>222</v>
      </c>
      <c r="H161" s="145">
        <v>191.37299999999999</v>
      </c>
      <c r="I161" s="146"/>
      <c r="L161" s="141"/>
      <c r="M161" s="147"/>
      <c r="T161" s="148"/>
      <c r="AT161" s="143" t="s">
        <v>147</v>
      </c>
      <c r="AU161" s="143" t="s">
        <v>84</v>
      </c>
      <c r="AV161" s="12" t="s">
        <v>84</v>
      </c>
      <c r="AW161" s="12" t="s">
        <v>36</v>
      </c>
      <c r="AX161" s="12" t="s">
        <v>22</v>
      </c>
      <c r="AY161" s="143" t="s">
        <v>135</v>
      </c>
    </row>
    <row r="162" spans="2:65" s="12" customFormat="1" ht="11.25">
      <c r="B162" s="141"/>
      <c r="D162" s="142" t="s">
        <v>147</v>
      </c>
      <c r="F162" s="144" t="s">
        <v>223</v>
      </c>
      <c r="H162" s="145">
        <v>200.94200000000001</v>
      </c>
      <c r="I162" s="146"/>
      <c r="L162" s="141"/>
      <c r="M162" s="147"/>
      <c r="T162" s="148"/>
      <c r="AT162" s="143" t="s">
        <v>147</v>
      </c>
      <c r="AU162" s="143" t="s">
        <v>84</v>
      </c>
      <c r="AV162" s="12" t="s">
        <v>84</v>
      </c>
      <c r="AW162" s="12" t="s">
        <v>4</v>
      </c>
      <c r="AX162" s="12" t="s">
        <v>22</v>
      </c>
      <c r="AY162" s="143" t="s">
        <v>135</v>
      </c>
    </row>
    <row r="163" spans="2:65" s="1" customFormat="1" ht="24.2" customHeight="1">
      <c r="B163" s="33"/>
      <c r="C163" s="124" t="s">
        <v>224</v>
      </c>
      <c r="D163" s="124" t="s">
        <v>138</v>
      </c>
      <c r="E163" s="125" t="s">
        <v>225</v>
      </c>
      <c r="F163" s="126" t="s">
        <v>226</v>
      </c>
      <c r="G163" s="127" t="s">
        <v>198</v>
      </c>
      <c r="H163" s="128">
        <v>1630.2</v>
      </c>
      <c r="I163" s="129"/>
      <c r="J163" s="130">
        <f>ROUND(I163*H163,2)</f>
        <v>0</v>
      </c>
      <c r="K163" s="126" t="s">
        <v>142</v>
      </c>
      <c r="L163" s="33"/>
      <c r="M163" s="131" t="s">
        <v>20</v>
      </c>
      <c r="N163" s="132" t="s">
        <v>45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143</v>
      </c>
      <c r="AT163" s="135" t="s">
        <v>138</v>
      </c>
      <c r="AU163" s="135" t="s">
        <v>84</v>
      </c>
      <c r="AY163" s="18" t="s">
        <v>135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8" t="s">
        <v>22</v>
      </c>
      <c r="BK163" s="136">
        <f>ROUND(I163*H163,2)</f>
        <v>0</v>
      </c>
      <c r="BL163" s="18" t="s">
        <v>143</v>
      </c>
      <c r="BM163" s="135" t="s">
        <v>227</v>
      </c>
    </row>
    <row r="164" spans="2:65" s="1" customFormat="1" ht="11.25">
      <c r="B164" s="33"/>
      <c r="D164" s="137" t="s">
        <v>145</v>
      </c>
      <c r="F164" s="138" t="s">
        <v>228</v>
      </c>
      <c r="I164" s="139"/>
      <c r="L164" s="33"/>
      <c r="M164" s="140"/>
      <c r="T164" s="54"/>
      <c r="AT164" s="18" t="s">
        <v>145</v>
      </c>
      <c r="AU164" s="18" t="s">
        <v>84</v>
      </c>
    </row>
    <row r="165" spans="2:65" s="12" customFormat="1" ht="11.25">
      <c r="B165" s="141"/>
      <c r="D165" s="142" t="s">
        <v>147</v>
      </c>
      <c r="E165" s="143" t="s">
        <v>20</v>
      </c>
      <c r="F165" s="144" t="s">
        <v>229</v>
      </c>
      <c r="H165" s="145">
        <v>153.6</v>
      </c>
      <c r="I165" s="146"/>
      <c r="L165" s="141"/>
      <c r="M165" s="147"/>
      <c r="T165" s="148"/>
      <c r="AT165" s="143" t="s">
        <v>147</v>
      </c>
      <c r="AU165" s="143" t="s">
        <v>84</v>
      </c>
      <c r="AV165" s="12" t="s">
        <v>84</v>
      </c>
      <c r="AW165" s="12" t="s">
        <v>36</v>
      </c>
      <c r="AX165" s="12" t="s">
        <v>74</v>
      </c>
      <c r="AY165" s="143" t="s">
        <v>135</v>
      </c>
    </row>
    <row r="166" spans="2:65" s="12" customFormat="1" ht="22.5">
      <c r="B166" s="141"/>
      <c r="D166" s="142" t="s">
        <v>147</v>
      </c>
      <c r="E166" s="143" t="s">
        <v>20</v>
      </c>
      <c r="F166" s="144" t="s">
        <v>201</v>
      </c>
      <c r="H166" s="145">
        <v>87.94</v>
      </c>
      <c r="I166" s="146"/>
      <c r="L166" s="141"/>
      <c r="M166" s="147"/>
      <c r="T166" s="148"/>
      <c r="AT166" s="143" t="s">
        <v>147</v>
      </c>
      <c r="AU166" s="143" t="s">
        <v>84</v>
      </c>
      <c r="AV166" s="12" t="s">
        <v>84</v>
      </c>
      <c r="AW166" s="12" t="s">
        <v>36</v>
      </c>
      <c r="AX166" s="12" t="s">
        <v>74</v>
      </c>
      <c r="AY166" s="143" t="s">
        <v>135</v>
      </c>
    </row>
    <row r="167" spans="2:65" s="12" customFormat="1" ht="22.5">
      <c r="B167" s="141"/>
      <c r="D167" s="142" t="s">
        <v>147</v>
      </c>
      <c r="E167" s="143" t="s">
        <v>20</v>
      </c>
      <c r="F167" s="144" t="s">
        <v>202</v>
      </c>
      <c r="H167" s="145">
        <v>103.12</v>
      </c>
      <c r="I167" s="146"/>
      <c r="L167" s="141"/>
      <c r="M167" s="147"/>
      <c r="T167" s="148"/>
      <c r="AT167" s="143" t="s">
        <v>147</v>
      </c>
      <c r="AU167" s="143" t="s">
        <v>84</v>
      </c>
      <c r="AV167" s="12" t="s">
        <v>84</v>
      </c>
      <c r="AW167" s="12" t="s">
        <v>36</v>
      </c>
      <c r="AX167" s="12" t="s">
        <v>74</v>
      </c>
      <c r="AY167" s="143" t="s">
        <v>135</v>
      </c>
    </row>
    <row r="168" spans="2:65" s="12" customFormat="1" ht="22.5">
      <c r="B168" s="141"/>
      <c r="D168" s="142" t="s">
        <v>147</v>
      </c>
      <c r="E168" s="143" t="s">
        <v>20</v>
      </c>
      <c r="F168" s="144" t="s">
        <v>203</v>
      </c>
      <c r="H168" s="145">
        <v>1285.54</v>
      </c>
      <c r="I168" s="146"/>
      <c r="L168" s="141"/>
      <c r="M168" s="147"/>
      <c r="T168" s="148"/>
      <c r="AT168" s="143" t="s">
        <v>147</v>
      </c>
      <c r="AU168" s="143" t="s">
        <v>84</v>
      </c>
      <c r="AV168" s="12" t="s">
        <v>84</v>
      </c>
      <c r="AW168" s="12" t="s">
        <v>36</v>
      </c>
      <c r="AX168" s="12" t="s">
        <v>74</v>
      </c>
      <c r="AY168" s="143" t="s">
        <v>135</v>
      </c>
    </row>
    <row r="169" spans="2:65" s="13" customFormat="1" ht="11.25">
      <c r="B169" s="149"/>
      <c r="D169" s="142" t="s">
        <v>147</v>
      </c>
      <c r="E169" s="150" t="s">
        <v>20</v>
      </c>
      <c r="F169" s="151" t="s">
        <v>151</v>
      </c>
      <c r="H169" s="152">
        <v>1630.2</v>
      </c>
      <c r="I169" s="153"/>
      <c r="L169" s="149"/>
      <c r="M169" s="154"/>
      <c r="T169" s="155"/>
      <c r="AT169" s="150" t="s">
        <v>147</v>
      </c>
      <c r="AU169" s="150" t="s">
        <v>84</v>
      </c>
      <c r="AV169" s="13" t="s">
        <v>143</v>
      </c>
      <c r="AW169" s="13" t="s">
        <v>36</v>
      </c>
      <c r="AX169" s="13" t="s">
        <v>22</v>
      </c>
      <c r="AY169" s="150" t="s">
        <v>135</v>
      </c>
    </row>
    <row r="170" spans="2:65" s="1" customFormat="1" ht="21.75" customHeight="1">
      <c r="B170" s="33"/>
      <c r="C170" s="156" t="s">
        <v>230</v>
      </c>
      <c r="D170" s="156" t="s">
        <v>179</v>
      </c>
      <c r="E170" s="157" t="s">
        <v>231</v>
      </c>
      <c r="F170" s="158" t="s">
        <v>232</v>
      </c>
      <c r="G170" s="159" t="s">
        <v>198</v>
      </c>
      <c r="H170" s="160">
        <v>151.70400000000001</v>
      </c>
      <c r="I170" s="161"/>
      <c r="J170" s="162">
        <f>ROUND(I170*H170,2)</f>
        <v>0</v>
      </c>
      <c r="K170" s="158" t="s">
        <v>142</v>
      </c>
      <c r="L170" s="163"/>
      <c r="M170" s="164" t="s">
        <v>20</v>
      </c>
      <c r="N170" s="165" t="s">
        <v>45</v>
      </c>
      <c r="P170" s="133">
        <f>O170*H170</f>
        <v>0</v>
      </c>
      <c r="Q170" s="133">
        <v>1E-4</v>
      </c>
      <c r="R170" s="133">
        <f>Q170*H170</f>
        <v>1.5170400000000002E-2</v>
      </c>
      <c r="S170" s="133">
        <v>0</v>
      </c>
      <c r="T170" s="134">
        <f>S170*H170</f>
        <v>0</v>
      </c>
      <c r="AR170" s="135" t="s">
        <v>182</v>
      </c>
      <c r="AT170" s="135" t="s">
        <v>179</v>
      </c>
      <c r="AU170" s="135" t="s">
        <v>84</v>
      </c>
      <c r="AY170" s="18" t="s">
        <v>135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8" t="s">
        <v>22</v>
      </c>
      <c r="BK170" s="136">
        <f>ROUND(I170*H170,2)</f>
        <v>0</v>
      </c>
      <c r="BL170" s="18" t="s">
        <v>143</v>
      </c>
      <c r="BM170" s="135" t="s">
        <v>233</v>
      </c>
    </row>
    <row r="171" spans="2:65" s="12" customFormat="1" ht="11.25">
      <c r="B171" s="141"/>
      <c r="D171" s="142" t="s">
        <v>147</v>
      </c>
      <c r="E171" s="143" t="s">
        <v>20</v>
      </c>
      <c r="F171" s="144" t="s">
        <v>234</v>
      </c>
      <c r="H171" s="145">
        <v>144.47999999999999</v>
      </c>
      <c r="I171" s="146"/>
      <c r="L171" s="141"/>
      <c r="M171" s="147"/>
      <c r="T171" s="148"/>
      <c r="AT171" s="143" t="s">
        <v>147</v>
      </c>
      <c r="AU171" s="143" t="s">
        <v>84</v>
      </c>
      <c r="AV171" s="12" t="s">
        <v>84</v>
      </c>
      <c r="AW171" s="12" t="s">
        <v>36</v>
      </c>
      <c r="AX171" s="12" t="s">
        <v>22</v>
      </c>
      <c r="AY171" s="143" t="s">
        <v>135</v>
      </c>
    </row>
    <row r="172" spans="2:65" s="12" customFormat="1" ht="11.25">
      <c r="B172" s="141"/>
      <c r="D172" s="142" t="s">
        <v>147</v>
      </c>
      <c r="F172" s="144" t="s">
        <v>235</v>
      </c>
      <c r="H172" s="145">
        <v>151.70400000000001</v>
      </c>
      <c r="I172" s="146"/>
      <c r="L172" s="141"/>
      <c r="M172" s="147"/>
      <c r="T172" s="148"/>
      <c r="AT172" s="143" t="s">
        <v>147</v>
      </c>
      <c r="AU172" s="143" t="s">
        <v>84</v>
      </c>
      <c r="AV172" s="12" t="s">
        <v>84</v>
      </c>
      <c r="AW172" s="12" t="s">
        <v>4</v>
      </c>
      <c r="AX172" s="12" t="s">
        <v>22</v>
      </c>
      <c r="AY172" s="143" t="s">
        <v>135</v>
      </c>
    </row>
    <row r="173" spans="2:65" s="1" customFormat="1" ht="16.5" customHeight="1">
      <c r="B173" s="33"/>
      <c r="C173" s="156" t="s">
        <v>236</v>
      </c>
      <c r="D173" s="156" t="s">
        <v>179</v>
      </c>
      <c r="E173" s="157" t="s">
        <v>237</v>
      </c>
      <c r="F173" s="158" t="s">
        <v>238</v>
      </c>
      <c r="G173" s="159" t="s">
        <v>198</v>
      </c>
      <c r="H173" s="160">
        <v>16.8</v>
      </c>
      <c r="I173" s="161"/>
      <c r="J173" s="162">
        <f>ROUND(I173*H173,2)</f>
        <v>0</v>
      </c>
      <c r="K173" s="158" t="s">
        <v>142</v>
      </c>
      <c r="L173" s="163"/>
      <c r="M173" s="164" t="s">
        <v>20</v>
      </c>
      <c r="N173" s="165" t="s">
        <v>45</v>
      </c>
      <c r="P173" s="133">
        <f>O173*H173</f>
        <v>0</v>
      </c>
      <c r="Q173" s="133">
        <v>1E-4</v>
      </c>
      <c r="R173" s="133">
        <f>Q173*H173</f>
        <v>1.6800000000000001E-3</v>
      </c>
      <c r="S173" s="133">
        <v>0</v>
      </c>
      <c r="T173" s="134">
        <f>S173*H173</f>
        <v>0</v>
      </c>
      <c r="AR173" s="135" t="s">
        <v>182</v>
      </c>
      <c r="AT173" s="135" t="s">
        <v>179</v>
      </c>
      <c r="AU173" s="135" t="s">
        <v>84</v>
      </c>
      <c r="AY173" s="18" t="s">
        <v>135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8" t="s">
        <v>22</v>
      </c>
      <c r="BK173" s="136">
        <f>ROUND(I173*H173,2)</f>
        <v>0</v>
      </c>
      <c r="BL173" s="18" t="s">
        <v>143</v>
      </c>
      <c r="BM173" s="135" t="s">
        <v>239</v>
      </c>
    </row>
    <row r="174" spans="2:65" s="12" customFormat="1" ht="11.25">
      <c r="B174" s="141"/>
      <c r="D174" s="142" t="s">
        <v>147</v>
      </c>
      <c r="E174" s="143" t="s">
        <v>20</v>
      </c>
      <c r="F174" s="144" t="s">
        <v>240</v>
      </c>
      <c r="H174" s="145">
        <v>16.8</v>
      </c>
      <c r="I174" s="146"/>
      <c r="L174" s="141"/>
      <c r="M174" s="147"/>
      <c r="T174" s="148"/>
      <c r="AT174" s="143" t="s">
        <v>147</v>
      </c>
      <c r="AU174" s="143" t="s">
        <v>84</v>
      </c>
      <c r="AV174" s="12" t="s">
        <v>84</v>
      </c>
      <c r="AW174" s="12" t="s">
        <v>36</v>
      </c>
      <c r="AX174" s="12" t="s">
        <v>22</v>
      </c>
      <c r="AY174" s="143" t="s">
        <v>135</v>
      </c>
    </row>
    <row r="175" spans="2:65" s="1" customFormat="1" ht="24.2" customHeight="1">
      <c r="B175" s="33"/>
      <c r="C175" s="156" t="s">
        <v>241</v>
      </c>
      <c r="D175" s="156" t="s">
        <v>179</v>
      </c>
      <c r="E175" s="157" t="s">
        <v>242</v>
      </c>
      <c r="F175" s="158" t="s">
        <v>243</v>
      </c>
      <c r="G175" s="159" t="s">
        <v>198</v>
      </c>
      <c r="H175" s="160">
        <v>1550.43</v>
      </c>
      <c r="I175" s="161"/>
      <c r="J175" s="162">
        <f>ROUND(I175*H175,2)</f>
        <v>0</v>
      </c>
      <c r="K175" s="158" t="s">
        <v>142</v>
      </c>
      <c r="L175" s="163"/>
      <c r="M175" s="164" t="s">
        <v>20</v>
      </c>
      <c r="N175" s="165" t="s">
        <v>45</v>
      </c>
      <c r="P175" s="133">
        <f>O175*H175</f>
        <v>0</v>
      </c>
      <c r="Q175" s="133">
        <v>4.0000000000000003E-5</v>
      </c>
      <c r="R175" s="133">
        <f>Q175*H175</f>
        <v>6.2017200000000008E-2</v>
      </c>
      <c r="S175" s="133">
        <v>0</v>
      </c>
      <c r="T175" s="134">
        <f>S175*H175</f>
        <v>0</v>
      </c>
      <c r="AR175" s="135" t="s">
        <v>182</v>
      </c>
      <c r="AT175" s="135" t="s">
        <v>179</v>
      </c>
      <c r="AU175" s="135" t="s">
        <v>84</v>
      </c>
      <c r="AY175" s="18" t="s">
        <v>135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8" t="s">
        <v>22</v>
      </c>
      <c r="BK175" s="136">
        <f>ROUND(I175*H175,2)</f>
        <v>0</v>
      </c>
      <c r="BL175" s="18" t="s">
        <v>143</v>
      </c>
      <c r="BM175" s="135" t="s">
        <v>244</v>
      </c>
    </row>
    <row r="176" spans="2:65" s="12" customFormat="1" ht="22.5">
      <c r="B176" s="141"/>
      <c r="D176" s="142" t="s">
        <v>147</v>
      </c>
      <c r="E176" s="143" t="s">
        <v>20</v>
      </c>
      <c r="F176" s="144" t="s">
        <v>201</v>
      </c>
      <c r="H176" s="145">
        <v>87.94</v>
      </c>
      <c r="I176" s="146"/>
      <c r="L176" s="141"/>
      <c r="M176" s="147"/>
      <c r="T176" s="148"/>
      <c r="AT176" s="143" t="s">
        <v>147</v>
      </c>
      <c r="AU176" s="143" t="s">
        <v>84</v>
      </c>
      <c r="AV176" s="12" t="s">
        <v>84</v>
      </c>
      <c r="AW176" s="12" t="s">
        <v>36</v>
      </c>
      <c r="AX176" s="12" t="s">
        <v>74</v>
      </c>
      <c r="AY176" s="143" t="s">
        <v>135</v>
      </c>
    </row>
    <row r="177" spans="2:65" s="12" customFormat="1" ht="22.5">
      <c r="B177" s="141"/>
      <c r="D177" s="142" t="s">
        <v>147</v>
      </c>
      <c r="E177" s="143" t="s">
        <v>20</v>
      </c>
      <c r="F177" s="144" t="s">
        <v>202</v>
      </c>
      <c r="H177" s="145">
        <v>103.12</v>
      </c>
      <c r="I177" s="146"/>
      <c r="L177" s="141"/>
      <c r="M177" s="147"/>
      <c r="T177" s="148"/>
      <c r="AT177" s="143" t="s">
        <v>147</v>
      </c>
      <c r="AU177" s="143" t="s">
        <v>84</v>
      </c>
      <c r="AV177" s="12" t="s">
        <v>84</v>
      </c>
      <c r="AW177" s="12" t="s">
        <v>36</v>
      </c>
      <c r="AX177" s="12" t="s">
        <v>74</v>
      </c>
      <c r="AY177" s="143" t="s">
        <v>135</v>
      </c>
    </row>
    <row r="178" spans="2:65" s="12" customFormat="1" ht="22.5">
      <c r="B178" s="141"/>
      <c r="D178" s="142" t="s">
        <v>147</v>
      </c>
      <c r="E178" s="143" t="s">
        <v>20</v>
      </c>
      <c r="F178" s="144" t="s">
        <v>203</v>
      </c>
      <c r="H178" s="145">
        <v>1285.54</v>
      </c>
      <c r="I178" s="146"/>
      <c r="L178" s="141"/>
      <c r="M178" s="147"/>
      <c r="T178" s="148"/>
      <c r="AT178" s="143" t="s">
        <v>147</v>
      </c>
      <c r="AU178" s="143" t="s">
        <v>84</v>
      </c>
      <c r="AV178" s="12" t="s">
        <v>84</v>
      </c>
      <c r="AW178" s="12" t="s">
        <v>36</v>
      </c>
      <c r="AX178" s="12" t="s">
        <v>74</v>
      </c>
      <c r="AY178" s="143" t="s">
        <v>135</v>
      </c>
    </row>
    <row r="179" spans="2:65" s="14" customFormat="1" ht="11.25">
      <c r="B179" s="166"/>
      <c r="D179" s="142" t="s">
        <v>147</v>
      </c>
      <c r="E179" s="167" t="s">
        <v>20</v>
      </c>
      <c r="F179" s="168" t="s">
        <v>245</v>
      </c>
      <c r="H179" s="169">
        <v>1476.6</v>
      </c>
      <c r="I179" s="170"/>
      <c r="L179" s="166"/>
      <c r="M179" s="171"/>
      <c r="T179" s="172"/>
      <c r="AT179" s="167" t="s">
        <v>147</v>
      </c>
      <c r="AU179" s="167" t="s">
        <v>84</v>
      </c>
      <c r="AV179" s="14" t="s">
        <v>136</v>
      </c>
      <c r="AW179" s="14" t="s">
        <v>36</v>
      </c>
      <c r="AX179" s="14" t="s">
        <v>74</v>
      </c>
      <c r="AY179" s="167" t="s">
        <v>135</v>
      </c>
    </row>
    <row r="180" spans="2:65" s="12" customFormat="1" ht="11.25">
      <c r="B180" s="141"/>
      <c r="D180" s="142" t="s">
        <v>147</v>
      </c>
      <c r="E180" s="143" t="s">
        <v>20</v>
      </c>
      <c r="F180" s="144" t="s">
        <v>246</v>
      </c>
      <c r="H180" s="145">
        <v>73.83</v>
      </c>
      <c r="I180" s="146"/>
      <c r="L180" s="141"/>
      <c r="M180" s="147"/>
      <c r="T180" s="148"/>
      <c r="AT180" s="143" t="s">
        <v>147</v>
      </c>
      <c r="AU180" s="143" t="s">
        <v>84</v>
      </c>
      <c r="AV180" s="12" t="s">
        <v>84</v>
      </c>
      <c r="AW180" s="12" t="s">
        <v>36</v>
      </c>
      <c r="AX180" s="12" t="s">
        <v>74</v>
      </c>
      <c r="AY180" s="143" t="s">
        <v>135</v>
      </c>
    </row>
    <row r="181" spans="2:65" s="13" customFormat="1" ht="11.25">
      <c r="B181" s="149"/>
      <c r="D181" s="142" t="s">
        <v>147</v>
      </c>
      <c r="E181" s="150" t="s">
        <v>20</v>
      </c>
      <c r="F181" s="151" t="s">
        <v>151</v>
      </c>
      <c r="H181" s="152">
        <v>1550.43</v>
      </c>
      <c r="I181" s="153"/>
      <c r="L181" s="149"/>
      <c r="M181" s="154"/>
      <c r="T181" s="155"/>
      <c r="AT181" s="150" t="s">
        <v>147</v>
      </c>
      <c r="AU181" s="150" t="s">
        <v>84</v>
      </c>
      <c r="AV181" s="13" t="s">
        <v>143</v>
      </c>
      <c r="AW181" s="13" t="s">
        <v>36</v>
      </c>
      <c r="AX181" s="13" t="s">
        <v>22</v>
      </c>
      <c r="AY181" s="150" t="s">
        <v>135</v>
      </c>
    </row>
    <row r="182" spans="2:65" s="1" customFormat="1" ht="24.2" customHeight="1">
      <c r="B182" s="33"/>
      <c r="C182" s="124" t="s">
        <v>247</v>
      </c>
      <c r="D182" s="124" t="s">
        <v>138</v>
      </c>
      <c r="E182" s="125" t="s">
        <v>248</v>
      </c>
      <c r="F182" s="126" t="s">
        <v>249</v>
      </c>
      <c r="G182" s="127" t="s">
        <v>154</v>
      </c>
      <c r="H182" s="128">
        <v>2116.06</v>
      </c>
      <c r="I182" s="129"/>
      <c r="J182" s="130">
        <f>ROUND(I182*H182,2)</f>
        <v>0</v>
      </c>
      <c r="K182" s="126" t="s">
        <v>142</v>
      </c>
      <c r="L182" s="33"/>
      <c r="M182" s="131" t="s">
        <v>20</v>
      </c>
      <c r="N182" s="132" t="s">
        <v>45</v>
      </c>
      <c r="P182" s="133">
        <f>O182*H182</f>
        <v>0</v>
      </c>
      <c r="Q182" s="133">
        <v>2.5000000000000001E-2</v>
      </c>
      <c r="R182" s="133">
        <f>Q182*H182</f>
        <v>52.901499999999999</v>
      </c>
      <c r="S182" s="133">
        <v>0</v>
      </c>
      <c r="T182" s="134">
        <f>S182*H182</f>
        <v>0</v>
      </c>
      <c r="AR182" s="135" t="s">
        <v>143</v>
      </c>
      <c r="AT182" s="135" t="s">
        <v>138</v>
      </c>
      <c r="AU182" s="135" t="s">
        <v>84</v>
      </c>
      <c r="AY182" s="18" t="s">
        <v>135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8" t="s">
        <v>22</v>
      </c>
      <c r="BK182" s="136">
        <f>ROUND(I182*H182,2)</f>
        <v>0</v>
      </c>
      <c r="BL182" s="18" t="s">
        <v>143</v>
      </c>
      <c r="BM182" s="135" t="s">
        <v>250</v>
      </c>
    </row>
    <row r="183" spans="2:65" s="1" customFormat="1" ht="11.25">
      <c r="B183" s="33"/>
      <c r="D183" s="137" t="s">
        <v>145</v>
      </c>
      <c r="F183" s="138" t="s">
        <v>251</v>
      </c>
      <c r="I183" s="139"/>
      <c r="L183" s="33"/>
      <c r="M183" s="140"/>
      <c r="T183" s="54"/>
      <c r="AT183" s="18" t="s">
        <v>145</v>
      </c>
      <c r="AU183" s="18" t="s">
        <v>84</v>
      </c>
    </row>
    <row r="184" spans="2:65" s="12" customFormat="1" ht="22.5">
      <c r="B184" s="141"/>
      <c r="D184" s="142" t="s">
        <v>147</v>
      </c>
      <c r="E184" s="143" t="s">
        <v>20</v>
      </c>
      <c r="F184" s="144" t="s">
        <v>190</v>
      </c>
      <c r="H184" s="145">
        <v>1820.74</v>
      </c>
      <c r="I184" s="146"/>
      <c r="L184" s="141"/>
      <c r="M184" s="147"/>
      <c r="T184" s="148"/>
      <c r="AT184" s="143" t="s">
        <v>147</v>
      </c>
      <c r="AU184" s="143" t="s">
        <v>84</v>
      </c>
      <c r="AV184" s="12" t="s">
        <v>84</v>
      </c>
      <c r="AW184" s="12" t="s">
        <v>36</v>
      </c>
      <c r="AX184" s="12" t="s">
        <v>74</v>
      </c>
      <c r="AY184" s="143" t="s">
        <v>135</v>
      </c>
    </row>
    <row r="185" spans="2:65" s="12" customFormat="1" ht="22.5">
      <c r="B185" s="141"/>
      <c r="D185" s="142" t="s">
        <v>147</v>
      </c>
      <c r="E185" s="143" t="s">
        <v>20</v>
      </c>
      <c r="F185" s="144" t="s">
        <v>252</v>
      </c>
      <c r="H185" s="145">
        <v>17.588000000000001</v>
      </c>
      <c r="I185" s="146"/>
      <c r="L185" s="141"/>
      <c r="M185" s="147"/>
      <c r="T185" s="148"/>
      <c r="AT185" s="143" t="s">
        <v>147</v>
      </c>
      <c r="AU185" s="143" t="s">
        <v>84</v>
      </c>
      <c r="AV185" s="12" t="s">
        <v>84</v>
      </c>
      <c r="AW185" s="12" t="s">
        <v>36</v>
      </c>
      <c r="AX185" s="12" t="s">
        <v>74</v>
      </c>
      <c r="AY185" s="143" t="s">
        <v>135</v>
      </c>
    </row>
    <row r="186" spans="2:65" s="12" customFormat="1" ht="22.5">
      <c r="B186" s="141"/>
      <c r="D186" s="142" t="s">
        <v>147</v>
      </c>
      <c r="E186" s="143" t="s">
        <v>20</v>
      </c>
      <c r="F186" s="144" t="s">
        <v>253</v>
      </c>
      <c r="H186" s="145">
        <v>20.623999999999999</v>
      </c>
      <c r="I186" s="146"/>
      <c r="L186" s="141"/>
      <c r="M186" s="147"/>
      <c r="T186" s="148"/>
      <c r="AT186" s="143" t="s">
        <v>147</v>
      </c>
      <c r="AU186" s="143" t="s">
        <v>84</v>
      </c>
      <c r="AV186" s="12" t="s">
        <v>84</v>
      </c>
      <c r="AW186" s="12" t="s">
        <v>36</v>
      </c>
      <c r="AX186" s="12" t="s">
        <v>74</v>
      </c>
      <c r="AY186" s="143" t="s">
        <v>135</v>
      </c>
    </row>
    <row r="187" spans="2:65" s="12" customFormat="1" ht="22.5">
      <c r="B187" s="141"/>
      <c r="D187" s="142" t="s">
        <v>147</v>
      </c>
      <c r="E187" s="143" t="s">
        <v>20</v>
      </c>
      <c r="F187" s="144" t="s">
        <v>254</v>
      </c>
      <c r="H187" s="145">
        <v>257.108</v>
      </c>
      <c r="I187" s="146"/>
      <c r="L187" s="141"/>
      <c r="M187" s="147"/>
      <c r="T187" s="148"/>
      <c r="AT187" s="143" t="s">
        <v>147</v>
      </c>
      <c r="AU187" s="143" t="s">
        <v>84</v>
      </c>
      <c r="AV187" s="12" t="s">
        <v>84</v>
      </c>
      <c r="AW187" s="12" t="s">
        <v>36</v>
      </c>
      <c r="AX187" s="12" t="s">
        <v>74</v>
      </c>
      <c r="AY187" s="143" t="s">
        <v>135</v>
      </c>
    </row>
    <row r="188" spans="2:65" s="13" customFormat="1" ht="11.25">
      <c r="B188" s="149"/>
      <c r="D188" s="142" t="s">
        <v>147</v>
      </c>
      <c r="E188" s="150" t="s">
        <v>20</v>
      </c>
      <c r="F188" s="151" t="s">
        <v>151</v>
      </c>
      <c r="H188" s="152">
        <v>2116.06</v>
      </c>
      <c r="I188" s="153"/>
      <c r="L188" s="149"/>
      <c r="M188" s="154"/>
      <c r="T188" s="155"/>
      <c r="AT188" s="150" t="s">
        <v>147</v>
      </c>
      <c r="AU188" s="150" t="s">
        <v>84</v>
      </c>
      <c r="AV188" s="13" t="s">
        <v>143</v>
      </c>
      <c r="AW188" s="13" t="s">
        <v>36</v>
      </c>
      <c r="AX188" s="13" t="s">
        <v>22</v>
      </c>
      <c r="AY188" s="150" t="s">
        <v>135</v>
      </c>
    </row>
    <row r="189" spans="2:65" s="15" customFormat="1" ht="22.5">
      <c r="B189" s="173"/>
      <c r="D189" s="142" t="s">
        <v>147</v>
      </c>
      <c r="E189" s="174" t="s">
        <v>20</v>
      </c>
      <c r="F189" s="175" t="s">
        <v>255</v>
      </c>
      <c r="H189" s="174" t="s">
        <v>20</v>
      </c>
      <c r="I189" s="176"/>
      <c r="L189" s="173"/>
      <c r="M189" s="177"/>
      <c r="T189" s="178"/>
      <c r="AT189" s="174" t="s">
        <v>147</v>
      </c>
      <c r="AU189" s="174" t="s">
        <v>84</v>
      </c>
      <c r="AV189" s="15" t="s">
        <v>22</v>
      </c>
      <c r="AW189" s="15" t="s">
        <v>36</v>
      </c>
      <c r="AX189" s="15" t="s">
        <v>74</v>
      </c>
      <c r="AY189" s="174" t="s">
        <v>135</v>
      </c>
    </row>
    <row r="190" spans="2:65" s="15" customFormat="1" ht="22.5">
      <c r="B190" s="173"/>
      <c r="D190" s="142" t="s">
        <v>147</v>
      </c>
      <c r="E190" s="174" t="s">
        <v>20</v>
      </c>
      <c r="F190" s="175" t="s">
        <v>256</v>
      </c>
      <c r="H190" s="174" t="s">
        <v>20</v>
      </c>
      <c r="I190" s="176"/>
      <c r="L190" s="173"/>
      <c r="M190" s="177"/>
      <c r="T190" s="178"/>
      <c r="AT190" s="174" t="s">
        <v>147</v>
      </c>
      <c r="AU190" s="174" t="s">
        <v>84</v>
      </c>
      <c r="AV190" s="15" t="s">
        <v>22</v>
      </c>
      <c r="AW190" s="15" t="s">
        <v>36</v>
      </c>
      <c r="AX190" s="15" t="s">
        <v>74</v>
      </c>
      <c r="AY190" s="174" t="s">
        <v>135</v>
      </c>
    </row>
    <row r="191" spans="2:65" s="15" customFormat="1" ht="11.25">
      <c r="B191" s="173"/>
      <c r="D191" s="142" t="s">
        <v>147</v>
      </c>
      <c r="E191" s="174" t="s">
        <v>20</v>
      </c>
      <c r="F191" s="175" t="s">
        <v>257</v>
      </c>
      <c r="H191" s="174" t="s">
        <v>20</v>
      </c>
      <c r="I191" s="176"/>
      <c r="L191" s="173"/>
      <c r="M191" s="177"/>
      <c r="T191" s="178"/>
      <c r="AT191" s="174" t="s">
        <v>147</v>
      </c>
      <c r="AU191" s="174" t="s">
        <v>84</v>
      </c>
      <c r="AV191" s="15" t="s">
        <v>22</v>
      </c>
      <c r="AW191" s="15" t="s">
        <v>36</v>
      </c>
      <c r="AX191" s="15" t="s">
        <v>74</v>
      </c>
      <c r="AY191" s="174" t="s">
        <v>135</v>
      </c>
    </row>
    <row r="192" spans="2:65" s="1" customFormat="1" ht="55.5" customHeight="1">
      <c r="B192" s="33"/>
      <c r="C192" s="124" t="s">
        <v>258</v>
      </c>
      <c r="D192" s="124" t="s">
        <v>138</v>
      </c>
      <c r="E192" s="125" t="s">
        <v>259</v>
      </c>
      <c r="F192" s="126" t="s">
        <v>260</v>
      </c>
      <c r="G192" s="127" t="s">
        <v>198</v>
      </c>
      <c r="H192" s="128">
        <v>24</v>
      </c>
      <c r="I192" s="129"/>
      <c r="J192" s="130">
        <f>ROUND(I192*H192,2)</f>
        <v>0</v>
      </c>
      <c r="K192" s="126" t="s">
        <v>142</v>
      </c>
      <c r="L192" s="33"/>
      <c r="M192" s="131" t="s">
        <v>20</v>
      </c>
      <c r="N192" s="132" t="s">
        <v>45</v>
      </c>
      <c r="P192" s="133">
        <f>O192*H192</f>
        <v>0</v>
      </c>
      <c r="Q192" s="133">
        <v>9.468899E-4</v>
      </c>
      <c r="R192" s="133">
        <f>Q192*H192</f>
        <v>2.2725357599999999E-2</v>
      </c>
      <c r="S192" s="133">
        <v>0</v>
      </c>
      <c r="T192" s="134">
        <f>S192*H192</f>
        <v>0</v>
      </c>
      <c r="AR192" s="135" t="s">
        <v>143</v>
      </c>
      <c r="AT192" s="135" t="s">
        <v>138</v>
      </c>
      <c r="AU192" s="135" t="s">
        <v>84</v>
      </c>
      <c r="AY192" s="18" t="s">
        <v>135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8" t="s">
        <v>22</v>
      </c>
      <c r="BK192" s="136">
        <f>ROUND(I192*H192,2)</f>
        <v>0</v>
      </c>
      <c r="BL192" s="18" t="s">
        <v>143</v>
      </c>
      <c r="BM192" s="135" t="s">
        <v>261</v>
      </c>
    </row>
    <row r="193" spans="2:65" s="1" customFormat="1" ht="11.25">
      <c r="B193" s="33"/>
      <c r="D193" s="137" t="s">
        <v>145</v>
      </c>
      <c r="F193" s="138" t="s">
        <v>262</v>
      </c>
      <c r="I193" s="139"/>
      <c r="L193" s="33"/>
      <c r="M193" s="140"/>
      <c r="T193" s="54"/>
      <c r="AT193" s="18" t="s">
        <v>145</v>
      </c>
      <c r="AU193" s="18" t="s">
        <v>84</v>
      </c>
    </row>
    <row r="194" spans="2:65" s="1" customFormat="1" ht="24.2" customHeight="1">
      <c r="B194" s="33"/>
      <c r="C194" s="124" t="s">
        <v>263</v>
      </c>
      <c r="D194" s="124" t="s">
        <v>138</v>
      </c>
      <c r="E194" s="125" t="s">
        <v>264</v>
      </c>
      <c r="F194" s="126" t="s">
        <v>265</v>
      </c>
      <c r="G194" s="127" t="s">
        <v>154</v>
      </c>
      <c r="H194" s="128">
        <v>2066.4920000000002</v>
      </c>
      <c r="I194" s="129"/>
      <c r="J194" s="130">
        <f>ROUND(I194*H194,2)</f>
        <v>0</v>
      </c>
      <c r="K194" s="126" t="s">
        <v>142</v>
      </c>
      <c r="L194" s="33"/>
      <c r="M194" s="131" t="s">
        <v>20</v>
      </c>
      <c r="N194" s="132" t="s">
        <v>45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143</v>
      </c>
      <c r="AT194" s="135" t="s">
        <v>138</v>
      </c>
      <c r="AU194" s="135" t="s">
        <v>84</v>
      </c>
      <c r="AY194" s="18" t="s">
        <v>135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8" t="s">
        <v>22</v>
      </c>
      <c r="BK194" s="136">
        <f>ROUND(I194*H194,2)</f>
        <v>0</v>
      </c>
      <c r="BL194" s="18" t="s">
        <v>143</v>
      </c>
      <c r="BM194" s="135" t="s">
        <v>266</v>
      </c>
    </row>
    <row r="195" spans="2:65" s="1" customFormat="1" ht="11.25">
      <c r="B195" s="33"/>
      <c r="D195" s="137" t="s">
        <v>145</v>
      </c>
      <c r="F195" s="138" t="s">
        <v>267</v>
      </c>
      <c r="I195" s="139"/>
      <c r="L195" s="33"/>
      <c r="M195" s="140"/>
      <c r="T195" s="54"/>
      <c r="AT195" s="18" t="s">
        <v>145</v>
      </c>
      <c r="AU195" s="18" t="s">
        <v>84</v>
      </c>
    </row>
    <row r="196" spans="2:65" s="12" customFormat="1" ht="22.5">
      <c r="B196" s="141"/>
      <c r="D196" s="142" t="s">
        <v>147</v>
      </c>
      <c r="E196" s="143" t="s">
        <v>20</v>
      </c>
      <c r="F196" s="144" t="s">
        <v>178</v>
      </c>
      <c r="H196" s="145">
        <v>245.75200000000001</v>
      </c>
      <c r="I196" s="146"/>
      <c r="L196" s="141"/>
      <c r="M196" s="147"/>
      <c r="T196" s="148"/>
      <c r="AT196" s="143" t="s">
        <v>147</v>
      </c>
      <c r="AU196" s="143" t="s">
        <v>84</v>
      </c>
      <c r="AV196" s="12" t="s">
        <v>84</v>
      </c>
      <c r="AW196" s="12" t="s">
        <v>36</v>
      </c>
      <c r="AX196" s="12" t="s">
        <v>74</v>
      </c>
      <c r="AY196" s="143" t="s">
        <v>135</v>
      </c>
    </row>
    <row r="197" spans="2:65" s="12" customFormat="1" ht="22.5">
      <c r="B197" s="141"/>
      <c r="D197" s="142" t="s">
        <v>147</v>
      </c>
      <c r="E197" s="143" t="s">
        <v>20</v>
      </c>
      <c r="F197" s="144" t="s">
        <v>190</v>
      </c>
      <c r="H197" s="145">
        <v>1820.74</v>
      </c>
      <c r="I197" s="146"/>
      <c r="L197" s="141"/>
      <c r="M197" s="147"/>
      <c r="T197" s="148"/>
      <c r="AT197" s="143" t="s">
        <v>147</v>
      </c>
      <c r="AU197" s="143" t="s">
        <v>84</v>
      </c>
      <c r="AV197" s="12" t="s">
        <v>84</v>
      </c>
      <c r="AW197" s="12" t="s">
        <v>36</v>
      </c>
      <c r="AX197" s="12" t="s">
        <v>74</v>
      </c>
      <c r="AY197" s="143" t="s">
        <v>135</v>
      </c>
    </row>
    <row r="198" spans="2:65" s="13" customFormat="1" ht="11.25">
      <c r="B198" s="149"/>
      <c r="D198" s="142" t="s">
        <v>147</v>
      </c>
      <c r="E198" s="150" t="s">
        <v>20</v>
      </c>
      <c r="F198" s="151" t="s">
        <v>151</v>
      </c>
      <c r="H198" s="152">
        <v>2066.4920000000002</v>
      </c>
      <c r="I198" s="153"/>
      <c r="L198" s="149"/>
      <c r="M198" s="154"/>
      <c r="T198" s="155"/>
      <c r="AT198" s="150" t="s">
        <v>147</v>
      </c>
      <c r="AU198" s="150" t="s">
        <v>84</v>
      </c>
      <c r="AV198" s="13" t="s">
        <v>143</v>
      </c>
      <c r="AW198" s="13" t="s">
        <v>36</v>
      </c>
      <c r="AX198" s="13" t="s">
        <v>22</v>
      </c>
      <c r="AY198" s="150" t="s">
        <v>135</v>
      </c>
    </row>
    <row r="199" spans="2:65" s="1" customFormat="1" ht="33" customHeight="1">
      <c r="B199" s="33"/>
      <c r="C199" s="124" t="s">
        <v>7</v>
      </c>
      <c r="D199" s="124" t="s">
        <v>138</v>
      </c>
      <c r="E199" s="125" t="s">
        <v>268</v>
      </c>
      <c r="F199" s="126" t="s">
        <v>269</v>
      </c>
      <c r="G199" s="127" t="s">
        <v>141</v>
      </c>
      <c r="H199" s="128">
        <v>18.079999999999998</v>
      </c>
      <c r="I199" s="129"/>
      <c r="J199" s="130">
        <f>ROUND(I199*H199,2)</f>
        <v>0</v>
      </c>
      <c r="K199" s="126" t="s">
        <v>142</v>
      </c>
      <c r="L199" s="33"/>
      <c r="M199" s="131" t="s">
        <v>20</v>
      </c>
      <c r="N199" s="132" t="s">
        <v>45</v>
      </c>
      <c r="P199" s="133">
        <f>O199*H199</f>
        <v>0</v>
      </c>
      <c r="Q199" s="133">
        <v>2.3010199999999998</v>
      </c>
      <c r="R199" s="133">
        <f>Q199*H199</f>
        <v>41.602441599999992</v>
      </c>
      <c r="S199" s="133">
        <v>0</v>
      </c>
      <c r="T199" s="134">
        <f>S199*H199</f>
        <v>0</v>
      </c>
      <c r="AR199" s="135" t="s">
        <v>143</v>
      </c>
      <c r="AT199" s="135" t="s">
        <v>138</v>
      </c>
      <c r="AU199" s="135" t="s">
        <v>84</v>
      </c>
      <c r="AY199" s="18" t="s">
        <v>135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8" t="s">
        <v>22</v>
      </c>
      <c r="BK199" s="136">
        <f>ROUND(I199*H199,2)</f>
        <v>0</v>
      </c>
      <c r="BL199" s="18" t="s">
        <v>143</v>
      </c>
      <c r="BM199" s="135" t="s">
        <v>270</v>
      </c>
    </row>
    <row r="200" spans="2:65" s="1" customFormat="1" ht="11.25">
      <c r="B200" s="33"/>
      <c r="D200" s="137" t="s">
        <v>145</v>
      </c>
      <c r="F200" s="138" t="s">
        <v>271</v>
      </c>
      <c r="I200" s="139"/>
      <c r="L200" s="33"/>
      <c r="M200" s="140"/>
      <c r="T200" s="54"/>
      <c r="AT200" s="18" t="s">
        <v>145</v>
      </c>
      <c r="AU200" s="18" t="s">
        <v>84</v>
      </c>
    </row>
    <row r="201" spans="2:65" s="12" customFormat="1" ht="22.5">
      <c r="B201" s="141"/>
      <c r="D201" s="142" t="s">
        <v>147</v>
      </c>
      <c r="E201" s="143" t="s">
        <v>20</v>
      </c>
      <c r="F201" s="144" t="s">
        <v>272</v>
      </c>
      <c r="H201" s="145">
        <v>18.079999999999998</v>
      </c>
      <c r="I201" s="146"/>
      <c r="L201" s="141"/>
      <c r="M201" s="147"/>
      <c r="T201" s="148"/>
      <c r="AT201" s="143" t="s">
        <v>147</v>
      </c>
      <c r="AU201" s="143" t="s">
        <v>84</v>
      </c>
      <c r="AV201" s="12" t="s">
        <v>84</v>
      </c>
      <c r="AW201" s="12" t="s">
        <v>36</v>
      </c>
      <c r="AX201" s="12" t="s">
        <v>74</v>
      </c>
      <c r="AY201" s="143" t="s">
        <v>135</v>
      </c>
    </row>
    <row r="202" spans="2:65" s="13" customFormat="1" ht="11.25">
      <c r="B202" s="149"/>
      <c r="D202" s="142" t="s">
        <v>147</v>
      </c>
      <c r="E202" s="150" t="s">
        <v>20</v>
      </c>
      <c r="F202" s="151" t="s">
        <v>151</v>
      </c>
      <c r="H202" s="152">
        <v>18.079999999999998</v>
      </c>
      <c r="I202" s="153"/>
      <c r="L202" s="149"/>
      <c r="M202" s="154"/>
      <c r="T202" s="155"/>
      <c r="AT202" s="150" t="s">
        <v>147</v>
      </c>
      <c r="AU202" s="150" t="s">
        <v>84</v>
      </c>
      <c r="AV202" s="13" t="s">
        <v>143</v>
      </c>
      <c r="AW202" s="13" t="s">
        <v>36</v>
      </c>
      <c r="AX202" s="13" t="s">
        <v>22</v>
      </c>
      <c r="AY202" s="150" t="s">
        <v>135</v>
      </c>
    </row>
    <row r="203" spans="2:65" s="11" customFormat="1" ht="22.9" customHeight="1">
      <c r="B203" s="112"/>
      <c r="D203" s="113" t="s">
        <v>73</v>
      </c>
      <c r="E203" s="122" t="s">
        <v>195</v>
      </c>
      <c r="F203" s="122" t="s">
        <v>273</v>
      </c>
      <c r="I203" s="115"/>
      <c r="J203" s="123">
        <f>BK203</f>
        <v>0</v>
      </c>
      <c r="L203" s="112"/>
      <c r="M203" s="117"/>
      <c r="P203" s="118">
        <f>SUM(P204:P260)</f>
        <v>0</v>
      </c>
      <c r="R203" s="118">
        <f>SUM(R204:R260)</f>
        <v>0.40494000000000002</v>
      </c>
      <c r="T203" s="119">
        <f>SUM(T204:T260)</f>
        <v>140.87253700000002</v>
      </c>
      <c r="AR203" s="113" t="s">
        <v>22</v>
      </c>
      <c r="AT203" s="120" t="s">
        <v>73</v>
      </c>
      <c r="AU203" s="120" t="s">
        <v>22</v>
      </c>
      <c r="AY203" s="113" t="s">
        <v>135</v>
      </c>
      <c r="BK203" s="121">
        <f>SUM(BK204:BK260)</f>
        <v>0</v>
      </c>
    </row>
    <row r="204" spans="2:65" s="1" customFormat="1" ht="44.25" customHeight="1">
      <c r="B204" s="33"/>
      <c r="C204" s="124" t="s">
        <v>274</v>
      </c>
      <c r="D204" s="124" t="s">
        <v>138</v>
      </c>
      <c r="E204" s="125" t="s">
        <v>275</v>
      </c>
      <c r="F204" s="126" t="s">
        <v>276</v>
      </c>
      <c r="G204" s="127" t="s">
        <v>154</v>
      </c>
      <c r="H204" s="128">
        <v>148.65600000000001</v>
      </c>
      <c r="I204" s="129"/>
      <c r="J204" s="130">
        <f>ROUND(I204*H204,2)</f>
        <v>0</v>
      </c>
      <c r="K204" s="126" t="s">
        <v>142</v>
      </c>
      <c r="L204" s="33"/>
      <c r="M204" s="131" t="s">
        <v>20</v>
      </c>
      <c r="N204" s="132" t="s">
        <v>45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143</v>
      </c>
      <c r="AT204" s="135" t="s">
        <v>138</v>
      </c>
      <c r="AU204" s="135" t="s">
        <v>84</v>
      </c>
      <c r="AY204" s="18" t="s">
        <v>135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8" t="s">
        <v>22</v>
      </c>
      <c r="BK204" s="136">
        <f>ROUND(I204*H204,2)</f>
        <v>0</v>
      </c>
      <c r="BL204" s="18" t="s">
        <v>143</v>
      </c>
      <c r="BM204" s="135" t="s">
        <v>277</v>
      </c>
    </row>
    <row r="205" spans="2:65" s="1" customFormat="1" ht="11.25">
      <c r="B205" s="33"/>
      <c r="D205" s="137" t="s">
        <v>145</v>
      </c>
      <c r="F205" s="138" t="s">
        <v>278</v>
      </c>
      <c r="I205" s="139"/>
      <c r="L205" s="33"/>
      <c r="M205" s="140"/>
      <c r="T205" s="54"/>
      <c r="AT205" s="18" t="s">
        <v>145</v>
      </c>
      <c r="AU205" s="18" t="s">
        <v>84</v>
      </c>
    </row>
    <row r="206" spans="2:65" s="12" customFormat="1" ht="11.25">
      <c r="B206" s="141"/>
      <c r="D206" s="142" t="s">
        <v>147</v>
      </c>
      <c r="E206" s="143" t="s">
        <v>20</v>
      </c>
      <c r="F206" s="144" t="s">
        <v>279</v>
      </c>
      <c r="H206" s="145">
        <v>148.65600000000001</v>
      </c>
      <c r="I206" s="146"/>
      <c r="L206" s="141"/>
      <c r="M206" s="147"/>
      <c r="T206" s="148"/>
      <c r="AT206" s="143" t="s">
        <v>147</v>
      </c>
      <c r="AU206" s="143" t="s">
        <v>84</v>
      </c>
      <c r="AV206" s="12" t="s">
        <v>84</v>
      </c>
      <c r="AW206" s="12" t="s">
        <v>36</v>
      </c>
      <c r="AX206" s="12" t="s">
        <v>74</v>
      </c>
      <c r="AY206" s="143" t="s">
        <v>135</v>
      </c>
    </row>
    <row r="207" spans="2:65" s="13" customFormat="1" ht="11.25">
      <c r="B207" s="149"/>
      <c r="D207" s="142" t="s">
        <v>147</v>
      </c>
      <c r="E207" s="150" t="s">
        <v>20</v>
      </c>
      <c r="F207" s="151" t="s">
        <v>151</v>
      </c>
      <c r="H207" s="152">
        <v>148.65600000000001</v>
      </c>
      <c r="I207" s="153"/>
      <c r="L207" s="149"/>
      <c r="M207" s="154"/>
      <c r="T207" s="155"/>
      <c r="AT207" s="150" t="s">
        <v>147</v>
      </c>
      <c r="AU207" s="150" t="s">
        <v>84</v>
      </c>
      <c r="AV207" s="13" t="s">
        <v>143</v>
      </c>
      <c r="AW207" s="13" t="s">
        <v>36</v>
      </c>
      <c r="AX207" s="13" t="s">
        <v>22</v>
      </c>
      <c r="AY207" s="150" t="s">
        <v>135</v>
      </c>
    </row>
    <row r="208" spans="2:65" s="1" customFormat="1" ht="44.25" customHeight="1">
      <c r="B208" s="33"/>
      <c r="C208" s="124" t="s">
        <v>280</v>
      </c>
      <c r="D208" s="124" t="s">
        <v>138</v>
      </c>
      <c r="E208" s="125" t="s">
        <v>281</v>
      </c>
      <c r="F208" s="126" t="s">
        <v>282</v>
      </c>
      <c r="G208" s="127" t="s">
        <v>154</v>
      </c>
      <c r="H208" s="128">
        <v>1543.5840000000001</v>
      </c>
      <c r="I208" s="129"/>
      <c r="J208" s="130">
        <f>ROUND(I208*H208,2)</f>
        <v>0</v>
      </c>
      <c r="K208" s="126" t="s">
        <v>142</v>
      </c>
      <c r="L208" s="33"/>
      <c r="M208" s="131" t="s">
        <v>20</v>
      </c>
      <c r="N208" s="132" t="s">
        <v>45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143</v>
      </c>
      <c r="AT208" s="135" t="s">
        <v>138</v>
      </c>
      <c r="AU208" s="135" t="s">
        <v>84</v>
      </c>
      <c r="AY208" s="18" t="s">
        <v>135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8" t="s">
        <v>22</v>
      </c>
      <c r="BK208" s="136">
        <f>ROUND(I208*H208,2)</f>
        <v>0</v>
      </c>
      <c r="BL208" s="18" t="s">
        <v>143</v>
      </c>
      <c r="BM208" s="135" t="s">
        <v>283</v>
      </c>
    </row>
    <row r="209" spans="2:65" s="1" customFormat="1" ht="11.25">
      <c r="B209" s="33"/>
      <c r="D209" s="137" t="s">
        <v>145</v>
      </c>
      <c r="F209" s="138" t="s">
        <v>284</v>
      </c>
      <c r="I209" s="139"/>
      <c r="L209" s="33"/>
      <c r="M209" s="140"/>
      <c r="T209" s="54"/>
      <c r="AT209" s="18" t="s">
        <v>145</v>
      </c>
      <c r="AU209" s="18" t="s">
        <v>84</v>
      </c>
    </row>
    <row r="210" spans="2:65" s="12" customFormat="1" ht="22.5">
      <c r="B210" s="141"/>
      <c r="D210" s="142" t="s">
        <v>147</v>
      </c>
      <c r="E210" s="143" t="s">
        <v>20</v>
      </c>
      <c r="F210" s="144" t="s">
        <v>285</v>
      </c>
      <c r="H210" s="145">
        <v>1543.5840000000001</v>
      </c>
      <c r="I210" s="146"/>
      <c r="L210" s="141"/>
      <c r="M210" s="147"/>
      <c r="T210" s="148"/>
      <c r="AT210" s="143" t="s">
        <v>147</v>
      </c>
      <c r="AU210" s="143" t="s">
        <v>84</v>
      </c>
      <c r="AV210" s="12" t="s">
        <v>84</v>
      </c>
      <c r="AW210" s="12" t="s">
        <v>36</v>
      </c>
      <c r="AX210" s="12" t="s">
        <v>74</v>
      </c>
      <c r="AY210" s="143" t="s">
        <v>135</v>
      </c>
    </row>
    <row r="211" spans="2:65" s="13" customFormat="1" ht="11.25">
      <c r="B211" s="149"/>
      <c r="D211" s="142" t="s">
        <v>147</v>
      </c>
      <c r="E211" s="150" t="s">
        <v>20</v>
      </c>
      <c r="F211" s="151" t="s">
        <v>151</v>
      </c>
      <c r="H211" s="152">
        <v>1543.5840000000001</v>
      </c>
      <c r="I211" s="153"/>
      <c r="L211" s="149"/>
      <c r="M211" s="154"/>
      <c r="T211" s="155"/>
      <c r="AT211" s="150" t="s">
        <v>147</v>
      </c>
      <c r="AU211" s="150" t="s">
        <v>84</v>
      </c>
      <c r="AV211" s="13" t="s">
        <v>143</v>
      </c>
      <c r="AW211" s="13" t="s">
        <v>36</v>
      </c>
      <c r="AX211" s="13" t="s">
        <v>22</v>
      </c>
      <c r="AY211" s="150" t="s">
        <v>135</v>
      </c>
    </row>
    <row r="212" spans="2:65" s="1" customFormat="1" ht="55.5" customHeight="1">
      <c r="B212" s="33"/>
      <c r="C212" s="124" t="s">
        <v>286</v>
      </c>
      <c r="D212" s="124" t="s">
        <v>138</v>
      </c>
      <c r="E212" s="125" t="s">
        <v>287</v>
      </c>
      <c r="F212" s="126" t="s">
        <v>288</v>
      </c>
      <c r="G212" s="127" t="s">
        <v>154</v>
      </c>
      <c r="H212" s="128">
        <v>17838.72</v>
      </c>
      <c r="I212" s="129"/>
      <c r="J212" s="130">
        <f>ROUND(I212*H212,2)</f>
        <v>0</v>
      </c>
      <c r="K212" s="126" t="s">
        <v>142</v>
      </c>
      <c r="L212" s="33"/>
      <c r="M212" s="131" t="s">
        <v>20</v>
      </c>
      <c r="N212" s="132" t="s">
        <v>45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143</v>
      </c>
      <c r="AT212" s="135" t="s">
        <v>138</v>
      </c>
      <c r="AU212" s="135" t="s">
        <v>84</v>
      </c>
      <c r="AY212" s="18" t="s">
        <v>135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8" t="s">
        <v>22</v>
      </c>
      <c r="BK212" s="136">
        <f>ROUND(I212*H212,2)</f>
        <v>0</v>
      </c>
      <c r="BL212" s="18" t="s">
        <v>143</v>
      </c>
      <c r="BM212" s="135" t="s">
        <v>289</v>
      </c>
    </row>
    <row r="213" spans="2:65" s="1" customFormat="1" ht="11.25">
      <c r="B213" s="33"/>
      <c r="D213" s="137" t="s">
        <v>145</v>
      </c>
      <c r="F213" s="138" t="s">
        <v>290</v>
      </c>
      <c r="I213" s="139"/>
      <c r="L213" s="33"/>
      <c r="M213" s="140"/>
      <c r="T213" s="54"/>
      <c r="AT213" s="18" t="s">
        <v>145</v>
      </c>
      <c r="AU213" s="18" t="s">
        <v>84</v>
      </c>
    </row>
    <row r="214" spans="2:65" s="12" customFormat="1" ht="22.5">
      <c r="B214" s="141"/>
      <c r="D214" s="142" t="s">
        <v>147</v>
      </c>
      <c r="E214" s="143" t="s">
        <v>20</v>
      </c>
      <c r="F214" s="144" t="s">
        <v>291</v>
      </c>
      <c r="H214" s="145">
        <v>17838.72</v>
      </c>
      <c r="I214" s="146"/>
      <c r="L214" s="141"/>
      <c r="M214" s="147"/>
      <c r="T214" s="148"/>
      <c r="AT214" s="143" t="s">
        <v>147</v>
      </c>
      <c r="AU214" s="143" t="s">
        <v>84</v>
      </c>
      <c r="AV214" s="12" t="s">
        <v>84</v>
      </c>
      <c r="AW214" s="12" t="s">
        <v>36</v>
      </c>
      <c r="AX214" s="12" t="s">
        <v>74</v>
      </c>
      <c r="AY214" s="143" t="s">
        <v>135</v>
      </c>
    </row>
    <row r="215" spans="2:65" s="13" customFormat="1" ht="11.25">
      <c r="B215" s="149"/>
      <c r="D215" s="142" t="s">
        <v>147</v>
      </c>
      <c r="E215" s="150" t="s">
        <v>20</v>
      </c>
      <c r="F215" s="151" t="s">
        <v>151</v>
      </c>
      <c r="H215" s="152">
        <v>17838.72</v>
      </c>
      <c r="I215" s="153"/>
      <c r="L215" s="149"/>
      <c r="M215" s="154"/>
      <c r="T215" s="155"/>
      <c r="AT215" s="150" t="s">
        <v>147</v>
      </c>
      <c r="AU215" s="150" t="s">
        <v>84</v>
      </c>
      <c r="AV215" s="13" t="s">
        <v>143</v>
      </c>
      <c r="AW215" s="13" t="s">
        <v>36</v>
      </c>
      <c r="AX215" s="13" t="s">
        <v>22</v>
      </c>
      <c r="AY215" s="150" t="s">
        <v>135</v>
      </c>
    </row>
    <row r="216" spans="2:65" s="1" customFormat="1" ht="55.5" customHeight="1">
      <c r="B216" s="33"/>
      <c r="C216" s="124" t="s">
        <v>292</v>
      </c>
      <c r="D216" s="124" t="s">
        <v>138</v>
      </c>
      <c r="E216" s="125" t="s">
        <v>293</v>
      </c>
      <c r="F216" s="126" t="s">
        <v>294</v>
      </c>
      <c r="G216" s="127" t="s">
        <v>154</v>
      </c>
      <c r="H216" s="128">
        <v>185230.07999999999</v>
      </c>
      <c r="I216" s="129"/>
      <c r="J216" s="130">
        <f>ROUND(I216*H216,2)</f>
        <v>0</v>
      </c>
      <c r="K216" s="126" t="s">
        <v>142</v>
      </c>
      <c r="L216" s="33"/>
      <c r="M216" s="131" t="s">
        <v>20</v>
      </c>
      <c r="N216" s="132" t="s">
        <v>45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143</v>
      </c>
      <c r="AT216" s="135" t="s">
        <v>138</v>
      </c>
      <c r="AU216" s="135" t="s">
        <v>84</v>
      </c>
      <c r="AY216" s="18" t="s">
        <v>135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8" t="s">
        <v>22</v>
      </c>
      <c r="BK216" s="136">
        <f>ROUND(I216*H216,2)</f>
        <v>0</v>
      </c>
      <c r="BL216" s="18" t="s">
        <v>143</v>
      </c>
      <c r="BM216" s="135" t="s">
        <v>295</v>
      </c>
    </row>
    <row r="217" spans="2:65" s="1" customFormat="1" ht="11.25">
      <c r="B217" s="33"/>
      <c r="D217" s="137" t="s">
        <v>145</v>
      </c>
      <c r="F217" s="138" t="s">
        <v>296</v>
      </c>
      <c r="I217" s="139"/>
      <c r="L217" s="33"/>
      <c r="M217" s="140"/>
      <c r="T217" s="54"/>
      <c r="AT217" s="18" t="s">
        <v>145</v>
      </c>
      <c r="AU217" s="18" t="s">
        <v>84</v>
      </c>
    </row>
    <row r="218" spans="2:65" s="12" customFormat="1" ht="33.75">
      <c r="B218" s="141"/>
      <c r="D218" s="142" t="s">
        <v>147</v>
      </c>
      <c r="E218" s="143" t="s">
        <v>20</v>
      </c>
      <c r="F218" s="144" t="s">
        <v>297</v>
      </c>
      <c r="H218" s="145">
        <v>185230.07999999999</v>
      </c>
      <c r="I218" s="146"/>
      <c r="L218" s="141"/>
      <c r="M218" s="147"/>
      <c r="T218" s="148"/>
      <c r="AT218" s="143" t="s">
        <v>147</v>
      </c>
      <c r="AU218" s="143" t="s">
        <v>84</v>
      </c>
      <c r="AV218" s="12" t="s">
        <v>84</v>
      </c>
      <c r="AW218" s="12" t="s">
        <v>36</v>
      </c>
      <c r="AX218" s="12" t="s">
        <v>74</v>
      </c>
      <c r="AY218" s="143" t="s">
        <v>135</v>
      </c>
    </row>
    <row r="219" spans="2:65" s="13" customFormat="1" ht="11.25">
      <c r="B219" s="149"/>
      <c r="D219" s="142" t="s">
        <v>147</v>
      </c>
      <c r="E219" s="150" t="s">
        <v>20</v>
      </c>
      <c r="F219" s="151" t="s">
        <v>151</v>
      </c>
      <c r="H219" s="152">
        <v>185230.07999999999</v>
      </c>
      <c r="I219" s="153"/>
      <c r="L219" s="149"/>
      <c r="M219" s="154"/>
      <c r="T219" s="155"/>
      <c r="AT219" s="150" t="s">
        <v>147</v>
      </c>
      <c r="AU219" s="150" t="s">
        <v>84</v>
      </c>
      <c r="AV219" s="13" t="s">
        <v>143</v>
      </c>
      <c r="AW219" s="13" t="s">
        <v>36</v>
      </c>
      <c r="AX219" s="13" t="s">
        <v>22</v>
      </c>
      <c r="AY219" s="150" t="s">
        <v>135</v>
      </c>
    </row>
    <row r="220" spans="2:65" s="1" customFormat="1" ht="44.25" customHeight="1">
      <c r="B220" s="33"/>
      <c r="C220" s="124" t="s">
        <v>298</v>
      </c>
      <c r="D220" s="124" t="s">
        <v>138</v>
      </c>
      <c r="E220" s="125" t="s">
        <v>299</v>
      </c>
      <c r="F220" s="126" t="s">
        <v>300</v>
      </c>
      <c r="G220" s="127" t="s">
        <v>154</v>
      </c>
      <c r="H220" s="128">
        <v>148.65600000000001</v>
      </c>
      <c r="I220" s="129"/>
      <c r="J220" s="130">
        <f>ROUND(I220*H220,2)</f>
        <v>0</v>
      </c>
      <c r="K220" s="126" t="s">
        <v>142</v>
      </c>
      <c r="L220" s="33"/>
      <c r="M220" s="131" t="s">
        <v>20</v>
      </c>
      <c r="N220" s="132" t="s">
        <v>45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143</v>
      </c>
      <c r="AT220" s="135" t="s">
        <v>138</v>
      </c>
      <c r="AU220" s="135" t="s">
        <v>84</v>
      </c>
      <c r="AY220" s="18" t="s">
        <v>135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8" t="s">
        <v>22</v>
      </c>
      <c r="BK220" s="136">
        <f>ROUND(I220*H220,2)</f>
        <v>0</v>
      </c>
      <c r="BL220" s="18" t="s">
        <v>143</v>
      </c>
      <c r="BM220" s="135" t="s">
        <v>301</v>
      </c>
    </row>
    <row r="221" spans="2:65" s="1" customFormat="1" ht="11.25">
      <c r="B221" s="33"/>
      <c r="D221" s="137" t="s">
        <v>145</v>
      </c>
      <c r="F221" s="138" t="s">
        <v>302</v>
      </c>
      <c r="I221" s="139"/>
      <c r="L221" s="33"/>
      <c r="M221" s="140"/>
      <c r="T221" s="54"/>
      <c r="AT221" s="18" t="s">
        <v>145</v>
      </c>
      <c r="AU221" s="18" t="s">
        <v>84</v>
      </c>
    </row>
    <row r="222" spans="2:65" s="1" customFormat="1" ht="44.25" customHeight="1">
      <c r="B222" s="33"/>
      <c r="C222" s="124" t="s">
        <v>303</v>
      </c>
      <c r="D222" s="124" t="s">
        <v>138</v>
      </c>
      <c r="E222" s="125" t="s">
        <v>304</v>
      </c>
      <c r="F222" s="126" t="s">
        <v>305</v>
      </c>
      <c r="G222" s="127" t="s">
        <v>154</v>
      </c>
      <c r="H222" s="128">
        <v>1543.5840000000001</v>
      </c>
      <c r="I222" s="129"/>
      <c r="J222" s="130">
        <f>ROUND(I222*H222,2)</f>
        <v>0</v>
      </c>
      <c r="K222" s="126" t="s">
        <v>142</v>
      </c>
      <c r="L222" s="33"/>
      <c r="M222" s="131" t="s">
        <v>20</v>
      </c>
      <c r="N222" s="132" t="s">
        <v>45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143</v>
      </c>
      <c r="AT222" s="135" t="s">
        <v>138</v>
      </c>
      <c r="AU222" s="135" t="s">
        <v>84</v>
      </c>
      <c r="AY222" s="18" t="s">
        <v>135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8" t="s">
        <v>22</v>
      </c>
      <c r="BK222" s="136">
        <f>ROUND(I222*H222,2)</f>
        <v>0</v>
      </c>
      <c r="BL222" s="18" t="s">
        <v>143</v>
      </c>
      <c r="BM222" s="135" t="s">
        <v>306</v>
      </c>
    </row>
    <row r="223" spans="2:65" s="1" customFormat="1" ht="11.25">
      <c r="B223" s="33"/>
      <c r="D223" s="137" t="s">
        <v>145</v>
      </c>
      <c r="F223" s="138" t="s">
        <v>307</v>
      </c>
      <c r="I223" s="139"/>
      <c r="L223" s="33"/>
      <c r="M223" s="140"/>
      <c r="T223" s="54"/>
      <c r="AT223" s="18" t="s">
        <v>145</v>
      </c>
      <c r="AU223" s="18" t="s">
        <v>84</v>
      </c>
    </row>
    <row r="224" spans="2:65" s="1" customFormat="1" ht="24.2" customHeight="1">
      <c r="B224" s="33"/>
      <c r="C224" s="124" t="s">
        <v>308</v>
      </c>
      <c r="D224" s="124" t="s">
        <v>138</v>
      </c>
      <c r="E224" s="125" t="s">
        <v>309</v>
      </c>
      <c r="F224" s="126" t="s">
        <v>310</v>
      </c>
      <c r="G224" s="127" t="s">
        <v>154</v>
      </c>
      <c r="H224" s="128">
        <v>2692.98</v>
      </c>
      <c r="I224" s="129"/>
      <c r="J224" s="130">
        <f>ROUND(I224*H224,2)</f>
        <v>0</v>
      </c>
      <c r="K224" s="126" t="s">
        <v>142</v>
      </c>
      <c r="L224" s="33"/>
      <c r="M224" s="131" t="s">
        <v>20</v>
      </c>
      <c r="N224" s="132" t="s">
        <v>45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143</v>
      </c>
      <c r="AT224" s="135" t="s">
        <v>138</v>
      </c>
      <c r="AU224" s="135" t="s">
        <v>84</v>
      </c>
      <c r="AY224" s="18" t="s">
        <v>135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8" t="s">
        <v>22</v>
      </c>
      <c r="BK224" s="136">
        <f>ROUND(I224*H224,2)</f>
        <v>0</v>
      </c>
      <c r="BL224" s="18" t="s">
        <v>143</v>
      </c>
      <c r="BM224" s="135" t="s">
        <v>311</v>
      </c>
    </row>
    <row r="225" spans="2:65" s="1" customFormat="1" ht="11.25">
      <c r="B225" s="33"/>
      <c r="D225" s="137" t="s">
        <v>145</v>
      </c>
      <c r="F225" s="138" t="s">
        <v>312</v>
      </c>
      <c r="I225" s="139"/>
      <c r="L225" s="33"/>
      <c r="M225" s="140"/>
      <c r="T225" s="54"/>
      <c r="AT225" s="18" t="s">
        <v>145</v>
      </c>
      <c r="AU225" s="18" t="s">
        <v>84</v>
      </c>
    </row>
    <row r="226" spans="2:65" s="12" customFormat="1" ht="11.25">
      <c r="B226" s="141"/>
      <c r="D226" s="142" t="s">
        <v>147</v>
      </c>
      <c r="E226" s="143" t="s">
        <v>20</v>
      </c>
      <c r="F226" s="144" t="s">
        <v>313</v>
      </c>
      <c r="H226" s="145">
        <v>275.04000000000002</v>
      </c>
      <c r="I226" s="146"/>
      <c r="L226" s="141"/>
      <c r="M226" s="147"/>
      <c r="T226" s="148"/>
      <c r="AT226" s="143" t="s">
        <v>147</v>
      </c>
      <c r="AU226" s="143" t="s">
        <v>84</v>
      </c>
      <c r="AV226" s="12" t="s">
        <v>84</v>
      </c>
      <c r="AW226" s="12" t="s">
        <v>36</v>
      </c>
      <c r="AX226" s="12" t="s">
        <v>74</v>
      </c>
      <c r="AY226" s="143" t="s">
        <v>135</v>
      </c>
    </row>
    <row r="227" spans="2:65" s="12" customFormat="1" ht="22.5">
      <c r="B227" s="141"/>
      <c r="D227" s="142" t="s">
        <v>147</v>
      </c>
      <c r="E227" s="143" t="s">
        <v>20</v>
      </c>
      <c r="F227" s="144" t="s">
        <v>314</v>
      </c>
      <c r="H227" s="145">
        <v>2417.94</v>
      </c>
      <c r="I227" s="146"/>
      <c r="L227" s="141"/>
      <c r="M227" s="147"/>
      <c r="T227" s="148"/>
      <c r="AT227" s="143" t="s">
        <v>147</v>
      </c>
      <c r="AU227" s="143" t="s">
        <v>84</v>
      </c>
      <c r="AV227" s="12" t="s">
        <v>84</v>
      </c>
      <c r="AW227" s="12" t="s">
        <v>36</v>
      </c>
      <c r="AX227" s="12" t="s">
        <v>74</v>
      </c>
      <c r="AY227" s="143" t="s">
        <v>135</v>
      </c>
    </row>
    <row r="228" spans="2:65" s="13" customFormat="1" ht="11.25">
      <c r="B228" s="149"/>
      <c r="D228" s="142" t="s">
        <v>147</v>
      </c>
      <c r="E228" s="150" t="s">
        <v>20</v>
      </c>
      <c r="F228" s="151" t="s">
        <v>151</v>
      </c>
      <c r="H228" s="152">
        <v>2692.98</v>
      </c>
      <c r="I228" s="153"/>
      <c r="L228" s="149"/>
      <c r="M228" s="154"/>
      <c r="T228" s="155"/>
      <c r="AT228" s="150" t="s">
        <v>147</v>
      </c>
      <c r="AU228" s="150" t="s">
        <v>84</v>
      </c>
      <c r="AV228" s="13" t="s">
        <v>143</v>
      </c>
      <c r="AW228" s="13" t="s">
        <v>36</v>
      </c>
      <c r="AX228" s="13" t="s">
        <v>22</v>
      </c>
      <c r="AY228" s="150" t="s">
        <v>135</v>
      </c>
    </row>
    <row r="229" spans="2:65" s="1" customFormat="1" ht="37.9" customHeight="1">
      <c r="B229" s="33"/>
      <c r="C229" s="124" t="s">
        <v>315</v>
      </c>
      <c r="D229" s="124" t="s">
        <v>138</v>
      </c>
      <c r="E229" s="125" t="s">
        <v>316</v>
      </c>
      <c r="F229" s="126" t="s">
        <v>317</v>
      </c>
      <c r="G229" s="127" t="s">
        <v>154</v>
      </c>
      <c r="H229" s="128">
        <v>323157.59999999998</v>
      </c>
      <c r="I229" s="129"/>
      <c r="J229" s="130">
        <f>ROUND(I229*H229,2)</f>
        <v>0</v>
      </c>
      <c r="K229" s="126" t="s">
        <v>142</v>
      </c>
      <c r="L229" s="33"/>
      <c r="M229" s="131" t="s">
        <v>20</v>
      </c>
      <c r="N229" s="132" t="s">
        <v>45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143</v>
      </c>
      <c r="AT229" s="135" t="s">
        <v>138</v>
      </c>
      <c r="AU229" s="135" t="s">
        <v>84</v>
      </c>
      <c r="AY229" s="18" t="s">
        <v>135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8" t="s">
        <v>22</v>
      </c>
      <c r="BK229" s="136">
        <f>ROUND(I229*H229,2)</f>
        <v>0</v>
      </c>
      <c r="BL229" s="18" t="s">
        <v>143</v>
      </c>
      <c r="BM229" s="135" t="s">
        <v>318</v>
      </c>
    </row>
    <row r="230" spans="2:65" s="1" customFormat="1" ht="11.25">
      <c r="B230" s="33"/>
      <c r="D230" s="137" t="s">
        <v>145</v>
      </c>
      <c r="F230" s="138" t="s">
        <v>319</v>
      </c>
      <c r="I230" s="139"/>
      <c r="L230" s="33"/>
      <c r="M230" s="140"/>
      <c r="T230" s="54"/>
      <c r="AT230" s="18" t="s">
        <v>145</v>
      </c>
      <c r="AU230" s="18" t="s">
        <v>84</v>
      </c>
    </row>
    <row r="231" spans="2:65" s="12" customFormat="1" ht="11.25">
      <c r="B231" s="141"/>
      <c r="D231" s="142" t="s">
        <v>147</v>
      </c>
      <c r="E231" s="143" t="s">
        <v>20</v>
      </c>
      <c r="F231" s="144" t="s">
        <v>320</v>
      </c>
      <c r="H231" s="145">
        <v>323157.59999999998</v>
      </c>
      <c r="I231" s="146"/>
      <c r="L231" s="141"/>
      <c r="M231" s="147"/>
      <c r="T231" s="148"/>
      <c r="AT231" s="143" t="s">
        <v>147</v>
      </c>
      <c r="AU231" s="143" t="s">
        <v>84</v>
      </c>
      <c r="AV231" s="12" t="s">
        <v>84</v>
      </c>
      <c r="AW231" s="12" t="s">
        <v>36</v>
      </c>
      <c r="AX231" s="12" t="s">
        <v>74</v>
      </c>
      <c r="AY231" s="143" t="s">
        <v>135</v>
      </c>
    </row>
    <row r="232" spans="2:65" s="13" customFormat="1" ht="11.25">
      <c r="B232" s="149"/>
      <c r="D232" s="142" t="s">
        <v>147</v>
      </c>
      <c r="E232" s="150" t="s">
        <v>20</v>
      </c>
      <c r="F232" s="151" t="s">
        <v>151</v>
      </c>
      <c r="H232" s="152">
        <v>323157.59999999998</v>
      </c>
      <c r="I232" s="153"/>
      <c r="L232" s="149"/>
      <c r="M232" s="154"/>
      <c r="T232" s="155"/>
      <c r="AT232" s="150" t="s">
        <v>147</v>
      </c>
      <c r="AU232" s="150" t="s">
        <v>84</v>
      </c>
      <c r="AV232" s="13" t="s">
        <v>143</v>
      </c>
      <c r="AW232" s="13" t="s">
        <v>36</v>
      </c>
      <c r="AX232" s="13" t="s">
        <v>22</v>
      </c>
      <c r="AY232" s="150" t="s">
        <v>135</v>
      </c>
    </row>
    <row r="233" spans="2:65" s="1" customFormat="1" ht="24.2" customHeight="1">
      <c r="B233" s="33"/>
      <c r="C233" s="124" t="s">
        <v>321</v>
      </c>
      <c r="D233" s="124" t="s">
        <v>138</v>
      </c>
      <c r="E233" s="125" t="s">
        <v>322</v>
      </c>
      <c r="F233" s="126" t="s">
        <v>323</v>
      </c>
      <c r="G233" s="127" t="s">
        <v>154</v>
      </c>
      <c r="H233" s="128">
        <v>2692.98</v>
      </c>
      <c r="I233" s="129"/>
      <c r="J233" s="130">
        <f>ROUND(I233*H233,2)</f>
        <v>0</v>
      </c>
      <c r="K233" s="126" t="s">
        <v>142</v>
      </c>
      <c r="L233" s="33"/>
      <c r="M233" s="131" t="s">
        <v>20</v>
      </c>
      <c r="N233" s="132" t="s">
        <v>45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143</v>
      </c>
      <c r="AT233" s="135" t="s">
        <v>138</v>
      </c>
      <c r="AU233" s="135" t="s">
        <v>84</v>
      </c>
      <c r="AY233" s="18" t="s">
        <v>135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8" t="s">
        <v>22</v>
      </c>
      <c r="BK233" s="136">
        <f>ROUND(I233*H233,2)</f>
        <v>0</v>
      </c>
      <c r="BL233" s="18" t="s">
        <v>143</v>
      </c>
      <c r="BM233" s="135" t="s">
        <v>324</v>
      </c>
    </row>
    <row r="234" spans="2:65" s="1" customFormat="1" ht="11.25">
      <c r="B234" s="33"/>
      <c r="D234" s="137" t="s">
        <v>145</v>
      </c>
      <c r="F234" s="138" t="s">
        <v>325</v>
      </c>
      <c r="I234" s="139"/>
      <c r="L234" s="33"/>
      <c r="M234" s="140"/>
      <c r="T234" s="54"/>
      <c r="AT234" s="18" t="s">
        <v>145</v>
      </c>
      <c r="AU234" s="18" t="s">
        <v>84</v>
      </c>
    </row>
    <row r="235" spans="2:65" s="1" customFormat="1" ht="37.9" customHeight="1">
      <c r="B235" s="33"/>
      <c r="C235" s="124" t="s">
        <v>326</v>
      </c>
      <c r="D235" s="124" t="s">
        <v>138</v>
      </c>
      <c r="E235" s="125" t="s">
        <v>327</v>
      </c>
      <c r="F235" s="126" t="s">
        <v>328</v>
      </c>
      <c r="G235" s="127" t="s">
        <v>20</v>
      </c>
      <c r="H235" s="128">
        <v>1205.366</v>
      </c>
      <c r="I235" s="129"/>
      <c r="J235" s="130">
        <f>ROUND(I235*H235,2)</f>
        <v>0</v>
      </c>
      <c r="K235" s="126" t="s">
        <v>142</v>
      </c>
      <c r="L235" s="33"/>
      <c r="M235" s="131" t="s">
        <v>20</v>
      </c>
      <c r="N235" s="132" t="s">
        <v>45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R235" s="135" t="s">
        <v>143</v>
      </c>
      <c r="AT235" s="135" t="s">
        <v>138</v>
      </c>
      <c r="AU235" s="135" t="s">
        <v>84</v>
      </c>
      <c r="AY235" s="18" t="s">
        <v>135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8" t="s">
        <v>22</v>
      </c>
      <c r="BK235" s="136">
        <f>ROUND(I235*H235,2)</f>
        <v>0</v>
      </c>
      <c r="BL235" s="18" t="s">
        <v>143</v>
      </c>
      <c r="BM235" s="135" t="s">
        <v>329</v>
      </c>
    </row>
    <row r="236" spans="2:65" s="1" customFormat="1" ht="11.25">
      <c r="B236" s="33"/>
      <c r="D236" s="137" t="s">
        <v>145</v>
      </c>
      <c r="F236" s="138" t="s">
        <v>330</v>
      </c>
      <c r="I236" s="139"/>
      <c r="L236" s="33"/>
      <c r="M236" s="140"/>
      <c r="T236" s="54"/>
      <c r="AT236" s="18" t="s">
        <v>145</v>
      </c>
      <c r="AU236" s="18" t="s">
        <v>84</v>
      </c>
    </row>
    <row r="237" spans="2:65" s="12" customFormat="1" ht="11.25">
      <c r="B237" s="141"/>
      <c r="D237" s="142" t="s">
        <v>147</v>
      </c>
      <c r="E237" s="143" t="s">
        <v>20</v>
      </c>
      <c r="F237" s="144" t="s">
        <v>331</v>
      </c>
      <c r="H237" s="145">
        <v>1205.366</v>
      </c>
      <c r="I237" s="146"/>
      <c r="L237" s="141"/>
      <c r="M237" s="147"/>
      <c r="T237" s="148"/>
      <c r="AT237" s="143" t="s">
        <v>147</v>
      </c>
      <c r="AU237" s="143" t="s">
        <v>84</v>
      </c>
      <c r="AV237" s="12" t="s">
        <v>84</v>
      </c>
      <c r="AW237" s="12" t="s">
        <v>36</v>
      </c>
      <c r="AX237" s="12" t="s">
        <v>74</v>
      </c>
      <c r="AY237" s="143" t="s">
        <v>135</v>
      </c>
    </row>
    <row r="238" spans="2:65" s="13" customFormat="1" ht="11.25">
      <c r="B238" s="149"/>
      <c r="D238" s="142" t="s">
        <v>147</v>
      </c>
      <c r="E238" s="150" t="s">
        <v>20</v>
      </c>
      <c r="F238" s="151" t="s">
        <v>151</v>
      </c>
      <c r="H238" s="152">
        <v>1205.366</v>
      </c>
      <c r="I238" s="153"/>
      <c r="L238" s="149"/>
      <c r="M238" s="154"/>
      <c r="T238" s="155"/>
      <c r="AT238" s="150" t="s">
        <v>147</v>
      </c>
      <c r="AU238" s="150" t="s">
        <v>84</v>
      </c>
      <c r="AV238" s="13" t="s">
        <v>143</v>
      </c>
      <c r="AW238" s="13" t="s">
        <v>36</v>
      </c>
      <c r="AX238" s="13" t="s">
        <v>22</v>
      </c>
      <c r="AY238" s="150" t="s">
        <v>135</v>
      </c>
    </row>
    <row r="239" spans="2:65" s="1" customFormat="1" ht="49.15" customHeight="1">
      <c r="B239" s="33"/>
      <c r="C239" s="124" t="s">
        <v>332</v>
      </c>
      <c r="D239" s="124" t="s">
        <v>138</v>
      </c>
      <c r="E239" s="125" t="s">
        <v>333</v>
      </c>
      <c r="F239" s="126" t="s">
        <v>334</v>
      </c>
      <c r="G239" s="127" t="s">
        <v>335</v>
      </c>
      <c r="H239" s="128">
        <v>2</v>
      </c>
      <c r="I239" s="129"/>
      <c r="J239" s="130">
        <f>ROUND(I239*H239,2)</f>
        <v>0</v>
      </c>
      <c r="K239" s="126" t="s">
        <v>142</v>
      </c>
      <c r="L239" s="33"/>
      <c r="M239" s="131" t="s">
        <v>20</v>
      </c>
      <c r="N239" s="132" t="s">
        <v>45</v>
      </c>
      <c r="P239" s="133">
        <f>O239*H239</f>
        <v>0</v>
      </c>
      <c r="Q239" s="133">
        <v>0.20247000000000001</v>
      </c>
      <c r="R239" s="133">
        <f>Q239*H239</f>
        <v>0.40494000000000002</v>
      </c>
      <c r="S239" s="133">
        <v>0</v>
      </c>
      <c r="T239" s="134">
        <f>S239*H239</f>
        <v>0</v>
      </c>
      <c r="AR239" s="135" t="s">
        <v>143</v>
      </c>
      <c r="AT239" s="135" t="s">
        <v>138</v>
      </c>
      <c r="AU239" s="135" t="s">
        <v>84</v>
      </c>
      <c r="AY239" s="18" t="s">
        <v>135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8" t="s">
        <v>22</v>
      </c>
      <c r="BK239" s="136">
        <f>ROUND(I239*H239,2)</f>
        <v>0</v>
      </c>
      <c r="BL239" s="18" t="s">
        <v>143</v>
      </c>
      <c r="BM239" s="135" t="s">
        <v>336</v>
      </c>
    </row>
    <row r="240" spans="2:65" s="1" customFormat="1" ht="11.25">
      <c r="B240" s="33"/>
      <c r="D240" s="137" t="s">
        <v>145</v>
      </c>
      <c r="F240" s="138" t="s">
        <v>337</v>
      </c>
      <c r="I240" s="139"/>
      <c r="L240" s="33"/>
      <c r="M240" s="140"/>
      <c r="T240" s="54"/>
      <c r="AT240" s="18" t="s">
        <v>145</v>
      </c>
      <c r="AU240" s="18" t="s">
        <v>84</v>
      </c>
    </row>
    <row r="241" spans="2:65" s="1" customFormat="1" ht="49.15" customHeight="1">
      <c r="B241" s="33"/>
      <c r="C241" s="124" t="s">
        <v>338</v>
      </c>
      <c r="D241" s="124" t="s">
        <v>138</v>
      </c>
      <c r="E241" s="125" t="s">
        <v>339</v>
      </c>
      <c r="F241" s="126" t="s">
        <v>340</v>
      </c>
      <c r="G241" s="127" t="s">
        <v>141</v>
      </c>
      <c r="H241" s="128">
        <v>10.997</v>
      </c>
      <c r="I241" s="129"/>
      <c r="J241" s="130">
        <f>ROUND(I241*H241,2)</f>
        <v>0</v>
      </c>
      <c r="K241" s="126" t="s">
        <v>142</v>
      </c>
      <c r="L241" s="33"/>
      <c r="M241" s="131" t="s">
        <v>20</v>
      </c>
      <c r="N241" s="132" t="s">
        <v>45</v>
      </c>
      <c r="P241" s="133">
        <f>O241*H241</f>
        <v>0</v>
      </c>
      <c r="Q241" s="133">
        <v>0</v>
      </c>
      <c r="R241" s="133">
        <f>Q241*H241</f>
        <v>0</v>
      </c>
      <c r="S241" s="133">
        <v>1.8</v>
      </c>
      <c r="T241" s="134">
        <f>S241*H241</f>
        <v>19.794599999999999</v>
      </c>
      <c r="AR241" s="135" t="s">
        <v>143</v>
      </c>
      <c r="AT241" s="135" t="s">
        <v>138</v>
      </c>
      <c r="AU241" s="135" t="s">
        <v>84</v>
      </c>
      <c r="AY241" s="18" t="s">
        <v>135</v>
      </c>
      <c r="BE241" s="136">
        <f>IF(N241="základní",J241,0)</f>
        <v>0</v>
      </c>
      <c r="BF241" s="136">
        <f>IF(N241="snížená",J241,0)</f>
        <v>0</v>
      </c>
      <c r="BG241" s="136">
        <f>IF(N241="zákl. přenesená",J241,0)</f>
        <v>0</v>
      </c>
      <c r="BH241" s="136">
        <f>IF(N241="sníž. přenesená",J241,0)</f>
        <v>0</v>
      </c>
      <c r="BI241" s="136">
        <f>IF(N241="nulová",J241,0)</f>
        <v>0</v>
      </c>
      <c r="BJ241" s="18" t="s">
        <v>22</v>
      </c>
      <c r="BK241" s="136">
        <f>ROUND(I241*H241,2)</f>
        <v>0</v>
      </c>
      <c r="BL241" s="18" t="s">
        <v>143</v>
      </c>
      <c r="BM241" s="135" t="s">
        <v>341</v>
      </c>
    </row>
    <row r="242" spans="2:65" s="1" customFormat="1" ht="11.25">
      <c r="B242" s="33"/>
      <c r="D242" s="137" t="s">
        <v>145</v>
      </c>
      <c r="F242" s="138" t="s">
        <v>342</v>
      </c>
      <c r="I242" s="139"/>
      <c r="L242" s="33"/>
      <c r="M242" s="140"/>
      <c r="T242" s="54"/>
      <c r="AT242" s="18" t="s">
        <v>145</v>
      </c>
      <c r="AU242" s="18" t="s">
        <v>84</v>
      </c>
    </row>
    <row r="243" spans="2:65" s="12" customFormat="1" ht="22.5">
      <c r="B243" s="141"/>
      <c r="D243" s="142" t="s">
        <v>147</v>
      </c>
      <c r="E243" s="143" t="s">
        <v>20</v>
      </c>
      <c r="F243" s="144" t="s">
        <v>343</v>
      </c>
      <c r="H243" s="145">
        <v>1.202</v>
      </c>
      <c r="I243" s="146"/>
      <c r="L243" s="141"/>
      <c r="M243" s="147"/>
      <c r="T243" s="148"/>
      <c r="AT243" s="143" t="s">
        <v>147</v>
      </c>
      <c r="AU243" s="143" t="s">
        <v>84</v>
      </c>
      <c r="AV243" s="12" t="s">
        <v>84</v>
      </c>
      <c r="AW243" s="12" t="s">
        <v>36</v>
      </c>
      <c r="AX243" s="12" t="s">
        <v>74</v>
      </c>
      <c r="AY243" s="143" t="s">
        <v>135</v>
      </c>
    </row>
    <row r="244" spans="2:65" s="12" customFormat="1" ht="11.25">
      <c r="B244" s="141"/>
      <c r="D244" s="142" t="s">
        <v>147</v>
      </c>
      <c r="E244" s="143" t="s">
        <v>20</v>
      </c>
      <c r="F244" s="144" t="s">
        <v>149</v>
      </c>
      <c r="H244" s="145">
        <v>3.9689999999999999</v>
      </c>
      <c r="I244" s="146"/>
      <c r="L244" s="141"/>
      <c r="M244" s="147"/>
      <c r="T244" s="148"/>
      <c r="AT244" s="143" t="s">
        <v>147</v>
      </c>
      <c r="AU244" s="143" t="s">
        <v>84</v>
      </c>
      <c r="AV244" s="12" t="s">
        <v>84</v>
      </c>
      <c r="AW244" s="12" t="s">
        <v>36</v>
      </c>
      <c r="AX244" s="12" t="s">
        <v>74</v>
      </c>
      <c r="AY244" s="143" t="s">
        <v>135</v>
      </c>
    </row>
    <row r="245" spans="2:65" s="12" customFormat="1" ht="22.5">
      <c r="B245" s="141"/>
      <c r="D245" s="142" t="s">
        <v>147</v>
      </c>
      <c r="E245" s="143" t="s">
        <v>20</v>
      </c>
      <c r="F245" s="144" t="s">
        <v>150</v>
      </c>
      <c r="H245" s="145">
        <v>5.8259999999999996</v>
      </c>
      <c r="I245" s="146"/>
      <c r="L245" s="141"/>
      <c r="M245" s="147"/>
      <c r="T245" s="148"/>
      <c r="AT245" s="143" t="s">
        <v>147</v>
      </c>
      <c r="AU245" s="143" t="s">
        <v>84</v>
      </c>
      <c r="AV245" s="12" t="s">
        <v>84</v>
      </c>
      <c r="AW245" s="12" t="s">
        <v>36</v>
      </c>
      <c r="AX245" s="12" t="s">
        <v>74</v>
      </c>
      <c r="AY245" s="143" t="s">
        <v>135</v>
      </c>
    </row>
    <row r="246" spans="2:65" s="13" customFormat="1" ht="11.25">
      <c r="B246" s="149"/>
      <c r="D246" s="142" t="s">
        <v>147</v>
      </c>
      <c r="E246" s="150" t="s">
        <v>20</v>
      </c>
      <c r="F246" s="151" t="s">
        <v>151</v>
      </c>
      <c r="H246" s="152">
        <v>10.997</v>
      </c>
      <c r="I246" s="153"/>
      <c r="L246" s="149"/>
      <c r="M246" s="154"/>
      <c r="T246" s="155"/>
      <c r="AT246" s="150" t="s">
        <v>147</v>
      </c>
      <c r="AU246" s="150" t="s">
        <v>84</v>
      </c>
      <c r="AV246" s="13" t="s">
        <v>143</v>
      </c>
      <c r="AW246" s="13" t="s">
        <v>36</v>
      </c>
      <c r="AX246" s="13" t="s">
        <v>22</v>
      </c>
      <c r="AY246" s="150" t="s">
        <v>135</v>
      </c>
    </row>
    <row r="247" spans="2:65" s="1" customFormat="1" ht="24.2" customHeight="1">
      <c r="B247" s="33"/>
      <c r="C247" s="124" t="s">
        <v>344</v>
      </c>
      <c r="D247" s="124" t="s">
        <v>138</v>
      </c>
      <c r="E247" s="125" t="s">
        <v>345</v>
      </c>
      <c r="F247" s="126" t="s">
        <v>346</v>
      </c>
      <c r="G247" s="127" t="s">
        <v>154</v>
      </c>
      <c r="H247" s="128">
        <v>1182.854</v>
      </c>
      <c r="I247" s="129"/>
      <c r="J247" s="130">
        <f>ROUND(I247*H247,2)</f>
        <v>0</v>
      </c>
      <c r="K247" s="126" t="s">
        <v>142</v>
      </c>
      <c r="L247" s="33"/>
      <c r="M247" s="131" t="s">
        <v>20</v>
      </c>
      <c r="N247" s="132" t="s">
        <v>45</v>
      </c>
      <c r="P247" s="133">
        <f>O247*H247</f>
        <v>0</v>
      </c>
      <c r="Q247" s="133">
        <v>0</v>
      </c>
      <c r="R247" s="133">
        <f>Q247*H247</f>
        <v>0</v>
      </c>
      <c r="S247" s="133">
        <v>0.09</v>
      </c>
      <c r="T247" s="134">
        <f>S247*H247</f>
        <v>106.45686000000001</v>
      </c>
      <c r="AR247" s="135" t="s">
        <v>143</v>
      </c>
      <c r="AT247" s="135" t="s">
        <v>138</v>
      </c>
      <c r="AU247" s="135" t="s">
        <v>84</v>
      </c>
      <c r="AY247" s="18" t="s">
        <v>135</v>
      </c>
      <c r="BE247" s="136">
        <f>IF(N247="základní",J247,0)</f>
        <v>0</v>
      </c>
      <c r="BF247" s="136">
        <f>IF(N247="snížená",J247,0)</f>
        <v>0</v>
      </c>
      <c r="BG247" s="136">
        <f>IF(N247="zákl. přenesená",J247,0)</f>
        <v>0</v>
      </c>
      <c r="BH247" s="136">
        <f>IF(N247="sníž. přenesená",J247,0)</f>
        <v>0</v>
      </c>
      <c r="BI247" s="136">
        <f>IF(N247="nulová",J247,0)</f>
        <v>0</v>
      </c>
      <c r="BJ247" s="18" t="s">
        <v>22</v>
      </c>
      <c r="BK247" s="136">
        <f>ROUND(I247*H247,2)</f>
        <v>0</v>
      </c>
      <c r="BL247" s="18" t="s">
        <v>143</v>
      </c>
      <c r="BM247" s="135" t="s">
        <v>347</v>
      </c>
    </row>
    <row r="248" spans="2:65" s="1" customFormat="1" ht="11.25">
      <c r="B248" s="33"/>
      <c r="D248" s="137" t="s">
        <v>145</v>
      </c>
      <c r="F248" s="138" t="s">
        <v>348</v>
      </c>
      <c r="I248" s="139"/>
      <c r="L248" s="33"/>
      <c r="M248" s="140"/>
      <c r="T248" s="54"/>
      <c r="AT248" s="18" t="s">
        <v>145</v>
      </c>
      <c r="AU248" s="18" t="s">
        <v>84</v>
      </c>
    </row>
    <row r="249" spans="2:65" s="12" customFormat="1" ht="11.25">
      <c r="B249" s="141"/>
      <c r="D249" s="142" t="s">
        <v>147</v>
      </c>
      <c r="E249" s="143" t="s">
        <v>20</v>
      </c>
      <c r="F249" s="144" t="s">
        <v>349</v>
      </c>
      <c r="H249" s="145">
        <v>1182.854</v>
      </c>
      <c r="I249" s="146"/>
      <c r="L249" s="141"/>
      <c r="M249" s="147"/>
      <c r="T249" s="148"/>
      <c r="AT249" s="143" t="s">
        <v>147</v>
      </c>
      <c r="AU249" s="143" t="s">
        <v>84</v>
      </c>
      <c r="AV249" s="12" t="s">
        <v>84</v>
      </c>
      <c r="AW249" s="12" t="s">
        <v>36</v>
      </c>
      <c r="AX249" s="12" t="s">
        <v>74</v>
      </c>
      <c r="AY249" s="143" t="s">
        <v>135</v>
      </c>
    </row>
    <row r="250" spans="2:65" s="13" customFormat="1" ht="11.25">
      <c r="B250" s="149"/>
      <c r="D250" s="142" t="s">
        <v>147</v>
      </c>
      <c r="E250" s="150" t="s">
        <v>20</v>
      </c>
      <c r="F250" s="151" t="s">
        <v>151</v>
      </c>
      <c r="H250" s="152">
        <v>1182.854</v>
      </c>
      <c r="I250" s="153"/>
      <c r="L250" s="149"/>
      <c r="M250" s="154"/>
      <c r="T250" s="155"/>
      <c r="AT250" s="150" t="s">
        <v>147</v>
      </c>
      <c r="AU250" s="150" t="s">
        <v>84</v>
      </c>
      <c r="AV250" s="13" t="s">
        <v>143</v>
      </c>
      <c r="AW250" s="13" t="s">
        <v>36</v>
      </c>
      <c r="AX250" s="13" t="s">
        <v>22</v>
      </c>
      <c r="AY250" s="150" t="s">
        <v>135</v>
      </c>
    </row>
    <row r="251" spans="2:65" s="1" customFormat="1" ht="44.25" customHeight="1">
      <c r="B251" s="33"/>
      <c r="C251" s="124" t="s">
        <v>350</v>
      </c>
      <c r="D251" s="124" t="s">
        <v>138</v>
      </c>
      <c r="E251" s="125" t="s">
        <v>351</v>
      </c>
      <c r="F251" s="126" t="s">
        <v>352</v>
      </c>
      <c r="G251" s="127" t="s">
        <v>154</v>
      </c>
      <c r="H251" s="128">
        <v>1820.74</v>
      </c>
      <c r="I251" s="129"/>
      <c r="J251" s="130">
        <f>ROUND(I251*H251,2)</f>
        <v>0</v>
      </c>
      <c r="K251" s="126" t="s">
        <v>142</v>
      </c>
      <c r="L251" s="33"/>
      <c r="M251" s="131" t="s">
        <v>20</v>
      </c>
      <c r="N251" s="132" t="s">
        <v>45</v>
      </c>
      <c r="P251" s="133">
        <f>O251*H251</f>
        <v>0</v>
      </c>
      <c r="Q251" s="133">
        <v>0</v>
      </c>
      <c r="R251" s="133">
        <f>Q251*H251</f>
        <v>0</v>
      </c>
      <c r="S251" s="133">
        <v>5.0000000000000001E-3</v>
      </c>
      <c r="T251" s="134">
        <f>S251*H251</f>
        <v>9.1036999999999999</v>
      </c>
      <c r="AR251" s="135" t="s">
        <v>143</v>
      </c>
      <c r="AT251" s="135" t="s">
        <v>138</v>
      </c>
      <c r="AU251" s="135" t="s">
        <v>84</v>
      </c>
      <c r="AY251" s="18" t="s">
        <v>135</v>
      </c>
      <c r="BE251" s="136">
        <f>IF(N251="základní",J251,0)</f>
        <v>0</v>
      </c>
      <c r="BF251" s="136">
        <f>IF(N251="snížená",J251,0)</f>
        <v>0</v>
      </c>
      <c r="BG251" s="136">
        <f>IF(N251="zákl. přenesená",J251,0)</f>
        <v>0</v>
      </c>
      <c r="BH251" s="136">
        <f>IF(N251="sníž. přenesená",J251,0)</f>
        <v>0</v>
      </c>
      <c r="BI251" s="136">
        <f>IF(N251="nulová",J251,0)</f>
        <v>0</v>
      </c>
      <c r="BJ251" s="18" t="s">
        <v>22</v>
      </c>
      <c r="BK251" s="136">
        <f>ROUND(I251*H251,2)</f>
        <v>0</v>
      </c>
      <c r="BL251" s="18" t="s">
        <v>143</v>
      </c>
      <c r="BM251" s="135" t="s">
        <v>353</v>
      </c>
    </row>
    <row r="252" spans="2:65" s="1" customFormat="1" ht="11.25">
      <c r="B252" s="33"/>
      <c r="D252" s="137" t="s">
        <v>145</v>
      </c>
      <c r="F252" s="138" t="s">
        <v>354</v>
      </c>
      <c r="I252" s="139"/>
      <c r="L252" s="33"/>
      <c r="M252" s="140"/>
      <c r="T252" s="54"/>
      <c r="AT252" s="18" t="s">
        <v>145</v>
      </c>
      <c r="AU252" s="18" t="s">
        <v>84</v>
      </c>
    </row>
    <row r="253" spans="2:65" s="12" customFormat="1" ht="22.5">
      <c r="B253" s="141"/>
      <c r="D253" s="142" t="s">
        <v>147</v>
      </c>
      <c r="E253" s="143" t="s">
        <v>20</v>
      </c>
      <c r="F253" s="144" t="s">
        <v>190</v>
      </c>
      <c r="H253" s="145">
        <v>1820.74</v>
      </c>
      <c r="I253" s="146"/>
      <c r="L253" s="141"/>
      <c r="M253" s="147"/>
      <c r="T253" s="148"/>
      <c r="AT253" s="143" t="s">
        <v>147</v>
      </c>
      <c r="AU253" s="143" t="s">
        <v>84</v>
      </c>
      <c r="AV253" s="12" t="s">
        <v>84</v>
      </c>
      <c r="AW253" s="12" t="s">
        <v>36</v>
      </c>
      <c r="AX253" s="12" t="s">
        <v>74</v>
      </c>
      <c r="AY253" s="143" t="s">
        <v>135</v>
      </c>
    </row>
    <row r="254" spans="2:65" s="13" customFormat="1" ht="11.25">
      <c r="B254" s="149"/>
      <c r="D254" s="142" t="s">
        <v>147</v>
      </c>
      <c r="E254" s="150" t="s">
        <v>20</v>
      </c>
      <c r="F254" s="151" t="s">
        <v>151</v>
      </c>
      <c r="H254" s="152">
        <v>1820.74</v>
      </c>
      <c r="I254" s="153"/>
      <c r="L254" s="149"/>
      <c r="M254" s="154"/>
      <c r="T254" s="155"/>
      <c r="AT254" s="150" t="s">
        <v>147</v>
      </c>
      <c r="AU254" s="150" t="s">
        <v>84</v>
      </c>
      <c r="AV254" s="13" t="s">
        <v>143</v>
      </c>
      <c r="AW254" s="13" t="s">
        <v>36</v>
      </c>
      <c r="AX254" s="13" t="s">
        <v>22</v>
      </c>
      <c r="AY254" s="150" t="s">
        <v>135</v>
      </c>
    </row>
    <row r="255" spans="2:65" s="1" customFormat="1" ht="37.9" customHeight="1">
      <c r="B255" s="33"/>
      <c r="C255" s="124" t="s">
        <v>355</v>
      </c>
      <c r="D255" s="124" t="s">
        <v>138</v>
      </c>
      <c r="E255" s="125" t="s">
        <v>356</v>
      </c>
      <c r="F255" s="126" t="s">
        <v>357</v>
      </c>
      <c r="G255" s="127" t="s">
        <v>154</v>
      </c>
      <c r="H255" s="128">
        <v>61.993000000000002</v>
      </c>
      <c r="I255" s="129"/>
      <c r="J255" s="130">
        <f>ROUND(I255*H255,2)</f>
        <v>0</v>
      </c>
      <c r="K255" s="126" t="s">
        <v>142</v>
      </c>
      <c r="L255" s="33"/>
      <c r="M255" s="131" t="s">
        <v>20</v>
      </c>
      <c r="N255" s="132" t="s">
        <v>45</v>
      </c>
      <c r="P255" s="133">
        <f>O255*H255</f>
        <v>0</v>
      </c>
      <c r="Q255" s="133">
        <v>0</v>
      </c>
      <c r="R255" s="133">
        <f>Q255*H255</f>
        <v>0</v>
      </c>
      <c r="S255" s="133">
        <v>8.8999999999999996E-2</v>
      </c>
      <c r="T255" s="134">
        <f>S255*H255</f>
        <v>5.5173769999999998</v>
      </c>
      <c r="AR255" s="135" t="s">
        <v>143</v>
      </c>
      <c r="AT255" s="135" t="s">
        <v>138</v>
      </c>
      <c r="AU255" s="135" t="s">
        <v>84</v>
      </c>
      <c r="AY255" s="18" t="s">
        <v>135</v>
      </c>
      <c r="BE255" s="136">
        <f>IF(N255="základní",J255,0)</f>
        <v>0</v>
      </c>
      <c r="BF255" s="136">
        <f>IF(N255="snížená",J255,0)</f>
        <v>0</v>
      </c>
      <c r="BG255" s="136">
        <f>IF(N255="zákl. přenesená",J255,0)</f>
        <v>0</v>
      </c>
      <c r="BH255" s="136">
        <f>IF(N255="sníž. přenesená",J255,0)</f>
        <v>0</v>
      </c>
      <c r="BI255" s="136">
        <f>IF(N255="nulová",J255,0)</f>
        <v>0</v>
      </c>
      <c r="BJ255" s="18" t="s">
        <v>22</v>
      </c>
      <c r="BK255" s="136">
        <f>ROUND(I255*H255,2)</f>
        <v>0</v>
      </c>
      <c r="BL255" s="18" t="s">
        <v>143</v>
      </c>
      <c r="BM255" s="135" t="s">
        <v>358</v>
      </c>
    </row>
    <row r="256" spans="2:65" s="1" customFormat="1" ht="11.25">
      <c r="B256" s="33"/>
      <c r="D256" s="137" t="s">
        <v>145</v>
      </c>
      <c r="F256" s="138" t="s">
        <v>359</v>
      </c>
      <c r="I256" s="139"/>
      <c r="L256" s="33"/>
      <c r="M256" s="140"/>
      <c r="T256" s="54"/>
      <c r="AT256" s="18" t="s">
        <v>145</v>
      </c>
      <c r="AU256" s="18" t="s">
        <v>84</v>
      </c>
    </row>
    <row r="257" spans="2:65" s="12" customFormat="1" ht="11.25">
      <c r="B257" s="141"/>
      <c r="D257" s="142" t="s">
        <v>147</v>
      </c>
      <c r="E257" s="143" t="s">
        <v>20</v>
      </c>
      <c r="F257" s="144" t="s">
        <v>360</v>
      </c>
      <c r="H257" s="145">
        <v>38.802</v>
      </c>
      <c r="I257" s="146"/>
      <c r="L257" s="141"/>
      <c r="M257" s="147"/>
      <c r="T257" s="148"/>
      <c r="AT257" s="143" t="s">
        <v>147</v>
      </c>
      <c r="AU257" s="143" t="s">
        <v>84</v>
      </c>
      <c r="AV257" s="12" t="s">
        <v>84</v>
      </c>
      <c r="AW257" s="12" t="s">
        <v>36</v>
      </c>
      <c r="AX257" s="12" t="s">
        <v>74</v>
      </c>
      <c r="AY257" s="143" t="s">
        <v>135</v>
      </c>
    </row>
    <row r="258" spans="2:65" s="12" customFormat="1" ht="11.25">
      <c r="B258" s="141"/>
      <c r="D258" s="142" t="s">
        <v>147</v>
      </c>
      <c r="E258" s="143" t="s">
        <v>20</v>
      </c>
      <c r="F258" s="144" t="s">
        <v>361</v>
      </c>
      <c r="H258" s="145">
        <v>-13.137</v>
      </c>
      <c r="I258" s="146"/>
      <c r="L258" s="141"/>
      <c r="M258" s="147"/>
      <c r="T258" s="148"/>
      <c r="AT258" s="143" t="s">
        <v>147</v>
      </c>
      <c r="AU258" s="143" t="s">
        <v>84</v>
      </c>
      <c r="AV258" s="12" t="s">
        <v>84</v>
      </c>
      <c r="AW258" s="12" t="s">
        <v>36</v>
      </c>
      <c r="AX258" s="12" t="s">
        <v>74</v>
      </c>
      <c r="AY258" s="143" t="s">
        <v>135</v>
      </c>
    </row>
    <row r="259" spans="2:65" s="12" customFormat="1" ht="11.25">
      <c r="B259" s="141"/>
      <c r="D259" s="142" t="s">
        <v>147</v>
      </c>
      <c r="E259" s="143" t="s">
        <v>20</v>
      </c>
      <c r="F259" s="144" t="s">
        <v>362</v>
      </c>
      <c r="H259" s="145">
        <v>36.328000000000003</v>
      </c>
      <c r="I259" s="146"/>
      <c r="L259" s="141"/>
      <c r="M259" s="147"/>
      <c r="T259" s="148"/>
      <c r="AT259" s="143" t="s">
        <v>147</v>
      </c>
      <c r="AU259" s="143" t="s">
        <v>84</v>
      </c>
      <c r="AV259" s="12" t="s">
        <v>84</v>
      </c>
      <c r="AW259" s="12" t="s">
        <v>36</v>
      </c>
      <c r="AX259" s="12" t="s">
        <v>74</v>
      </c>
      <c r="AY259" s="143" t="s">
        <v>135</v>
      </c>
    </row>
    <row r="260" spans="2:65" s="13" customFormat="1" ht="11.25">
      <c r="B260" s="149"/>
      <c r="D260" s="142" t="s">
        <v>147</v>
      </c>
      <c r="E260" s="150" t="s">
        <v>20</v>
      </c>
      <c r="F260" s="151" t="s">
        <v>151</v>
      </c>
      <c r="H260" s="152">
        <v>61.993000000000002</v>
      </c>
      <c r="I260" s="153"/>
      <c r="L260" s="149"/>
      <c r="M260" s="154"/>
      <c r="T260" s="155"/>
      <c r="AT260" s="150" t="s">
        <v>147</v>
      </c>
      <c r="AU260" s="150" t="s">
        <v>84</v>
      </c>
      <c r="AV260" s="13" t="s">
        <v>143</v>
      </c>
      <c r="AW260" s="13" t="s">
        <v>36</v>
      </c>
      <c r="AX260" s="13" t="s">
        <v>22</v>
      </c>
      <c r="AY260" s="150" t="s">
        <v>135</v>
      </c>
    </row>
    <row r="261" spans="2:65" s="11" customFormat="1" ht="22.9" customHeight="1">
      <c r="B261" s="112"/>
      <c r="D261" s="113" t="s">
        <v>73</v>
      </c>
      <c r="E261" s="122" t="s">
        <v>363</v>
      </c>
      <c r="F261" s="122" t="s">
        <v>364</v>
      </c>
      <c r="I261" s="115"/>
      <c r="J261" s="123">
        <f>BK261</f>
        <v>0</v>
      </c>
      <c r="L261" s="112"/>
      <c r="M261" s="117"/>
      <c r="P261" s="118">
        <f>SUM(P262:P268)</f>
        <v>0</v>
      </c>
      <c r="R261" s="118">
        <f>SUM(R262:R268)</f>
        <v>0</v>
      </c>
      <c r="T261" s="119">
        <f>SUM(T262:T268)</f>
        <v>0</v>
      </c>
      <c r="AR261" s="113" t="s">
        <v>22</v>
      </c>
      <c r="AT261" s="120" t="s">
        <v>73</v>
      </c>
      <c r="AU261" s="120" t="s">
        <v>22</v>
      </c>
      <c r="AY261" s="113" t="s">
        <v>135</v>
      </c>
      <c r="BK261" s="121">
        <f>SUM(BK262:BK268)</f>
        <v>0</v>
      </c>
    </row>
    <row r="262" spans="2:65" s="1" customFormat="1" ht="33" customHeight="1">
      <c r="B262" s="33"/>
      <c r="C262" s="124" t="s">
        <v>365</v>
      </c>
      <c r="D262" s="124" t="s">
        <v>138</v>
      </c>
      <c r="E262" s="125" t="s">
        <v>366</v>
      </c>
      <c r="F262" s="126" t="s">
        <v>367</v>
      </c>
      <c r="G262" s="127" t="s">
        <v>164</v>
      </c>
      <c r="H262" s="128">
        <v>352.947</v>
      </c>
      <c r="I262" s="129"/>
      <c r="J262" s="130">
        <f>ROUND(I262*H262,2)</f>
        <v>0</v>
      </c>
      <c r="K262" s="126" t="s">
        <v>142</v>
      </c>
      <c r="L262" s="33"/>
      <c r="M262" s="131" t="s">
        <v>20</v>
      </c>
      <c r="N262" s="132" t="s">
        <v>45</v>
      </c>
      <c r="P262" s="133">
        <f>O262*H262</f>
        <v>0</v>
      </c>
      <c r="Q262" s="133">
        <v>0</v>
      </c>
      <c r="R262" s="133">
        <f>Q262*H262</f>
        <v>0</v>
      </c>
      <c r="S262" s="133">
        <v>0</v>
      </c>
      <c r="T262" s="134">
        <f>S262*H262</f>
        <v>0</v>
      </c>
      <c r="AR262" s="135" t="s">
        <v>143</v>
      </c>
      <c r="AT262" s="135" t="s">
        <v>138</v>
      </c>
      <c r="AU262" s="135" t="s">
        <v>84</v>
      </c>
      <c r="AY262" s="18" t="s">
        <v>135</v>
      </c>
      <c r="BE262" s="136">
        <f>IF(N262="základní",J262,0)</f>
        <v>0</v>
      </c>
      <c r="BF262" s="136">
        <f>IF(N262="snížená",J262,0)</f>
        <v>0</v>
      </c>
      <c r="BG262" s="136">
        <f>IF(N262="zákl. přenesená",J262,0)</f>
        <v>0</v>
      </c>
      <c r="BH262" s="136">
        <f>IF(N262="sníž. přenesená",J262,0)</f>
        <v>0</v>
      </c>
      <c r="BI262" s="136">
        <f>IF(N262="nulová",J262,0)</f>
        <v>0</v>
      </c>
      <c r="BJ262" s="18" t="s">
        <v>22</v>
      </c>
      <c r="BK262" s="136">
        <f>ROUND(I262*H262,2)</f>
        <v>0</v>
      </c>
      <c r="BL262" s="18" t="s">
        <v>143</v>
      </c>
      <c r="BM262" s="135" t="s">
        <v>368</v>
      </c>
    </row>
    <row r="263" spans="2:65" s="1" customFormat="1" ht="11.25">
      <c r="B263" s="33"/>
      <c r="D263" s="137" t="s">
        <v>145</v>
      </c>
      <c r="F263" s="138" t="s">
        <v>369</v>
      </c>
      <c r="I263" s="139"/>
      <c r="L263" s="33"/>
      <c r="M263" s="140"/>
      <c r="T263" s="54"/>
      <c r="AT263" s="18" t="s">
        <v>145</v>
      </c>
      <c r="AU263" s="18" t="s">
        <v>84</v>
      </c>
    </row>
    <row r="264" spans="2:65" s="1" customFormat="1" ht="44.25" customHeight="1">
      <c r="B264" s="33"/>
      <c r="C264" s="124" t="s">
        <v>370</v>
      </c>
      <c r="D264" s="124" t="s">
        <v>138</v>
      </c>
      <c r="E264" s="125" t="s">
        <v>371</v>
      </c>
      <c r="F264" s="126" t="s">
        <v>372</v>
      </c>
      <c r="G264" s="127" t="s">
        <v>164</v>
      </c>
      <c r="H264" s="128">
        <v>6705.9930000000004</v>
      </c>
      <c r="I264" s="129"/>
      <c r="J264" s="130">
        <f>ROUND(I264*H264,2)</f>
        <v>0</v>
      </c>
      <c r="K264" s="126" t="s">
        <v>142</v>
      </c>
      <c r="L264" s="33"/>
      <c r="M264" s="131" t="s">
        <v>20</v>
      </c>
      <c r="N264" s="132" t="s">
        <v>45</v>
      </c>
      <c r="P264" s="133">
        <f>O264*H264</f>
        <v>0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143</v>
      </c>
      <c r="AT264" s="135" t="s">
        <v>138</v>
      </c>
      <c r="AU264" s="135" t="s">
        <v>84</v>
      </c>
      <c r="AY264" s="18" t="s">
        <v>135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8" t="s">
        <v>22</v>
      </c>
      <c r="BK264" s="136">
        <f>ROUND(I264*H264,2)</f>
        <v>0</v>
      </c>
      <c r="BL264" s="18" t="s">
        <v>143</v>
      </c>
      <c r="BM264" s="135" t="s">
        <v>373</v>
      </c>
    </row>
    <row r="265" spans="2:65" s="1" customFormat="1" ht="11.25">
      <c r="B265" s="33"/>
      <c r="D265" s="137" t="s">
        <v>145</v>
      </c>
      <c r="F265" s="138" t="s">
        <v>374</v>
      </c>
      <c r="I265" s="139"/>
      <c r="L265" s="33"/>
      <c r="M265" s="140"/>
      <c r="T265" s="54"/>
      <c r="AT265" s="18" t="s">
        <v>145</v>
      </c>
      <c r="AU265" s="18" t="s">
        <v>84</v>
      </c>
    </row>
    <row r="266" spans="2:65" s="12" customFormat="1" ht="11.25">
      <c r="B266" s="141"/>
      <c r="D266" s="142" t="s">
        <v>147</v>
      </c>
      <c r="F266" s="144" t="s">
        <v>375</v>
      </c>
      <c r="H266" s="145">
        <v>6705.9930000000004</v>
      </c>
      <c r="I266" s="146"/>
      <c r="L266" s="141"/>
      <c r="M266" s="147"/>
      <c r="T266" s="148"/>
      <c r="AT266" s="143" t="s">
        <v>147</v>
      </c>
      <c r="AU266" s="143" t="s">
        <v>84</v>
      </c>
      <c r="AV266" s="12" t="s">
        <v>84</v>
      </c>
      <c r="AW266" s="12" t="s">
        <v>4</v>
      </c>
      <c r="AX266" s="12" t="s">
        <v>22</v>
      </c>
      <c r="AY266" s="143" t="s">
        <v>135</v>
      </c>
    </row>
    <row r="267" spans="2:65" s="1" customFormat="1" ht="49.15" customHeight="1">
      <c r="B267" s="33"/>
      <c r="C267" s="124" t="s">
        <v>376</v>
      </c>
      <c r="D267" s="124" t="s">
        <v>138</v>
      </c>
      <c r="E267" s="125" t="s">
        <v>377</v>
      </c>
      <c r="F267" s="126" t="s">
        <v>378</v>
      </c>
      <c r="G267" s="127" t="s">
        <v>164</v>
      </c>
      <c r="H267" s="128">
        <v>352.947</v>
      </c>
      <c r="I267" s="129"/>
      <c r="J267" s="130">
        <f>ROUND(I267*H267,2)</f>
        <v>0</v>
      </c>
      <c r="K267" s="126" t="s">
        <v>142</v>
      </c>
      <c r="L267" s="33"/>
      <c r="M267" s="131" t="s">
        <v>20</v>
      </c>
      <c r="N267" s="132" t="s">
        <v>45</v>
      </c>
      <c r="P267" s="133">
        <f>O267*H267</f>
        <v>0</v>
      </c>
      <c r="Q267" s="133">
        <v>0</v>
      </c>
      <c r="R267" s="133">
        <f>Q267*H267</f>
        <v>0</v>
      </c>
      <c r="S267" s="133">
        <v>0</v>
      </c>
      <c r="T267" s="134">
        <f>S267*H267</f>
        <v>0</v>
      </c>
      <c r="AR267" s="135" t="s">
        <v>143</v>
      </c>
      <c r="AT267" s="135" t="s">
        <v>138</v>
      </c>
      <c r="AU267" s="135" t="s">
        <v>84</v>
      </c>
      <c r="AY267" s="18" t="s">
        <v>135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8" t="s">
        <v>22</v>
      </c>
      <c r="BK267" s="136">
        <f>ROUND(I267*H267,2)</f>
        <v>0</v>
      </c>
      <c r="BL267" s="18" t="s">
        <v>143</v>
      </c>
      <c r="BM267" s="135" t="s">
        <v>379</v>
      </c>
    </row>
    <row r="268" spans="2:65" s="1" customFormat="1" ht="11.25">
      <c r="B268" s="33"/>
      <c r="D268" s="137" t="s">
        <v>145</v>
      </c>
      <c r="F268" s="138" t="s">
        <v>380</v>
      </c>
      <c r="I268" s="139"/>
      <c r="L268" s="33"/>
      <c r="M268" s="140"/>
      <c r="T268" s="54"/>
      <c r="AT268" s="18" t="s">
        <v>145</v>
      </c>
      <c r="AU268" s="18" t="s">
        <v>84</v>
      </c>
    </row>
    <row r="269" spans="2:65" s="11" customFormat="1" ht="22.9" customHeight="1">
      <c r="B269" s="112"/>
      <c r="D269" s="113" t="s">
        <v>73</v>
      </c>
      <c r="E269" s="122" t="s">
        <v>381</v>
      </c>
      <c r="F269" s="122" t="s">
        <v>382</v>
      </c>
      <c r="I269" s="115"/>
      <c r="J269" s="123">
        <f>BK269</f>
        <v>0</v>
      </c>
      <c r="L269" s="112"/>
      <c r="M269" s="117"/>
      <c r="P269" s="118">
        <f>SUM(P270:P271)</f>
        <v>0</v>
      </c>
      <c r="R269" s="118">
        <f>SUM(R270:R271)</f>
        <v>0</v>
      </c>
      <c r="T269" s="119">
        <f>SUM(T270:T271)</f>
        <v>0</v>
      </c>
      <c r="AR269" s="113" t="s">
        <v>22</v>
      </c>
      <c r="AT269" s="120" t="s">
        <v>73</v>
      </c>
      <c r="AU269" s="120" t="s">
        <v>22</v>
      </c>
      <c r="AY269" s="113" t="s">
        <v>135</v>
      </c>
      <c r="BK269" s="121">
        <f>SUM(BK270:BK271)</f>
        <v>0</v>
      </c>
    </row>
    <row r="270" spans="2:65" s="1" customFormat="1" ht="62.65" customHeight="1">
      <c r="B270" s="33"/>
      <c r="C270" s="124" t="s">
        <v>383</v>
      </c>
      <c r="D270" s="124" t="s">
        <v>138</v>
      </c>
      <c r="E270" s="125" t="s">
        <v>384</v>
      </c>
      <c r="F270" s="126" t="s">
        <v>385</v>
      </c>
      <c r="G270" s="127" t="s">
        <v>164</v>
      </c>
      <c r="H270" s="128">
        <v>199.95</v>
      </c>
      <c r="I270" s="129"/>
      <c r="J270" s="130">
        <f>ROUND(I270*H270,2)</f>
        <v>0</v>
      </c>
      <c r="K270" s="126" t="s">
        <v>142</v>
      </c>
      <c r="L270" s="33"/>
      <c r="M270" s="131" t="s">
        <v>20</v>
      </c>
      <c r="N270" s="132" t="s">
        <v>45</v>
      </c>
      <c r="P270" s="133">
        <f>O270*H270</f>
        <v>0</v>
      </c>
      <c r="Q270" s="133">
        <v>0</v>
      </c>
      <c r="R270" s="133">
        <f>Q270*H270</f>
        <v>0</v>
      </c>
      <c r="S270" s="133">
        <v>0</v>
      </c>
      <c r="T270" s="134">
        <f>S270*H270</f>
        <v>0</v>
      </c>
      <c r="AR270" s="135" t="s">
        <v>143</v>
      </c>
      <c r="AT270" s="135" t="s">
        <v>138</v>
      </c>
      <c r="AU270" s="135" t="s">
        <v>84</v>
      </c>
      <c r="AY270" s="18" t="s">
        <v>135</v>
      </c>
      <c r="BE270" s="136">
        <f>IF(N270="základní",J270,0)</f>
        <v>0</v>
      </c>
      <c r="BF270" s="136">
        <f>IF(N270="snížená",J270,0)</f>
        <v>0</v>
      </c>
      <c r="BG270" s="136">
        <f>IF(N270="zákl. přenesená",J270,0)</f>
        <v>0</v>
      </c>
      <c r="BH270" s="136">
        <f>IF(N270="sníž. přenesená",J270,0)</f>
        <v>0</v>
      </c>
      <c r="BI270" s="136">
        <f>IF(N270="nulová",J270,0)</f>
        <v>0</v>
      </c>
      <c r="BJ270" s="18" t="s">
        <v>22</v>
      </c>
      <c r="BK270" s="136">
        <f>ROUND(I270*H270,2)</f>
        <v>0</v>
      </c>
      <c r="BL270" s="18" t="s">
        <v>143</v>
      </c>
      <c r="BM270" s="135" t="s">
        <v>386</v>
      </c>
    </row>
    <row r="271" spans="2:65" s="1" customFormat="1" ht="11.25">
      <c r="B271" s="33"/>
      <c r="D271" s="137" t="s">
        <v>145</v>
      </c>
      <c r="F271" s="138" t="s">
        <v>387</v>
      </c>
      <c r="I271" s="139"/>
      <c r="L271" s="33"/>
      <c r="M271" s="140"/>
      <c r="T271" s="54"/>
      <c r="AT271" s="18" t="s">
        <v>145</v>
      </c>
      <c r="AU271" s="18" t="s">
        <v>84</v>
      </c>
    </row>
    <row r="272" spans="2:65" s="11" customFormat="1" ht="25.9" customHeight="1">
      <c r="B272" s="112"/>
      <c r="D272" s="113" t="s">
        <v>73</v>
      </c>
      <c r="E272" s="114" t="s">
        <v>388</v>
      </c>
      <c r="F272" s="114" t="s">
        <v>389</v>
      </c>
      <c r="I272" s="115"/>
      <c r="J272" s="116">
        <f>BK272</f>
        <v>0</v>
      </c>
      <c r="L272" s="112"/>
      <c r="M272" s="117"/>
      <c r="P272" s="118">
        <f>P273+P342+P423+P434+P446+P454+P489+P510+P572+P581+P593</f>
        <v>0</v>
      </c>
      <c r="R272" s="118">
        <f>R273+R342+R423+R434+R446+R454+R489+R510+R572+R581+R593</f>
        <v>33.252538939999994</v>
      </c>
      <c r="T272" s="119">
        <f>T273+T342+T423+T434+T446+T454+T489+T510+T572+T581+T593</f>
        <v>212.07409769999998</v>
      </c>
      <c r="AR272" s="113" t="s">
        <v>84</v>
      </c>
      <c r="AT272" s="120" t="s">
        <v>73</v>
      </c>
      <c r="AU272" s="120" t="s">
        <v>74</v>
      </c>
      <c r="AY272" s="113" t="s">
        <v>135</v>
      </c>
      <c r="BK272" s="121">
        <f>BK273+BK342+BK423+BK434+BK446+BK454+BK489+BK510+BK572+BK581+BK593</f>
        <v>0</v>
      </c>
    </row>
    <row r="273" spans="2:65" s="11" customFormat="1" ht="22.9" customHeight="1">
      <c r="B273" s="112"/>
      <c r="D273" s="113" t="s">
        <v>73</v>
      </c>
      <c r="E273" s="122" t="s">
        <v>390</v>
      </c>
      <c r="F273" s="122" t="s">
        <v>391</v>
      </c>
      <c r="I273" s="115"/>
      <c r="J273" s="123">
        <f>BK273</f>
        <v>0</v>
      </c>
      <c r="L273" s="112"/>
      <c r="M273" s="117"/>
      <c r="P273" s="118">
        <f>SUM(P274:P341)</f>
        <v>0</v>
      </c>
      <c r="R273" s="118">
        <f>SUM(R274:R341)</f>
        <v>13.606605639999998</v>
      </c>
      <c r="T273" s="119">
        <f>SUM(T274:T341)</f>
        <v>29.617920000000002</v>
      </c>
      <c r="AR273" s="113" t="s">
        <v>84</v>
      </c>
      <c r="AT273" s="120" t="s">
        <v>73</v>
      </c>
      <c r="AU273" s="120" t="s">
        <v>22</v>
      </c>
      <c r="AY273" s="113" t="s">
        <v>135</v>
      </c>
      <c r="BK273" s="121">
        <f>SUM(BK274:BK341)</f>
        <v>0</v>
      </c>
    </row>
    <row r="274" spans="2:65" s="1" customFormat="1" ht="33" customHeight="1">
      <c r="B274" s="33"/>
      <c r="C274" s="124" t="s">
        <v>392</v>
      </c>
      <c r="D274" s="124" t="s">
        <v>138</v>
      </c>
      <c r="E274" s="125" t="s">
        <v>393</v>
      </c>
      <c r="F274" s="126" t="s">
        <v>394</v>
      </c>
      <c r="G274" s="127" t="s">
        <v>154</v>
      </c>
      <c r="H274" s="128">
        <v>22.512</v>
      </c>
      <c r="I274" s="129"/>
      <c r="J274" s="130">
        <f>ROUND(I274*H274,2)</f>
        <v>0</v>
      </c>
      <c r="K274" s="126" t="s">
        <v>142</v>
      </c>
      <c r="L274" s="33"/>
      <c r="M274" s="131" t="s">
        <v>20</v>
      </c>
      <c r="N274" s="132" t="s">
        <v>45</v>
      </c>
      <c r="P274" s="133">
        <f>O274*H274</f>
        <v>0</v>
      </c>
      <c r="Q274" s="133">
        <v>0</v>
      </c>
      <c r="R274" s="133">
        <f>Q274*H274</f>
        <v>0</v>
      </c>
      <c r="S274" s="133">
        <v>1.0999999999999999E-2</v>
      </c>
      <c r="T274" s="134">
        <f>S274*H274</f>
        <v>0.24763199999999999</v>
      </c>
      <c r="AR274" s="135" t="s">
        <v>236</v>
      </c>
      <c r="AT274" s="135" t="s">
        <v>138</v>
      </c>
      <c r="AU274" s="135" t="s">
        <v>84</v>
      </c>
      <c r="AY274" s="18" t="s">
        <v>135</v>
      </c>
      <c r="BE274" s="136">
        <f>IF(N274="základní",J274,0)</f>
        <v>0</v>
      </c>
      <c r="BF274" s="136">
        <f>IF(N274="snížená",J274,0)</f>
        <v>0</v>
      </c>
      <c r="BG274" s="136">
        <f>IF(N274="zákl. přenesená",J274,0)</f>
        <v>0</v>
      </c>
      <c r="BH274" s="136">
        <f>IF(N274="sníž. přenesená",J274,0)</f>
        <v>0</v>
      </c>
      <c r="BI274" s="136">
        <f>IF(N274="nulová",J274,0)</f>
        <v>0</v>
      </c>
      <c r="BJ274" s="18" t="s">
        <v>22</v>
      </c>
      <c r="BK274" s="136">
        <f>ROUND(I274*H274,2)</f>
        <v>0</v>
      </c>
      <c r="BL274" s="18" t="s">
        <v>236</v>
      </c>
      <c r="BM274" s="135" t="s">
        <v>395</v>
      </c>
    </row>
    <row r="275" spans="2:65" s="1" customFormat="1" ht="11.25">
      <c r="B275" s="33"/>
      <c r="D275" s="137" t="s">
        <v>145</v>
      </c>
      <c r="F275" s="138" t="s">
        <v>396</v>
      </c>
      <c r="I275" s="139"/>
      <c r="L275" s="33"/>
      <c r="M275" s="140"/>
      <c r="T275" s="54"/>
      <c r="AT275" s="18" t="s">
        <v>145</v>
      </c>
      <c r="AU275" s="18" t="s">
        <v>84</v>
      </c>
    </row>
    <row r="276" spans="2:65" s="12" customFormat="1" ht="11.25">
      <c r="B276" s="141"/>
      <c r="D276" s="142" t="s">
        <v>147</v>
      </c>
      <c r="E276" s="143" t="s">
        <v>20</v>
      </c>
      <c r="F276" s="144" t="s">
        <v>397</v>
      </c>
      <c r="H276" s="145">
        <v>22.512</v>
      </c>
      <c r="I276" s="146"/>
      <c r="L276" s="141"/>
      <c r="M276" s="147"/>
      <c r="T276" s="148"/>
      <c r="AT276" s="143" t="s">
        <v>147</v>
      </c>
      <c r="AU276" s="143" t="s">
        <v>84</v>
      </c>
      <c r="AV276" s="12" t="s">
        <v>84</v>
      </c>
      <c r="AW276" s="12" t="s">
        <v>36</v>
      </c>
      <c r="AX276" s="12" t="s">
        <v>74</v>
      </c>
      <c r="AY276" s="143" t="s">
        <v>135</v>
      </c>
    </row>
    <row r="277" spans="2:65" s="13" customFormat="1" ht="11.25">
      <c r="B277" s="149"/>
      <c r="D277" s="142" t="s">
        <v>147</v>
      </c>
      <c r="E277" s="150" t="s">
        <v>20</v>
      </c>
      <c r="F277" s="151" t="s">
        <v>151</v>
      </c>
      <c r="H277" s="152">
        <v>22.512</v>
      </c>
      <c r="I277" s="153"/>
      <c r="L277" s="149"/>
      <c r="M277" s="154"/>
      <c r="T277" s="155"/>
      <c r="AT277" s="150" t="s">
        <v>147</v>
      </c>
      <c r="AU277" s="150" t="s">
        <v>84</v>
      </c>
      <c r="AV277" s="13" t="s">
        <v>143</v>
      </c>
      <c r="AW277" s="13" t="s">
        <v>36</v>
      </c>
      <c r="AX277" s="13" t="s">
        <v>22</v>
      </c>
      <c r="AY277" s="150" t="s">
        <v>135</v>
      </c>
    </row>
    <row r="278" spans="2:65" s="1" customFormat="1" ht="33" customHeight="1">
      <c r="B278" s="33"/>
      <c r="C278" s="124" t="s">
        <v>398</v>
      </c>
      <c r="D278" s="124" t="s">
        <v>138</v>
      </c>
      <c r="E278" s="125" t="s">
        <v>399</v>
      </c>
      <c r="F278" s="126" t="s">
        <v>400</v>
      </c>
      <c r="G278" s="127" t="s">
        <v>154</v>
      </c>
      <c r="H278" s="128">
        <v>1182.854</v>
      </c>
      <c r="I278" s="129"/>
      <c r="J278" s="130">
        <f>ROUND(I278*H278,2)</f>
        <v>0</v>
      </c>
      <c r="K278" s="126" t="s">
        <v>142</v>
      </c>
      <c r="L278" s="33"/>
      <c r="M278" s="131" t="s">
        <v>20</v>
      </c>
      <c r="N278" s="132" t="s">
        <v>45</v>
      </c>
      <c r="P278" s="133">
        <f>O278*H278</f>
        <v>0</v>
      </c>
      <c r="Q278" s="133">
        <v>0</v>
      </c>
      <c r="R278" s="133">
        <f>Q278*H278</f>
        <v>0</v>
      </c>
      <c r="S278" s="133">
        <v>1.6500000000000001E-2</v>
      </c>
      <c r="T278" s="134">
        <f>S278*H278</f>
        <v>19.517091000000001</v>
      </c>
      <c r="AR278" s="135" t="s">
        <v>236</v>
      </c>
      <c r="AT278" s="135" t="s">
        <v>138</v>
      </c>
      <c r="AU278" s="135" t="s">
        <v>84</v>
      </c>
      <c r="AY278" s="18" t="s">
        <v>135</v>
      </c>
      <c r="BE278" s="136">
        <f>IF(N278="základní",J278,0)</f>
        <v>0</v>
      </c>
      <c r="BF278" s="136">
        <f>IF(N278="snížená",J278,0)</f>
        <v>0</v>
      </c>
      <c r="BG278" s="136">
        <f>IF(N278="zákl. přenesená",J278,0)</f>
        <v>0</v>
      </c>
      <c r="BH278" s="136">
        <f>IF(N278="sníž. přenesená",J278,0)</f>
        <v>0</v>
      </c>
      <c r="BI278" s="136">
        <f>IF(N278="nulová",J278,0)</f>
        <v>0</v>
      </c>
      <c r="BJ278" s="18" t="s">
        <v>22</v>
      </c>
      <c r="BK278" s="136">
        <f>ROUND(I278*H278,2)</f>
        <v>0</v>
      </c>
      <c r="BL278" s="18" t="s">
        <v>236</v>
      </c>
      <c r="BM278" s="135" t="s">
        <v>401</v>
      </c>
    </row>
    <row r="279" spans="2:65" s="1" customFormat="1" ht="11.25">
      <c r="B279" s="33"/>
      <c r="D279" s="137" t="s">
        <v>145</v>
      </c>
      <c r="F279" s="138" t="s">
        <v>402</v>
      </c>
      <c r="I279" s="139"/>
      <c r="L279" s="33"/>
      <c r="M279" s="140"/>
      <c r="T279" s="54"/>
      <c r="AT279" s="18" t="s">
        <v>145</v>
      </c>
      <c r="AU279" s="18" t="s">
        <v>84</v>
      </c>
    </row>
    <row r="280" spans="2:65" s="12" customFormat="1" ht="11.25">
      <c r="B280" s="141"/>
      <c r="D280" s="142" t="s">
        <v>147</v>
      </c>
      <c r="E280" s="143" t="s">
        <v>20</v>
      </c>
      <c r="F280" s="144" t="s">
        <v>349</v>
      </c>
      <c r="H280" s="145">
        <v>1182.854</v>
      </c>
      <c r="I280" s="146"/>
      <c r="L280" s="141"/>
      <c r="M280" s="147"/>
      <c r="T280" s="148"/>
      <c r="AT280" s="143" t="s">
        <v>147</v>
      </c>
      <c r="AU280" s="143" t="s">
        <v>84</v>
      </c>
      <c r="AV280" s="12" t="s">
        <v>84</v>
      </c>
      <c r="AW280" s="12" t="s">
        <v>36</v>
      </c>
      <c r="AX280" s="12" t="s">
        <v>74</v>
      </c>
      <c r="AY280" s="143" t="s">
        <v>135</v>
      </c>
    </row>
    <row r="281" spans="2:65" s="13" customFormat="1" ht="11.25">
      <c r="B281" s="149"/>
      <c r="D281" s="142" t="s">
        <v>147</v>
      </c>
      <c r="E281" s="150" t="s">
        <v>20</v>
      </c>
      <c r="F281" s="151" t="s">
        <v>151</v>
      </c>
      <c r="H281" s="152">
        <v>1182.854</v>
      </c>
      <c r="I281" s="153"/>
      <c r="L281" s="149"/>
      <c r="M281" s="154"/>
      <c r="T281" s="155"/>
      <c r="AT281" s="150" t="s">
        <v>147</v>
      </c>
      <c r="AU281" s="150" t="s">
        <v>84</v>
      </c>
      <c r="AV281" s="13" t="s">
        <v>143</v>
      </c>
      <c r="AW281" s="13" t="s">
        <v>36</v>
      </c>
      <c r="AX281" s="13" t="s">
        <v>22</v>
      </c>
      <c r="AY281" s="150" t="s">
        <v>135</v>
      </c>
    </row>
    <row r="282" spans="2:65" s="1" customFormat="1" ht="37.9" customHeight="1">
      <c r="B282" s="33"/>
      <c r="C282" s="124" t="s">
        <v>403</v>
      </c>
      <c r="D282" s="124" t="s">
        <v>138</v>
      </c>
      <c r="E282" s="125" t="s">
        <v>404</v>
      </c>
      <c r="F282" s="126" t="s">
        <v>405</v>
      </c>
      <c r="G282" s="127" t="s">
        <v>154</v>
      </c>
      <c r="H282" s="128">
        <v>1182.854</v>
      </c>
      <c r="I282" s="129"/>
      <c r="J282" s="130">
        <f>ROUND(I282*H282,2)</f>
        <v>0</v>
      </c>
      <c r="K282" s="126" t="s">
        <v>142</v>
      </c>
      <c r="L282" s="33"/>
      <c r="M282" s="131" t="s">
        <v>20</v>
      </c>
      <c r="N282" s="132" t="s">
        <v>45</v>
      </c>
      <c r="P282" s="133">
        <f>O282*H282</f>
        <v>0</v>
      </c>
      <c r="Q282" s="133">
        <v>0</v>
      </c>
      <c r="R282" s="133">
        <f>Q282*H282</f>
        <v>0</v>
      </c>
      <c r="S282" s="133">
        <v>5.4999999999999997E-3</v>
      </c>
      <c r="T282" s="134">
        <f>S282*H282</f>
        <v>6.5056969999999996</v>
      </c>
      <c r="AR282" s="135" t="s">
        <v>236</v>
      </c>
      <c r="AT282" s="135" t="s">
        <v>138</v>
      </c>
      <c r="AU282" s="135" t="s">
        <v>84</v>
      </c>
      <c r="AY282" s="18" t="s">
        <v>135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8" t="s">
        <v>22</v>
      </c>
      <c r="BK282" s="136">
        <f>ROUND(I282*H282,2)</f>
        <v>0</v>
      </c>
      <c r="BL282" s="18" t="s">
        <v>236</v>
      </c>
      <c r="BM282" s="135" t="s">
        <v>406</v>
      </c>
    </row>
    <row r="283" spans="2:65" s="1" customFormat="1" ht="11.25">
      <c r="B283" s="33"/>
      <c r="D283" s="137" t="s">
        <v>145</v>
      </c>
      <c r="F283" s="138" t="s">
        <v>407</v>
      </c>
      <c r="I283" s="139"/>
      <c r="L283" s="33"/>
      <c r="M283" s="140"/>
      <c r="T283" s="54"/>
      <c r="AT283" s="18" t="s">
        <v>145</v>
      </c>
      <c r="AU283" s="18" t="s">
        <v>84</v>
      </c>
    </row>
    <row r="284" spans="2:65" s="12" customFormat="1" ht="11.25">
      <c r="B284" s="141"/>
      <c r="D284" s="142" t="s">
        <v>147</v>
      </c>
      <c r="E284" s="143" t="s">
        <v>20</v>
      </c>
      <c r="F284" s="144" t="s">
        <v>349</v>
      </c>
      <c r="H284" s="145">
        <v>1182.854</v>
      </c>
      <c r="I284" s="146"/>
      <c r="L284" s="141"/>
      <c r="M284" s="147"/>
      <c r="T284" s="148"/>
      <c r="AT284" s="143" t="s">
        <v>147</v>
      </c>
      <c r="AU284" s="143" t="s">
        <v>84</v>
      </c>
      <c r="AV284" s="12" t="s">
        <v>84</v>
      </c>
      <c r="AW284" s="12" t="s">
        <v>36</v>
      </c>
      <c r="AX284" s="12" t="s">
        <v>74</v>
      </c>
      <c r="AY284" s="143" t="s">
        <v>135</v>
      </c>
    </row>
    <row r="285" spans="2:65" s="13" customFormat="1" ht="11.25">
      <c r="B285" s="149"/>
      <c r="D285" s="142" t="s">
        <v>147</v>
      </c>
      <c r="E285" s="150" t="s">
        <v>20</v>
      </c>
      <c r="F285" s="151" t="s">
        <v>151</v>
      </c>
      <c r="H285" s="152">
        <v>1182.854</v>
      </c>
      <c r="I285" s="153"/>
      <c r="L285" s="149"/>
      <c r="M285" s="154"/>
      <c r="T285" s="155"/>
      <c r="AT285" s="150" t="s">
        <v>147</v>
      </c>
      <c r="AU285" s="150" t="s">
        <v>84</v>
      </c>
      <c r="AV285" s="13" t="s">
        <v>143</v>
      </c>
      <c r="AW285" s="13" t="s">
        <v>36</v>
      </c>
      <c r="AX285" s="13" t="s">
        <v>22</v>
      </c>
      <c r="AY285" s="150" t="s">
        <v>135</v>
      </c>
    </row>
    <row r="286" spans="2:65" s="1" customFormat="1" ht="33" customHeight="1">
      <c r="B286" s="33"/>
      <c r="C286" s="124" t="s">
        <v>408</v>
      </c>
      <c r="D286" s="124" t="s">
        <v>138</v>
      </c>
      <c r="E286" s="125" t="s">
        <v>409</v>
      </c>
      <c r="F286" s="126" t="s">
        <v>410</v>
      </c>
      <c r="G286" s="127" t="s">
        <v>335</v>
      </c>
      <c r="H286" s="128">
        <v>25</v>
      </c>
      <c r="I286" s="129"/>
      <c r="J286" s="130">
        <f>ROUND(I286*H286,2)</f>
        <v>0</v>
      </c>
      <c r="K286" s="126" t="s">
        <v>142</v>
      </c>
      <c r="L286" s="33"/>
      <c r="M286" s="131" t="s">
        <v>20</v>
      </c>
      <c r="N286" s="132" t="s">
        <v>45</v>
      </c>
      <c r="P286" s="133">
        <f>O286*H286</f>
        <v>0</v>
      </c>
      <c r="Q286" s="133">
        <v>0</v>
      </c>
      <c r="R286" s="133">
        <f>Q286*H286</f>
        <v>0</v>
      </c>
      <c r="S286" s="133">
        <v>2.9999999999999997E-4</v>
      </c>
      <c r="T286" s="134">
        <f>S286*H286</f>
        <v>7.4999999999999997E-3</v>
      </c>
      <c r="AR286" s="135" t="s">
        <v>236</v>
      </c>
      <c r="AT286" s="135" t="s">
        <v>138</v>
      </c>
      <c r="AU286" s="135" t="s">
        <v>84</v>
      </c>
      <c r="AY286" s="18" t="s">
        <v>135</v>
      </c>
      <c r="BE286" s="136">
        <f>IF(N286="základní",J286,0)</f>
        <v>0</v>
      </c>
      <c r="BF286" s="136">
        <f>IF(N286="snížená",J286,0)</f>
        <v>0</v>
      </c>
      <c r="BG286" s="136">
        <f>IF(N286="zákl. přenesená",J286,0)</f>
        <v>0</v>
      </c>
      <c r="BH286" s="136">
        <f>IF(N286="sníž. přenesená",J286,0)</f>
        <v>0</v>
      </c>
      <c r="BI286" s="136">
        <f>IF(N286="nulová",J286,0)</f>
        <v>0</v>
      </c>
      <c r="BJ286" s="18" t="s">
        <v>22</v>
      </c>
      <c r="BK286" s="136">
        <f>ROUND(I286*H286,2)</f>
        <v>0</v>
      </c>
      <c r="BL286" s="18" t="s">
        <v>236</v>
      </c>
      <c r="BM286" s="135" t="s">
        <v>411</v>
      </c>
    </row>
    <row r="287" spans="2:65" s="1" customFormat="1" ht="11.25">
      <c r="B287" s="33"/>
      <c r="D287" s="137" t="s">
        <v>145</v>
      </c>
      <c r="F287" s="138" t="s">
        <v>412</v>
      </c>
      <c r="I287" s="139"/>
      <c r="L287" s="33"/>
      <c r="M287" s="140"/>
      <c r="T287" s="54"/>
      <c r="AT287" s="18" t="s">
        <v>145</v>
      </c>
      <c r="AU287" s="18" t="s">
        <v>84</v>
      </c>
    </row>
    <row r="288" spans="2:65" s="1" customFormat="1" ht="37.9" customHeight="1">
      <c r="B288" s="33"/>
      <c r="C288" s="124" t="s">
        <v>413</v>
      </c>
      <c r="D288" s="124" t="s">
        <v>138</v>
      </c>
      <c r="E288" s="125" t="s">
        <v>414</v>
      </c>
      <c r="F288" s="126" t="s">
        <v>415</v>
      </c>
      <c r="G288" s="127" t="s">
        <v>154</v>
      </c>
      <c r="H288" s="128">
        <v>1451.1179999999999</v>
      </c>
      <c r="I288" s="129"/>
      <c r="J288" s="130">
        <f>ROUND(I288*H288,2)</f>
        <v>0</v>
      </c>
      <c r="K288" s="126" t="s">
        <v>142</v>
      </c>
      <c r="L288" s="33"/>
      <c r="M288" s="131" t="s">
        <v>20</v>
      </c>
      <c r="N288" s="132" t="s">
        <v>45</v>
      </c>
      <c r="P288" s="133">
        <f>O288*H288</f>
        <v>0</v>
      </c>
      <c r="Q288" s="133">
        <v>0</v>
      </c>
      <c r="R288" s="133">
        <f>Q288*H288</f>
        <v>0</v>
      </c>
      <c r="S288" s="133">
        <v>0</v>
      </c>
      <c r="T288" s="134">
        <f>S288*H288</f>
        <v>0</v>
      </c>
      <c r="AR288" s="135" t="s">
        <v>236</v>
      </c>
      <c r="AT288" s="135" t="s">
        <v>138</v>
      </c>
      <c r="AU288" s="135" t="s">
        <v>84</v>
      </c>
      <c r="AY288" s="18" t="s">
        <v>135</v>
      </c>
      <c r="BE288" s="136">
        <f>IF(N288="základní",J288,0)</f>
        <v>0</v>
      </c>
      <c r="BF288" s="136">
        <f>IF(N288="snížená",J288,0)</f>
        <v>0</v>
      </c>
      <c r="BG288" s="136">
        <f>IF(N288="zákl. přenesená",J288,0)</f>
        <v>0</v>
      </c>
      <c r="BH288" s="136">
        <f>IF(N288="sníž. přenesená",J288,0)</f>
        <v>0</v>
      </c>
      <c r="BI288" s="136">
        <f>IF(N288="nulová",J288,0)</f>
        <v>0</v>
      </c>
      <c r="BJ288" s="18" t="s">
        <v>22</v>
      </c>
      <c r="BK288" s="136">
        <f>ROUND(I288*H288,2)</f>
        <v>0</v>
      </c>
      <c r="BL288" s="18" t="s">
        <v>236</v>
      </c>
      <c r="BM288" s="135" t="s">
        <v>416</v>
      </c>
    </row>
    <row r="289" spans="2:65" s="1" customFormat="1" ht="11.25">
      <c r="B289" s="33"/>
      <c r="D289" s="137" t="s">
        <v>145</v>
      </c>
      <c r="F289" s="138" t="s">
        <v>417</v>
      </c>
      <c r="I289" s="139"/>
      <c r="L289" s="33"/>
      <c r="M289" s="140"/>
      <c r="T289" s="54"/>
      <c r="AT289" s="18" t="s">
        <v>145</v>
      </c>
      <c r="AU289" s="18" t="s">
        <v>84</v>
      </c>
    </row>
    <row r="290" spans="2:65" s="12" customFormat="1" ht="11.25">
      <c r="B290" s="141"/>
      <c r="D290" s="142" t="s">
        <v>147</v>
      </c>
      <c r="E290" s="143" t="s">
        <v>20</v>
      </c>
      <c r="F290" s="144" t="s">
        <v>331</v>
      </c>
      <c r="H290" s="145">
        <v>1205.366</v>
      </c>
      <c r="I290" s="146"/>
      <c r="L290" s="141"/>
      <c r="M290" s="147"/>
      <c r="T290" s="148"/>
      <c r="AT290" s="143" t="s">
        <v>147</v>
      </c>
      <c r="AU290" s="143" t="s">
        <v>84</v>
      </c>
      <c r="AV290" s="12" t="s">
        <v>84</v>
      </c>
      <c r="AW290" s="12" t="s">
        <v>36</v>
      </c>
      <c r="AX290" s="12" t="s">
        <v>74</v>
      </c>
      <c r="AY290" s="143" t="s">
        <v>135</v>
      </c>
    </row>
    <row r="291" spans="2:65" s="12" customFormat="1" ht="22.5">
      <c r="B291" s="141"/>
      <c r="D291" s="142" t="s">
        <v>147</v>
      </c>
      <c r="E291" s="143" t="s">
        <v>20</v>
      </c>
      <c r="F291" s="144" t="s">
        <v>418</v>
      </c>
      <c r="H291" s="145">
        <v>245.75200000000001</v>
      </c>
      <c r="I291" s="146"/>
      <c r="L291" s="141"/>
      <c r="M291" s="147"/>
      <c r="T291" s="148"/>
      <c r="AT291" s="143" t="s">
        <v>147</v>
      </c>
      <c r="AU291" s="143" t="s">
        <v>84</v>
      </c>
      <c r="AV291" s="12" t="s">
        <v>84</v>
      </c>
      <c r="AW291" s="12" t="s">
        <v>36</v>
      </c>
      <c r="AX291" s="12" t="s">
        <v>74</v>
      </c>
      <c r="AY291" s="143" t="s">
        <v>135</v>
      </c>
    </row>
    <row r="292" spans="2:65" s="13" customFormat="1" ht="11.25">
      <c r="B292" s="149"/>
      <c r="D292" s="142" t="s">
        <v>147</v>
      </c>
      <c r="E292" s="150" t="s">
        <v>20</v>
      </c>
      <c r="F292" s="151" t="s">
        <v>151</v>
      </c>
      <c r="H292" s="152">
        <v>1451.1179999999999</v>
      </c>
      <c r="I292" s="153"/>
      <c r="L292" s="149"/>
      <c r="M292" s="154"/>
      <c r="T292" s="155"/>
      <c r="AT292" s="150" t="s">
        <v>147</v>
      </c>
      <c r="AU292" s="150" t="s">
        <v>84</v>
      </c>
      <c r="AV292" s="13" t="s">
        <v>143</v>
      </c>
      <c r="AW292" s="13" t="s">
        <v>36</v>
      </c>
      <c r="AX292" s="13" t="s">
        <v>22</v>
      </c>
      <c r="AY292" s="150" t="s">
        <v>135</v>
      </c>
    </row>
    <row r="293" spans="2:65" s="1" customFormat="1" ht="16.5" customHeight="1">
      <c r="B293" s="33"/>
      <c r="C293" s="156" t="s">
        <v>419</v>
      </c>
      <c r="D293" s="156" t="s">
        <v>179</v>
      </c>
      <c r="E293" s="157" t="s">
        <v>420</v>
      </c>
      <c r="F293" s="158" t="s">
        <v>421</v>
      </c>
      <c r="G293" s="159" t="s">
        <v>164</v>
      </c>
      <c r="H293" s="160">
        <v>0.435</v>
      </c>
      <c r="I293" s="161"/>
      <c r="J293" s="162">
        <f>ROUND(I293*H293,2)</f>
        <v>0</v>
      </c>
      <c r="K293" s="158" t="s">
        <v>142</v>
      </c>
      <c r="L293" s="163"/>
      <c r="M293" s="164" t="s">
        <v>20</v>
      </c>
      <c r="N293" s="165" t="s">
        <v>45</v>
      </c>
      <c r="P293" s="133">
        <f>O293*H293</f>
        <v>0</v>
      </c>
      <c r="Q293" s="133">
        <v>1</v>
      </c>
      <c r="R293" s="133">
        <f>Q293*H293</f>
        <v>0.435</v>
      </c>
      <c r="S293" s="133">
        <v>0</v>
      </c>
      <c r="T293" s="134">
        <f>S293*H293</f>
        <v>0</v>
      </c>
      <c r="AR293" s="135" t="s">
        <v>332</v>
      </c>
      <c r="AT293" s="135" t="s">
        <v>179</v>
      </c>
      <c r="AU293" s="135" t="s">
        <v>84</v>
      </c>
      <c r="AY293" s="18" t="s">
        <v>135</v>
      </c>
      <c r="BE293" s="136">
        <f>IF(N293="základní",J293,0)</f>
        <v>0</v>
      </c>
      <c r="BF293" s="136">
        <f>IF(N293="snížená",J293,0)</f>
        <v>0</v>
      </c>
      <c r="BG293" s="136">
        <f>IF(N293="zákl. přenesená",J293,0)</f>
        <v>0</v>
      </c>
      <c r="BH293" s="136">
        <f>IF(N293="sníž. přenesená",J293,0)</f>
        <v>0</v>
      </c>
      <c r="BI293" s="136">
        <f>IF(N293="nulová",J293,0)</f>
        <v>0</v>
      </c>
      <c r="BJ293" s="18" t="s">
        <v>22</v>
      </c>
      <c r="BK293" s="136">
        <f>ROUND(I293*H293,2)</f>
        <v>0</v>
      </c>
      <c r="BL293" s="18" t="s">
        <v>236</v>
      </c>
      <c r="BM293" s="135" t="s">
        <v>422</v>
      </c>
    </row>
    <row r="294" spans="2:65" s="12" customFormat="1" ht="11.25">
      <c r="B294" s="141"/>
      <c r="D294" s="142" t="s">
        <v>147</v>
      </c>
      <c r="E294" s="143" t="s">
        <v>20</v>
      </c>
      <c r="F294" s="144" t="s">
        <v>423</v>
      </c>
      <c r="H294" s="145">
        <v>0.435</v>
      </c>
      <c r="I294" s="146"/>
      <c r="L294" s="141"/>
      <c r="M294" s="147"/>
      <c r="T294" s="148"/>
      <c r="AT294" s="143" t="s">
        <v>147</v>
      </c>
      <c r="AU294" s="143" t="s">
        <v>84</v>
      </c>
      <c r="AV294" s="12" t="s">
        <v>84</v>
      </c>
      <c r="AW294" s="12" t="s">
        <v>36</v>
      </c>
      <c r="AX294" s="12" t="s">
        <v>22</v>
      </c>
      <c r="AY294" s="143" t="s">
        <v>135</v>
      </c>
    </row>
    <row r="295" spans="2:65" s="1" customFormat="1" ht="24.2" customHeight="1">
      <c r="B295" s="33"/>
      <c r="C295" s="124" t="s">
        <v>424</v>
      </c>
      <c r="D295" s="124" t="s">
        <v>138</v>
      </c>
      <c r="E295" s="125" t="s">
        <v>425</v>
      </c>
      <c r="F295" s="126" t="s">
        <v>426</v>
      </c>
      <c r="G295" s="127" t="s">
        <v>154</v>
      </c>
      <c r="H295" s="128">
        <v>1451.1179999999999</v>
      </c>
      <c r="I295" s="129"/>
      <c r="J295" s="130">
        <f>ROUND(I295*H295,2)</f>
        <v>0</v>
      </c>
      <c r="K295" s="126" t="s">
        <v>142</v>
      </c>
      <c r="L295" s="33"/>
      <c r="M295" s="131" t="s">
        <v>20</v>
      </c>
      <c r="N295" s="132" t="s">
        <v>45</v>
      </c>
      <c r="P295" s="133">
        <f>O295*H295</f>
        <v>0</v>
      </c>
      <c r="Q295" s="133">
        <v>3.6000000000000002E-4</v>
      </c>
      <c r="R295" s="133">
        <f>Q295*H295</f>
        <v>0.52240248</v>
      </c>
      <c r="S295" s="133">
        <v>0</v>
      </c>
      <c r="T295" s="134">
        <f>S295*H295</f>
        <v>0</v>
      </c>
      <c r="AR295" s="135" t="s">
        <v>236</v>
      </c>
      <c r="AT295" s="135" t="s">
        <v>138</v>
      </c>
      <c r="AU295" s="135" t="s">
        <v>84</v>
      </c>
      <c r="AY295" s="18" t="s">
        <v>135</v>
      </c>
      <c r="BE295" s="136">
        <f>IF(N295="základní",J295,0)</f>
        <v>0</v>
      </c>
      <c r="BF295" s="136">
        <f>IF(N295="snížená",J295,0)</f>
        <v>0</v>
      </c>
      <c r="BG295" s="136">
        <f>IF(N295="zákl. přenesená",J295,0)</f>
        <v>0</v>
      </c>
      <c r="BH295" s="136">
        <f>IF(N295="sníž. přenesená",J295,0)</f>
        <v>0</v>
      </c>
      <c r="BI295" s="136">
        <f>IF(N295="nulová",J295,0)</f>
        <v>0</v>
      </c>
      <c r="BJ295" s="18" t="s">
        <v>22</v>
      </c>
      <c r="BK295" s="136">
        <f>ROUND(I295*H295,2)</f>
        <v>0</v>
      </c>
      <c r="BL295" s="18" t="s">
        <v>236</v>
      </c>
      <c r="BM295" s="135" t="s">
        <v>427</v>
      </c>
    </row>
    <row r="296" spans="2:65" s="1" customFormat="1" ht="11.25">
      <c r="B296" s="33"/>
      <c r="D296" s="137" t="s">
        <v>145</v>
      </c>
      <c r="F296" s="138" t="s">
        <v>428</v>
      </c>
      <c r="I296" s="139"/>
      <c r="L296" s="33"/>
      <c r="M296" s="140"/>
      <c r="T296" s="54"/>
      <c r="AT296" s="18" t="s">
        <v>145</v>
      </c>
      <c r="AU296" s="18" t="s">
        <v>84</v>
      </c>
    </row>
    <row r="297" spans="2:65" s="12" customFormat="1" ht="11.25">
      <c r="B297" s="141"/>
      <c r="D297" s="142" t="s">
        <v>147</v>
      </c>
      <c r="E297" s="143" t="s">
        <v>20</v>
      </c>
      <c r="F297" s="144" t="s">
        <v>331</v>
      </c>
      <c r="H297" s="145">
        <v>1205.366</v>
      </c>
      <c r="I297" s="146"/>
      <c r="L297" s="141"/>
      <c r="M297" s="147"/>
      <c r="T297" s="148"/>
      <c r="AT297" s="143" t="s">
        <v>147</v>
      </c>
      <c r="AU297" s="143" t="s">
        <v>84</v>
      </c>
      <c r="AV297" s="12" t="s">
        <v>84</v>
      </c>
      <c r="AW297" s="12" t="s">
        <v>36</v>
      </c>
      <c r="AX297" s="12" t="s">
        <v>74</v>
      </c>
      <c r="AY297" s="143" t="s">
        <v>135</v>
      </c>
    </row>
    <row r="298" spans="2:65" s="12" customFormat="1" ht="22.5">
      <c r="B298" s="141"/>
      <c r="D298" s="142" t="s">
        <v>147</v>
      </c>
      <c r="E298" s="143" t="s">
        <v>20</v>
      </c>
      <c r="F298" s="144" t="s">
        <v>418</v>
      </c>
      <c r="H298" s="145">
        <v>245.75200000000001</v>
      </c>
      <c r="I298" s="146"/>
      <c r="L298" s="141"/>
      <c r="M298" s="147"/>
      <c r="T298" s="148"/>
      <c r="AT298" s="143" t="s">
        <v>147</v>
      </c>
      <c r="AU298" s="143" t="s">
        <v>84</v>
      </c>
      <c r="AV298" s="12" t="s">
        <v>84</v>
      </c>
      <c r="AW298" s="12" t="s">
        <v>36</v>
      </c>
      <c r="AX298" s="12" t="s">
        <v>74</v>
      </c>
      <c r="AY298" s="143" t="s">
        <v>135</v>
      </c>
    </row>
    <row r="299" spans="2:65" s="13" customFormat="1" ht="11.25">
      <c r="B299" s="149"/>
      <c r="D299" s="142" t="s">
        <v>147</v>
      </c>
      <c r="E299" s="150" t="s">
        <v>20</v>
      </c>
      <c r="F299" s="151" t="s">
        <v>151</v>
      </c>
      <c r="H299" s="152">
        <v>1451.1179999999999</v>
      </c>
      <c r="I299" s="153"/>
      <c r="L299" s="149"/>
      <c r="M299" s="154"/>
      <c r="T299" s="155"/>
      <c r="AT299" s="150" t="s">
        <v>147</v>
      </c>
      <c r="AU299" s="150" t="s">
        <v>84</v>
      </c>
      <c r="AV299" s="13" t="s">
        <v>143</v>
      </c>
      <c r="AW299" s="13" t="s">
        <v>36</v>
      </c>
      <c r="AX299" s="13" t="s">
        <v>22</v>
      </c>
      <c r="AY299" s="150" t="s">
        <v>135</v>
      </c>
    </row>
    <row r="300" spans="2:65" s="1" customFormat="1" ht="44.25" customHeight="1">
      <c r="B300" s="33"/>
      <c r="C300" s="156" t="s">
        <v>429</v>
      </c>
      <c r="D300" s="156" t="s">
        <v>179</v>
      </c>
      <c r="E300" s="157" t="s">
        <v>430</v>
      </c>
      <c r="F300" s="158" t="s">
        <v>431</v>
      </c>
      <c r="G300" s="159" t="s">
        <v>154</v>
      </c>
      <c r="H300" s="160">
        <v>1668.7860000000001</v>
      </c>
      <c r="I300" s="161"/>
      <c r="J300" s="162">
        <f>ROUND(I300*H300,2)</f>
        <v>0</v>
      </c>
      <c r="K300" s="158" t="s">
        <v>142</v>
      </c>
      <c r="L300" s="163"/>
      <c r="M300" s="164" t="s">
        <v>20</v>
      </c>
      <c r="N300" s="165" t="s">
        <v>45</v>
      </c>
      <c r="P300" s="133">
        <f>O300*H300</f>
        <v>0</v>
      </c>
      <c r="Q300" s="133">
        <v>5.0000000000000001E-3</v>
      </c>
      <c r="R300" s="133">
        <f>Q300*H300</f>
        <v>8.3439300000000003</v>
      </c>
      <c r="S300" s="133">
        <v>0</v>
      </c>
      <c r="T300" s="134">
        <f>S300*H300</f>
        <v>0</v>
      </c>
      <c r="AR300" s="135" t="s">
        <v>332</v>
      </c>
      <c r="AT300" s="135" t="s">
        <v>179</v>
      </c>
      <c r="AU300" s="135" t="s">
        <v>84</v>
      </c>
      <c r="AY300" s="18" t="s">
        <v>135</v>
      </c>
      <c r="BE300" s="136">
        <f>IF(N300="základní",J300,0)</f>
        <v>0</v>
      </c>
      <c r="BF300" s="136">
        <f>IF(N300="snížená",J300,0)</f>
        <v>0</v>
      </c>
      <c r="BG300" s="136">
        <f>IF(N300="zákl. přenesená",J300,0)</f>
        <v>0</v>
      </c>
      <c r="BH300" s="136">
        <f>IF(N300="sníž. přenesená",J300,0)</f>
        <v>0</v>
      </c>
      <c r="BI300" s="136">
        <f>IF(N300="nulová",J300,0)</f>
        <v>0</v>
      </c>
      <c r="BJ300" s="18" t="s">
        <v>22</v>
      </c>
      <c r="BK300" s="136">
        <f>ROUND(I300*H300,2)</f>
        <v>0</v>
      </c>
      <c r="BL300" s="18" t="s">
        <v>236</v>
      </c>
      <c r="BM300" s="135" t="s">
        <v>432</v>
      </c>
    </row>
    <row r="301" spans="2:65" s="12" customFormat="1" ht="11.25">
      <c r="B301" s="141"/>
      <c r="D301" s="142" t="s">
        <v>147</v>
      </c>
      <c r="E301" s="143" t="s">
        <v>20</v>
      </c>
      <c r="F301" s="144" t="s">
        <v>433</v>
      </c>
      <c r="H301" s="145">
        <v>1668.7860000000001</v>
      </c>
      <c r="I301" s="146"/>
      <c r="L301" s="141"/>
      <c r="M301" s="147"/>
      <c r="T301" s="148"/>
      <c r="AT301" s="143" t="s">
        <v>147</v>
      </c>
      <c r="AU301" s="143" t="s">
        <v>84</v>
      </c>
      <c r="AV301" s="12" t="s">
        <v>84</v>
      </c>
      <c r="AW301" s="12" t="s">
        <v>36</v>
      </c>
      <c r="AX301" s="12" t="s">
        <v>22</v>
      </c>
      <c r="AY301" s="143" t="s">
        <v>135</v>
      </c>
    </row>
    <row r="302" spans="2:65" s="1" customFormat="1" ht="62.65" customHeight="1">
      <c r="B302" s="33"/>
      <c r="C302" s="124" t="s">
        <v>434</v>
      </c>
      <c r="D302" s="124" t="s">
        <v>138</v>
      </c>
      <c r="E302" s="125" t="s">
        <v>435</v>
      </c>
      <c r="F302" s="126" t="s">
        <v>436</v>
      </c>
      <c r="G302" s="127" t="s">
        <v>154</v>
      </c>
      <c r="H302" s="128">
        <v>172.04599999999999</v>
      </c>
      <c r="I302" s="129"/>
      <c r="J302" s="130">
        <f>ROUND(I302*H302,2)</f>
        <v>0</v>
      </c>
      <c r="K302" s="126" t="s">
        <v>142</v>
      </c>
      <c r="L302" s="33"/>
      <c r="M302" s="131" t="s">
        <v>20</v>
      </c>
      <c r="N302" s="132" t="s">
        <v>45</v>
      </c>
      <c r="P302" s="133">
        <f>O302*H302</f>
        <v>0</v>
      </c>
      <c r="Q302" s="133">
        <v>1E-4</v>
      </c>
      <c r="R302" s="133">
        <f>Q302*H302</f>
        <v>1.72046E-2</v>
      </c>
      <c r="S302" s="133">
        <v>0</v>
      </c>
      <c r="T302" s="134">
        <f>S302*H302</f>
        <v>0</v>
      </c>
      <c r="AR302" s="135" t="s">
        <v>236</v>
      </c>
      <c r="AT302" s="135" t="s">
        <v>138</v>
      </c>
      <c r="AU302" s="135" t="s">
        <v>84</v>
      </c>
      <c r="AY302" s="18" t="s">
        <v>135</v>
      </c>
      <c r="BE302" s="136">
        <f>IF(N302="základní",J302,0)</f>
        <v>0</v>
      </c>
      <c r="BF302" s="136">
        <f>IF(N302="snížená",J302,0)</f>
        <v>0</v>
      </c>
      <c r="BG302" s="136">
        <f>IF(N302="zákl. přenesená",J302,0)</f>
        <v>0</v>
      </c>
      <c r="BH302" s="136">
        <f>IF(N302="sníž. přenesená",J302,0)</f>
        <v>0</v>
      </c>
      <c r="BI302" s="136">
        <f>IF(N302="nulová",J302,0)</f>
        <v>0</v>
      </c>
      <c r="BJ302" s="18" t="s">
        <v>22</v>
      </c>
      <c r="BK302" s="136">
        <f>ROUND(I302*H302,2)</f>
        <v>0</v>
      </c>
      <c r="BL302" s="18" t="s">
        <v>236</v>
      </c>
      <c r="BM302" s="135" t="s">
        <v>437</v>
      </c>
    </row>
    <row r="303" spans="2:65" s="1" customFormat="1" ht="11.25">
      <c r="B303" s="33"/>
      <c r="D303" s="137" t="s">
        <v>145</v>
      </c>
      <c r="F303" s="138" t="s">
        <v>438</v>
      </c>
      <c r="I303" s="139"/>
      <c r="L303" s="33"/>
      <c r="M303" s="140"/>
      <c r="T303" s="54"/>
      <c r="AT303" s="18" t="s">
        <v>145</v>
      </c>
      <c r="AU303" s="18" t="s">
        <v>84</v>
      </c>
    </row>
    <row r="304" spans="2:65" s="12" customFormat="1" ht="22.5">
      <c r="B304" s="141"/>
      <c r="D304" s="142" t="s">
        <v>147</v>
      </c>
      <c r="E304" s="143" t="s">
        <v>20</v>
      </c>
      <c r="F304" s="144" t="s">
        <v>439</v>
      </c>
      <c r="H304" s="145">
        <v>78.582999999999998</v>
      </c>
      <c r="I304" s="146"/>
      <c r="L304" s="141"/>
      <c r="M304" s="147"/>
      <c r="T304" s="148"/>
      <c r="AT304" s="143" t="s">
        <v>147</v>
      </c>
      <c r="AU304" s="143" t="s">
        <v>84</v>
      </c>
      <c r="AV304" s="12" t="s">
        <v>84</v>
      </c>
      <c r="AW304" s="12" t="s">
        <v>36</v>
      </c>
      <c r="AX304" s="12" t="s">
        <v>74</v>
      </c>
      <c r="AY304" s="143" t="s">
        <v>135</v>
      </c>
    </row>
    <row r="305" spans="2:65" s="12" customFormat="1" ht="22.5">
      <c r="B305" s="141"/>
      <c r="D305" s="142" t="s">
        <v>147</v>
      </c>
      <c r="E305" s="143" t="s">
        <v>20</v>
      </c>
      <c r="F305" s="144" t="s">
        <v>440</v>
      </c>
      <c r="H305" s="145">
        <v>93.462999999999994</v>
      </c>
      <c r="I305" s="146"/>
      <c r="L305" s="141"/>
      <c r="M305" s="147"/>
      <c r="T305" s="148"/>
      <c r="AT305" s="143" t="s">
        <v>147</v>
      </c>
      <c r="AU305" s="143" t="s">
        <v>84</v>
      </c>
      <c r="AV305" s="12" t="s">
        <v>84</v>
      </c>
      <c r="AW305" s="12" t="s">
        <v>36</v>
      </c>
      <c r="AX305" s="12" t="s">
        <v>74</v>
      </c>
      <c r="AY305" s="143" t="s">
        <v>135</v>
      </c>
    </row>
    <row r="306" spans="2:65" s="13" customFormat="1" ht="11.25">
      <c r="B306" s="149"/>
      <c r="D306" s="142" t="s">
        <v>147</v>
      </c>
      <c r="E306" s="150" t="s">
        <v>20</v>
      </c>
      <c r="F306" s="151" t="s">
        <v>151</v>
      </c>
      <c r="H306" s="152">
        <v>172.04599999999999</v>
      </c>
      <c r="I306" s="153"/>
      <c r="L306" s="149"/>
      <c r="M306" s="154"/>
      <c r="T306" s="155"/>
      <c r="AT306" s="150" t="s">
        <v>147</v>
      </c>
      <c r="AU306" s="150" t="s">
        <v>84</v>
      </c>
      <c r="AV306" s="13" t="s">
        <v>143</v>
      </c>
      <c r="AW306" s="13" t="s">
        <v>36</v>
      </c>
      <c r="AX306" s="13" t="s">
        <v>22</v>
      </c>
      <c r="AY306" s="150" t="s">
        <v>135</v>
      </c>
    </row>
    <row r="307" spans="2:65" s="1" customFormat="1" ht="66.75" customHeight="1">
      <c r="B307" s="33"/>
      <c r="C307" s="124" t="s">
        <v>441</v>
      </c>
      <c r="D307" s="124" t="s">
        <v>138</v>
      </c>
      <c r="E307" s="125" t="s">
        <v>442</v>
      </c>
      <c r="F307" s="126" t="s">
        <v>443</v>
      </c>
      <c r="G307" s="127" t="s">
        <v>154</v>
      </c>
      <c r="H307" s="128">
        <v>711.02</v>
      </c>
      <c r="I307" s="129"/>
      <c r="J307" s="130">
        <f>ROUND(I307*H307,2)</f>
        <v>0</v>
      </c>
      <c r="K307" s="126" t="s">
        <v>142</v>
      </c>
      <c r="L307" s="33"/>
      <c r="M307" s="131" t="s">
        <v>20</v>
      </c>
      <c r="N307" s="132" t="s">
        <v>45</v>
      </c>
      <c r="P307" s="133">
        <f>O307*H307</f>
        <v>0</v>
      </c>
      <c r="Q307" s="133">
        <v>1.3999999999999999E-4</v>
      </c>
      <c r="R307" s="133">
        <f>Q307*H307</f>
        <v>9.9542799999999987E-2</v>
      </c>
      <c r="S307" s="133">
        <v>0</v>
      </c>
      <c r="T307" s="134">
        <f>S307*H307</f>
        <v>0</v>
      </c>
      <c r="AR307" s="135" t="s">
        <v>236</v>
      </c>
      <c r="AT307" s="135" t="s">
        <v>138</v>
      </c>
      <c r="AU307" s="135" t="s">
        <v>84</v>
      </c>
      <c r="AY307" s="18" t="s">
        <v>135</v>
      </c>
      <c r="BE307" s="136">
        <f>IF(N307="základní",J307,0)</f>
        <v>0</v>
      </c>
      <c r="BF307" s="136">
        <f>IF(N307="snížená",J307,0)</f>
        <v>0</v>
      </c>
      <c r="BG307" s="136">
        <f>IF(N307="zákl. přenesená",J307,0)</f>
        <v>0</v>
      </c>
      <c r="BH307" s="136">
        <f>IF(N307="sníž. přenesená",J307,0)</f>
        <v>0</v>
      </c>
      <c r="BI307" s="136">
        <f>IF(N307="nulová",J307,0)</f>
        <v>0</v>
      </c>
      <c r="BJ307" s="18" t="s">
        <v>22</v>
      </c>
      <c r="BK307" s="136">
        <f>ROUND(I307*H307,2)</f>
        <v>0</v>
      </c>
      <c r="BL307" s="18" t="s">
        <v>236</v>
      </c>
      <c r="BM307" s="135" t="s">
        <v>444</v>
      </c>
    </row>
    <row r="308" spans="2:65" s="1" customFormat="1" ht="11.25">
      <c r="B308" s="33"/>
      <c r="D308" s="137" t="s">
        <v>145</v>
      </c>
      <c r="F308" s="138" t="s">
        <v>445</v>
      </c>
      <c r="I308" s="139"/>
      <c r="L308" s="33"/>
      <c r="M308" s="140"/>
      <c r="T308" s="54"/>
      <c r="AT308" s="18" t="s">
        <v>145</v>
      </c>
      <c r="AU308" s="18" t="s">
        <v>84</v>
      </c>
    </row>
    <row r="309" spans="2:65" s="12" customFormat="1" ht="11.25">
      <c r="B309" s="141"/>
      <c r="D309" s="142" t="s">
        <v>147</v>
      </c>
      <c r="E309" s="143" t="s">
        <v>20</v>
      </c>
      <c r="F309" s="144" t="s">
        <v>331</v>
      </c>
      <c r="H309" s="145">
        <v>1205.366</v>
      </c>
      <c r="I309" s="146"/>
      <c r="L309" s="141"/>
      <c r="M309" s="147"/>
      <c r="T309" s="148"/>
      <c r="AT309" s="143" t="s">
        <v>147</v>
      </c>
      <c r="AU309" s="143" t="s">
        <v>84</v>
      </c>
      <c r="AV309" s="12" t="s">
        <v>84</v>
      </c>
      <c r="AW309" s="12" t="s">
        <v>36</v>
      </c>
      <c r="AX309" s="12" t="s">
        <v>74</v>
      </c>
      <c r="AY309" s="143" t="s">
        <v>135</v>
      </c>
    </row>
    <row r="310" spans="2:65" s="12" customFormat="1" ht="45">
      <c r="B310" s="141"/>
      <c r="D310" s="142" t="s">
        <v>147</v>
      </c>
      <c r="E310" s="143" t="s">
        <v>20</v>
      </c>
      <c r="F310" s="144" t="s">
        <v>446</v>
      </c>
      <c r="H310" s="145">
        <v>-494.346</v>
      </c>
      <c r="I310" s="146"/>
      <c r="L310" s="141"/>
      <c r="M310" s="147"/>
      <c r="T310" s="148"/>
      <c r="AT310" s="143" t="s">
        <v>147</v>
      </c>
      <c r="AU310" s="143" t="s">
        <v>84</v>
      </c>
      <c r="AV310" s="12" t="s">
        <v>84</v>
      </c>
      <c r="AW310" s="12" t="s">
        <v>36</v>
      </c>
      <c r="AX310" s="12" t="s">
        <v>74</v>
      </c>
      <c r="AY310" s="143" t="s">
        <v>135</v>
      </c>
    </row>
    <row r="311" spans="2:65" s="13" customFormat="1" ht="11.25">
      <c r="B311" s="149"/>
      <c r="D311" s="142" t="s">
        <v>147</v>
      </c>
      <c r="E311" s="150" t="s">
        <v>20</v>
      </c>
      <c r="F311" s="151" t="s">
        <v>151</v>
      </c>
      <c r="H311" s="152">
        <v>711.02</v>
      </c>
      <c r="I311" s="153"/>
      <c r="L311" s="149"/>
      <c r="M311" s="154"/>
      <c r="T311" s="155"/>
      <c r="AT311" s="150" t="s">
        <v>147</v>
      </c>
      <c r="AU311" s="150" t="s">
        <v>84</v>
      </c>
      <c r="AV311" s="13" t="s">
        <v>143</v>
      </c>
      <c r="AW311" s="13" t="s">
        <v>36</v>
      </c>
      <c r="AX311" s="13" t="s">
        <v>22</v>
      </c>
      <c r="AY311" s="150" t="s">
        <v>135</v>
      </c>
    </row>
    <row r="312" spans="2:65" s="1" customFormat="1" ht="66.75" customHeight="1">
      <c r="B312" s="33"/>
      <c r="C312" s="124" t="s">
        <v>447</v>
      </c>
      <c r="D312" s="124" t="s">
        <v>138</v>
      </c>
      <c r="E312" s="125" t="s">
        <v>448</v>
      </c>
      <c r="F312" s="126" t="s">
        <v>449</v>
      </c>
      <c r="G312" s="127" t="s">
        <v>154</v>
      </c>
      <c r="H312" s="128">
        <v>492.92500000000001</v>
      </c>
      <c r="I312" s="129"/>
      <c r="J312" s="130">
        <f>ROUND(I312*H312,2)</f>
        <v>0</v>
      </c>
      <c r="K312" s="126" t="s">
        <v>142</v>
      </c>
      <c r="L312" s="33"/>
      <c r="M312" s="131" t="s">
        <v>20</v>
      </c>
      <c r="N312" s="132" t="s">
        <v>45</v>
      </c>
      <c r="P312" s="133">
        <f>O312*H312</f>
        <v>0</v>
      </c>
      <c r="Q312" s="133">
        <v>2.7999999999999998E-4</v>
      </c>
      <c r="R312" s="133">
        <f>Q312*H312</f>
        <v>0.138019</v>
      </c>
      <c r="S312" s="133">
        <v>0</v>
      </c>
      <c r="T312" s="134">
        <f>S312*H312</f>
        <v>0</v>
      </c>
      <c r="AR312" s="135" t="s">
        <v>236</v>
      </c>
      <c r="AT312" s="135" t="s">
        <v>138</v>
      </c>
      <c r="AU312" s="135" t="s">
        <v>84</v>
      </c>
      <c r="AY312" s="18" t="s">
        <v>135</v>
      </c>
      <c r="BE312" s="136">
        <f>IF(N312="základní",J312,0)</f>
        <v>0</v>
      </c>
      <c r="BF312" s="136">
        <f>IF(N312="snížená",J312,0)</f>
        <v>0</v>
      </c>
      <c r="BG312" s="136">
        <f>IF(N312="zákl. přenesená",J312,0)</f>
        <v>0</v>
      </c>
      <c r="BH312" s="136">
        <f>IF(N312="sníž. přenesená",J312,0)</f>
        <v>0</v>
      </c>
      <c r="BI312" s="136">
        <f>IF(N312="nulová",J312,0)</f>
        <v>0</v>
      </c>
      <c r="BJ312" s="18" t="s">
        <v>22</v>
      </c>
      <c r="BK312" s="136">
        <f>ROUND(I312*H312,2)</f>
        <v>0</v>
      </c>
      <c r="BL312" s="18" t="s">
        <v>236</v>
      </c>
      <c r="BM312" s="135" t="s">
        <v>450</v>
      </c>
    </row>
    <row r="313" spans="2:65" s="1" customFormat="1" ht="11.25">
      <c r="B313" s="33"/>
      <c r="D313" s="137" t="s">
        <v>145</v>
      </c>
      <c r="F313" s="138" t="s">
        <v>451</v>
      </c>
      <c r="I313" s="139"/>
      <c r="L313" s="33"/>
      <c r="M313" s="140"/>
      <c r="T313" s="54"/>
      <c r="AT313" s="18" t="s">
        <v>145</v>
      </c>
      <c r="AU313" s="18" t="s">
        <v>84</v>
      </c>
    </row>
    <row r="314" spans="2:65" s="12" customFormat="1" ht="33.75">
      <c r="B314" s="141"/>
      <c r="D314" s="142" t="s">
        <v>147</v>
      </c>
      <c r="E314" s="143" t="s">
        <v>20</v>
      </c>
      <c r="F314" s="144" t="s">
        <v>452</v>
      </c>
      <c r="H314" s="145">
        <v>494.346</v>
      </c>
      <c r="I314" s="146"/>
      <c r="L314" s="141"/>
      <c r="M314" s="147"/>
      <c r="T314" s="148"/>
      <c r="AT314" s="143" t="s">
        <v>147</v>
      </c>
      <c r="AU314" s="143" t="s">
        <v>84</v>
      </c>
      <c r="AV314" s="12" t="s">
        <v>84</v>
      </c>
      <c r="AW314" s="12" t="s">
        <v>36</v>
      </c>
      <c r="AX314" s="12" t="s">
        <v>74</v>
      </c>
      <c r="AY314" s="143" t="s">
        <v>135</v>
      </c>
    </row>
    <row r="315" spans="2:65" s="12" customFormat="1" ht="45">
      <c r="B315" s="141"/>
      <c r="D315" s="142" t="s">
        <v>147</v>
      </c>
      <c r="E315" s="143" t="s">
        <v>20</v>
      </c>
      <c r="F315" s="144" t="s">
        <v>453</v>
      </c>
      <c r="H315" s="145">
        <v>-169.47399999999999</v>
      </c>
      <c r="I315" s="146"/>
      <c r="L315" s="141"/>
      <c r="M315" s="147"/>
      <c r="T315" s="148"/>
      <c r="AT315" s="143" t="s">
        <v>147</v>
      </c>
      <c r="AU315" s="143" t="s">
        <v>84</v>
      </c>
      <c r="AV315" s="12" t="s">
        <v>84</v>
      </c>
      <c r="AW315" s="12" t="s">
        <v>36</v>
      </c>
      <c r="AX315" s="12" t="s">
        <v>74</v>
      </c>
      <c r="AY315" s="143" t="s">
        <v>135</v>
      </c>
    </row>
    <row r="316" spans="2:65" s="12" customFormat="1" ht="11.25">
      <c r="B316" s="141"/>
      <c r="D316" s="142" t="s">
        <v>147</v>
      </c>
      <c r="E316" s="143" t="s">
        <v>20</v>
      </c>
      <c r="F316" s="144" t="s">
        <v>454</v>
      </c>
      <c r="H316" s="145">
        <v>-77.698999999999998</v>
      </c>
      <c r="I316" s="146"/>
      <c r="L316" s="141"/>
      <c r="M316" s="147"/>
      <c r="T316" s="148"/>
      <c r="AT316" s="143" t="s">
        <v>147</v>
      </c>
      <c r="AU316" s="143" t="s">
        <v>84</v>
      </c>
      <c r="AV316" s="12" t="s">
        <v>84</v>
      </c>
      <c r="AW316" s="12" t="s">
        <v>36</v>
      </c>
      <c r="AX316" s="12" t="s">
        <v>74</v>
      </c>
      <c r="AY316" s="143" t="s">
        <v>135</v>
      </c>
    </row>
    <row r="317" spans="2:65" s="12" customFormat="1" ht="22.5">
      <c r="B317" s="141"/>
      <c r="D317" s="142" t="s">
        <v>147</v>
      </c>
      <c r="E317" s="143" t="s">
        <v>20</v>
      </c>
      <c r="F317" s="144" t="s">
        <v>418</v>
      </c>
      <c r="H317" s="145">
        <v>245.75200000000001</v>
      </c>
      <c r="I317" s="146"/>
      <c r="L317" s="141"/>
      <c r="M317" s="147"/>
      <c r="T317" s="148"/>
      <c r="AT317" s="143" t="s">
        <v>147</v>
      </c>
      <c r="AU317" s="143" t="s">
        <v>84</v>
      </c>
      <c r="AV317" s="12" t="s">
        <v>84</v>
      </c>
      <c r="AW317" s="12" t="s">
        <v>36</v>
      </c>
      <c r="AX317" s="12" t="s">
        <v>74</v>
      </c>
      <c r="AY317" s="143" t="s">
        <v>135</v>
      </c>
    </row>
    <row r="318" spans="2:65" s="13" customFormat="1" ht="11.25">
      <c r="B318" s="149"/>
      <c r="D318" s="142" t="s">
        <v>147</v>
      </c>
      <c r="E318" s="150" t="s">
        <v>20</v>
      </c>
      <c r="F318" s="151" t="s">
        <v>151</v>
      </c>
      <c r="H318" s="152">
        <v>492.92500000000001</v>
      </c>
      <c r="I318" s="153"/>
      <c r="L318" s="149"/>
      <c r="M318" s="154"/>
      <c r="T318" s="155"/>
      <c r="AT318" s="150" t="s">
        <v>147</v>
      </c>
      <c r="AU318" s="150" t="s">
        <v>84</v>
      </c>
      <c r="AV318" s="13" t="s">
        <v>143</v>
      </c>
      <c r="AW318" s="13" t="s">
        <v>36</v>
      </c>
      <c r="AX318" s="13" t="s">
        <v>22</v>
      </c>
      <c r="AY318" s="150" t="s">
        <v>135</v>
      </c>
    </row>
    <row r="319" spans="2:65" s="1" customFormat="1" ht="66.75" customHeight="1">
      <c r="B319" s="33"/>
      <c r="C319" s="124" t="s">
        <v>455</v>
      </c>
      <c r="D319" s="124" t="s">
        <v>138</v>
      </c>
      <c r="E319" s="125" t="s">
        <v>456</v>
      </c>
      <c r="F319" s="126" t="s">
        <v>457</v>
      </c>
      <c r="G319" s="127" t="s">
        <v>154</v>
      </c>
      <c r="H319" s="128">
        <v>247.173</v>
      </c>
      <c r="I319" s="129"/>
      <c r="J319" s="130">
        <f>ROUND(I319*H319,2)</f>
        <v>0</v>
      </c>
      <c r="K319" s="126" t="s">
        <v>142</v>
      </c>
      <c r="L319" s="33"/>
      <c r="M319" s="131" t="s">
        <v>20</v>
      </c>
      <c r="N319" s="132" t="s">
        <v>45</v>
      </c>
      <c r="P319" s="133">
        <f>O319*H319</f>
        <v>0</v>
      </c>
      <c r="Q319" s="133">
        <v>4.2000000000000002E-4</v>
      </c>
      <c r="R319" s="133">
        <f>Q319*H319</f>
        <v>0.10381266</v>
      </c>
      <c r="S319" s="133">
        <v>0</v>
      </c>
      <c r="T319" s="134">
        <f>S319*H319</f>
        <v>0</v>
      </c>
      <c r="AR319" s="135" t="s">
        <v>236</v>
      </c>
      <c r="AT319" s="135" t="s">
        <v>138</v>
      </c>
      <c r="AU319" s="135" t="s">
        <v>84</v>
      </c>
      <c r="AY319" s="18" t="s">
        <v>135</v>
      </c>
      <c r="BE319" s="136">
        <f>IF(N319="základní",J319,0)</f>
        <v>0</v>
      </c>
      <c r="BF319" s="136">
        <f>IF(N319="snížená",J319,0)</f>
        <v>0</v>
      </c>
      <c r="BG319" s="136">
        <f>IF(N319="zákl. přenesená",J319,0)</f>
        <v>0</v>
      </c>
      <c r="BH319" s="136">
        <f>IF(N319="sníž. přenesená",J319,0)</f>
        <v>0</v>
      </c>
      <c r="BI319" s="136">
        <f>IF(N319="nulová",J319,0)</f>
        <v>0</v>
      </c>
      <c r="BJ319" s="18" t="s">
        <v>22</v>
      </c>
      <c r="BK319" s="136">
        <f>ROUND(I319*H319,2)</f>
        <v>0</v>
      </c>
      <c r="BL319" s="18" t="s">
        <v>236</v>
      </c>
      <c r="BM319" s="135" t="s">
        <v>458</v>
      </c>
    </row>
    <row r="320" spans="2:65" s="1" customFormat="1" ht="11.25">
      <c r="B320" s="33"/>
      <c r="D320" s="137" t="s">
        <v>145</v>
      </c>
      <c r="F320" s="138" t="s">
        <v>459</v>
      </c>
      <c r="I320" s="139"/>
      <c r="L320" s="33"/>
      <c r="M320" s="140"/>
      <c r="T320" s="54"/>
      <c r="AT320" s="18" t="s">
        <v>145</v>
      </c>
      <c r="AU320" s="18" t="s">
        <v>84</v>
      </c>
    </row>
    <row r="321" spans="2:65" s="12" customFormat="1" ht="33.75">
      <c r="B321" s="141"/>
      <c r="D321" s="142" t="s">
        <v>147</v>
      </c>
      <c r="E321" s="143" t="s">
        <v>20</v>
      </c>
      <c r="F321" s="144" t="s">
        <v>460</v>
      </c>
      <c r="H321" s="145">
        <v>169.47399999999999</v>
      </c>
      <c r="I321" s="146"/>
      <c r="L321" s="141"/>
      <c r="M321" s="147"/>
      <c r="T321" s="148"/>
      <c r="AT321" s="143" t="s">
        <v>147</v>
      </c>
      <c r="AU321" s="143" t="s">
        <v>84</v>
      </c>
      <c r="AV321" s="12" t="s">
        <v>84</v>
      </c>
      <c r="AW321" s="12" t="s">
        <v>36</v>
      </c>
      <c r="AX321" s="12" t="s">
        <v>74</v>
      </c>
      <c r="AY321" s="143" t="s">
        <v>135</v>
      </c>
    </row>
    <row r="322" spans="2:65" s="12" customFormat="1" ht="11.25">
      <c r="B322" s="141"/>
      <c r="D322" s="142" t="s">
        <v>147</v>
      </c>
      <c r="E322" s="143" t="s">
        <v>20</v>
      </c>
      <c r="F322" s="144" t="s">
        <v>461</v>
      </c>
      <c r="H322" s="145">
        <v>77.698999999999998</v>
      </c>
      <c r="I322" s="146"/>
      <c r="L322" s="141"/>
      <c r="M322" s="147"/>
      <c r="T322" s="148"/>
      <c r="AT322" s="143" t="s">
        <v>147</v>
      </c>
      <c r="AU322" s="143" t="s">
        <v>84</v>
      </c>
      <c r="AV322" s="12" t="s">
        <v>84</v>
      </c>
      <c r="AW322" s="12" t="s">
        <v>36</v>
      </c>
      <c r="AX322" s="12" t="s">
        <v>74</v>
      </c>
      <c r="AY322" s="143" t="s">
        <v>135</v>
      </c>
    </row>
    <row r="323" spans="2:65" s="13" customFormat="1" ht="11.25">
      <c r="B323" s="149"/>
      <c r="D323" s="142" t="s">
        <v>147</v>
      </c>
      <c r="E323" s="150" t="s">
        <v>20</v>
      </c>
      <c r="F323" s="151" t="s">
        <v>151</v>
      </c>
      <c r="H323" s="152">
        <v>247.173</v>
      </c>
      <c r="I323" s="153"/>
      <c r="L323" s="149"/>
      <c r="M323" s="154"/>
      <c r="T323" s="155"/>
      <c r="AT323" s="150" t="s">
        <v>147</v>
      </c>
      <c r="AU323" s="150" t="s">
        <v>84</v>
      </c>
      <c r="AV323" s="13" t="s">
        <v>143</v>
      </c>
      <c r="AW323" s="13" t="s">
        <v>36</v>
      </c>
      <c r="AX323" s="13" t="s">
        <v>22</v>
      </c>
      <c r="AY323" s="150" t="s">
        <v>135</v>
      </c>
    </row>
    <row r="324" spans="2:65" s="1" customFormat="1" ht="37.9" customHeight="1">
      <c r="B324" s="33"/>
      <c r="C324" s="156" t="s">
        <v>462</v>
      </c>
      <c r="D324" s="156" t="s">
        <v>179</v>
      </c>
      <c r="E324" s="157" t="s">
        <v>463</v>
      </c>
      <c r="F324" s="158" t="s">
        <v>464</v>
      </c>
      <c r="G324" s="159" t="s">
        <v>154</v>
      </c>
      <c r="H324" s="160">
        <v>1866.64</v>
      </c>
      <c r="I324" s="161"/>
      <c r="J324" s="162">
        <f>ROUND(I324*H324,2)</f>
        <v>0</v>
      </c>
      <c r="K324" s="158" t="s">
        <v>142</v>
      </c>
      <c r="L324" s="163"/>
      <c r="M324" s="164" t="s">
        <v>20</v>
      </c>
      <c r="N324" s="165" t="s">
        <v>45</v>
      </c>
      <c r="P324" s="133">
        <f>O324*H324</f>
        <v>0</v>
      </c>
      <c r="Q324" s="133">
        <v>1.9E-3</v>
      </c>
      <c r="R324" s="133">
        <f>Q324*H324</f>
        <v>3.5466160000000002</v>
      </c>
      <c r="S324" s="133">
        <v>0</v>
      </c>
      <c r="T324" s="134">
        <f>S324*H324</f>
        <v>0</v>
      </c>
      <c r="AR324" s="135" t="s">
        <v>332</v>
      </c>
      <c r="AT324" s="135" t="s">
        <v>179</v>
      </c>
      <c r="AU324" s="135" t="s">
        <v>84</v>
      </c>
      <c r="AY324" s="18" t="s">
        <v>135</v>
      </c>
      <c r="BE324" s="136">
        <f>IF(N324="základní",J324,0)</f>
        <v>0</v>
      </c>
      <c r="BF324" s="136">
        <f>IF(N324="snížená",J324,0)</f>
        <v>0</v>
      </c>
      <c r="BG324" s="136">
        <f>IF(N324="zákl. přenesená",J324,0)</f>
        <v>0</v>
      </c>
      <c r="BH324" s="136">
        <f>IF(N324="sníž. přenesená",J324,0)</f>
        <v>0</v>
      </c>
      <c r="BI324" s="136">
        <f>IF(N324="nulová",J324,0)</f>
        <v>0</v>
      </c>
      <c r="BJ324" s="18" t="s">
        <v>22</v>
      </c>
      <c r="BK324" s="136">
        <f>ROUND(I324*H324,2)</f>
        <v>0</v>
      </c>
      <c r="BL324" s="18" t="s">
        <v>236</v>
      </c>
      <c r="BM324" s="135" t="s">
        <v>465</v>
      </c>
    </row>
    <row r="325" spans="2:65" s="15" customFormat="1" ht="33.75">
      <c r="B325" s="173"/>
      <c r="D325" s="142" t="s">
        <v>147</v>
      </c>
      <c r="E325" s="174" t="s">
        <v>20</v>
      </c>
      <c r="F325" s="175" t="s">
        <v>466</v>
      </c>
      <c r="H325" s="174" t="s">
        <v>20</v>
      </c>
      <c r="I325" s="176"/>
      <c r="L325" s="173"/>
      <c r="M325" s="177"/>
      <c r="T325" s="178"/>
      <c r="AT325" s="174" t="s">
        <v>147</v>
      </c>
      <c r="AU325" s="174" t="s">
        <v>84</v>
      </c>
      <c r="AV325" s="15" t="s">
        <v>22</v>
      </c>
      <c r="AW325" s="15" t="s">
        <v>36</v>
      </c>
      <c r="AX325" s="15" t="s">
        <v>74</v>
      </c>
      <c r="AY325" s="174" t="s">
        <v>135</v>
      </c>
    </row>
    <row r="326" spans="2:65" s="12" customFormat="1" ht="11.25">
      <c r="B326" s="141"/>
      <c r="D326" s="142" t="s">
        <v>147</v>
      </c>
      <c r="E326" s="143" t="s">
        <v>20</v>
      </c>
      <c r="F326" s="144" t="s">
        <v>331</v>
      </c>
      <c r="H326" s="145">
        <v>1205.366</v>
      </c>
      <c r="I326" s="146"/>
      <c r="L326" s="141"/>
      <c r="M326" s="147"/>
      <c r="T326" s="148"/>
      <c r="AT326" s="143" t="s">
        <v>147</v>
      </c>
      <c r="AU326" s="143" t="s">
        <v>84</v>
      </c>
      <c r="AV326" s="12" t="s">
        <v>84</v>
      </c>
      <c r="AW326" s="12" t="s">
        <v>36</v>
      </c>
      <c r="AX326" s="12" t="s">
        <v>74</v>
      </c>
      <c r="AY326" s="143" t="s">
        <v>135</v>
      </c>
    </row>
    <row r="327" spans="2:65" s="12" customFormat="1" ht="22.5">
      <c r="B327" s="141"/>
      <c r="D327" s="142" t="s">
        <v>147</v>
      </c>
      <c r="E327" s="143" t="s">
        <v>20</v>
      </c>
      <c r="F327" s="144" t="s">
        <v>418</v>
      </c>
      <c r="H327" s="145">
        <v>245.75200000000001</v>
      </c>
      <c r="I327" s="146"/>
      <c r="L327" s="141"/>
      <c r="M327" s="147"/>
      <c r="T327" s="148"/>
      <c r="AT327" s="143" t="s">
        <v>147</v>
      </c>
      <c r="AU327" s="143" t="s">
        <v>84</v>
      </c>
      <c r="AV327" s="12" t="s">
        <v>84</v>
      </c>
      <c r="AW327" s="12" t="s">
        <v>36</v>
      </c>
      <c r="AX327" s="12" t="s">
        <v>74</v>
      </c>
      <c r="AY327" s="143" t="s">
        <v>135</v>
      </c>
    </row>
    <row r="328" spans="2:65" s="12" customFormat="1" ht="33.75">
      <c r="B328" s="141"/>
      <c r="D328" s="142" t="s">
        <v>147</v>
      </c>
      <c r="E328" s="143" t="s">
        <v>20</v>
      </c>
      <c r="F328" s="144" t="s">
        <v>467</v>
      </c>
      <c r="H328" s="145">
        <v>172.047</v>
      </c>
      <c r="I328" s="146"/>
      <c r="L328" s="141"/>
      <c r="M328" s="147"/>
      <c r="T328" s="148"/>
      <c r="AT328" s="143" t="s">
        <v>147</v>
      </c>
      <c r="AU328" s="143" t="s">
        <v>84</v>
      </c>
      <c r="AV328" s="12" t="s">
        <v>84</v>
      </c>
      <c r="AW328" s="12" t="s">
        <v>36</v>
      </c>
      <c r="AX328" s="12" t="s">
        <v>74</v>
      </c>
      <c r="AY328" s="143" t="s">
        <v>135</v>
      </c>
    </row>
    <row r="329" spans="2:65" s="12" customFormat="1" ht="11.25">
      <c r="B329" s="141"/>
      <c r="D329" s="142" t="s">
        <v>147</v>
      </c>
      <c r="E329" s="143" t="s">
        <v>20</v>
      </c>
      <c r="F329" s="144" t="s">
        <v>468</v>
      </c>
      <c r="H329" s="145">
        <v>243.47499999999999</v>
      </c>
      <c r="I329" s="146"/>
      <c r="L329" s="141"/>
      <c r="M329" s="147"/>
      <c r="T329" s="148"/>
      <c r="AT329" s="143" t="s">
        <v>147</v>
      </c>
      <c r="AU329" s="143" t="s">
        <v>84</v>
      </c>
      <c r="AV329" s="12" t="s">
        <v>84</v>
      </c>
      <c r="AW329" s="12" t="s">
        <v>36</v>
      </c>
      <c r="AX329" s="12" t="s">
        <v>74</v>
      </c>
      <c r="AY329" s="143" t="s">
        <v>135</v>
      </c>
    </row>
    <row r="330" spans="2:65" s="13" customFormat="1" ht="11.25">
      <c r="B330" s="149"/>
      <c r="D330" s="142" t="s">
        <v>147</v>
      </c>
      <c r="E330" s="150" t="s">
        <v>20</v>
      </c>
      <c r="F330" s="151" t="s">
        <v>151</v>
      </c>
      <c r="H330" s="152">
        <v>1866.64</v>
      </c>
      <c r="I330" s="153"/>
      <c r="L330" s="149"/>
      <c r="M330" s="154"/>
      <c r="T330" s="155"/>
      <c r="AT330" s="150" t="s">
        <v>147</v>
      </c>
      <c r="AU330" s="150" t="s">
        <v>84</v>
      </c>
      <c r="AV330" s="13" t="s">
        <v>143</v>
      </c>
      <c r="AW330" s="13" t="s">
        <v>36</v>
      </c>
      <c r="AX330" s="13" t="s">
        <v>22</v>
      </c>
      <c r="AY330" s="150" t="s">
        <v>135</v>
      </c>
    </row>
    <row r="331" spans="2:65" s="1" customFormat="1" ht="49.15" customHeight="1">
      <c r="B331" s="33"/>
      <c r="C331" s="124" t="s">
        <v>469</v>
      </c>
      <c r="D331" s="124" t="s">
        <v>138</v>
      </c>
      <c r="E331" s="125" t="s">
        <v>470</v>
      </c>
      <c r="F331" s="126" t="s">
        <v>471</v>
      </c>
      <c r="G331" s="127" t="s">
        <v>154</v>
      </c>
      <c r="H331" s="128">
        <v>272.33999999999997</v>
      </c>
      <c r="I331" s="129"/>
      <c r="J331" s="130">
        <f>ROUND(I331*H331,2)</f>
        <v>0</v>
      </c>
      <c r="K331" s="126" t="s">
        <v>142</v>
      </c>
      <c r="L331" s="33"/>
      <c r="M331" s="131" t="s">
        <v>20</v>
      </c>
      <c r="N331" s="132" t="s">
        <v>45</v>
      </c>
      <c r="P331" s="133">
        <f>O331*H331</f>
        <v>0</v>
      </c>
      <c r="Q331" s="133">
        <v>9.0000000000000006E-5</v>
      </c>
      <c r="R331" s="133">
        <f>Q331*H331</f>
        <v>2.45106E-2</v>
      </c>
      <c r="S331" s="133">
        <v>0</v>
      </c>
      <c r="T331" s="134">
        <f>S331*H331</f>
        <v>0</v>
      </c>
      <c r="AR331" s="135" t="s">
        <v>236</v>
      </c>
      <c r="AT331" s="135" t="s">
        <v>138</v>
      </c>
      <c r="AU331" s="135" t="s">
        <v>84</v>
      </c>
      <c r="AY331" s="18" t="s">
        <v>135</v>
      </c>
      <c r="BE331" s="136">
        <f>IF(N331="základní",J331,0)</f>
        <v>0</v>
      </c>
      <c r="BF331" s="136">
        <f>IF(N331="snížená",J331,0)</f>
        <v>0</v>
      </c>
      <c r="BG331" s="136">
        <f>IF(N331="zákl. přenesená",J331,0)</f>
        <v>0</v>
      </c>
      <c r="BH331" s="136">
        <f>IF(N331="sníž. přenesená",J331,0)</f>
        <v>0</v>
      </c>
      <c r="BI331" s="136">
        <f>IF(N331="nulová",J331,0)</f>
        <v>0</v>
      </c>
      <c r="BJ331" s="18" t="s">
        <v>22</v>
      </c>
      <c r="BK331" s="136">
        <f>ROUND(I331*H331,2)</f>
        <v>0</v>
      </c>
      <c r="BL331" s="18" t="s">
        <v>236</v>
      </c>
      <c r="BM331" s="135" t="s">
        <v>472</v>
      </c>
    </row>
    <row r="332" spans="2:65" s="1" customFormat="1" ht="11.25">
      <c r="B332" s="33"/>
      <c r="D332" s="137" t="s">
        <v>145</v>
      </c>
      <c r="F332" s="138" t="s">
        <v>473</v>
      </c>
      <c r="I332" s="139"/>
      <c r="L332" s="33"/>
      <c r="M332" s="140"/>
      <c r="T332" s="54"/>
      <c r="AT332" s="18" t="s">
        <v>145</v>
      </c>
      <c r="AU332" s="18" t="s">
        <v>84</v>
      </c>
    </row>
    <row r="333" spans="2:65" s="12" customFormat="1" ht="22.5">
      <c r="B333" s="141"/>
      <c r="D333" s="142" t="s">
        <v>147</v>
      </c>
      <c r="E333" s="143" t="s">
        <v>20</v>
      </c>
      <c r="F333" s="144" t="s">
        <v>474</v>
      </c>
      <c r="H333" s="145">
        <v>272.33999999999997</v>
      </c>
      <c r="I333" s="146"/>
      <c r="L333" s="141"/>
      <c r="M333" s="147"/>
      <c r="T333" s="148"/>
      <c r="AT333" s="143" t="s">
        <v>147</v>
      </c>
      <c r="AU333" s="143" t="s">
        <v>84</v>
      </c>
      <c r="AV333" s="12" t="s">
        <v>84</v>
      </c>
      <c r="AW333" s="12" t="s">
        <v>36</v>
      </c>
      <c r="AX333" s="12" t="s">
        <v>22</v>
      </c>
      <c r="AY333" s="143" t="s">
        <v>135</v>
      </c>
    </row>
    <row r="334" spans="2:65" s="1" customFormat="1" ht="24.2" customHeight="1">
      <c r="B334" s="33"/>
      <c r="C334" s="156" t="s">
        <v>475</v>
      </c>
      <c r="D334" s="156" t="s">
        <v>179</v>
      </c>
      <c r="E334" s="157" t="s">
        <v>476</v>
      </c>
      <c r="F334" s="158" t="s">
        <v>477</v>
      </c>
      <c r="G334" s="159" t="s">
        <v>198</v>
      </c>
      <c r="H334" s="160">
        <v>299.57400000000001</v>
      </c>
      <c r="I334" s="161"/>
      <c r="J334" s="162">
        <f>ROUND(I334*H334,2)</f>
        <v>0</v>
      </c>
      <c r="K334" s="158" t="s">
        <v>142</v>
      </c>
      <c r="L334" s="163"/>
      <c r="M334" s="164" t="s">
        <v>20</v>
      </c>
      <c r="N334" s="165" t="s">
        <v>45</v>
      </c>
      <c r="P334" s="133">
        <f>O334*H334</f>
        <v>0</v>
      </c>
      <c r="Q334" s="133">
        <v>1.25E-3</v>
      </c>
      <c r="R334" s="133">
        <f>Q334*H334</f>
        <v>0.37446750000000001</v>
      </c>
      <c r="S334" s="133">
        <v>0</v>
      </c>
      <c r="T334" s="134">
        <f>S334*H334</f>
        <v>0</v>
      </c>
      <c r="AR334" s="135" t="s">
        <v>332</v>
      </c>
      <c r="AT334" s="135" t="s">
        <v>179</v>
      </c>
      <c r="AU334" s="135" t="s">
        <v>84</v>
      </c>
      <c r="AY334" s="18" t="s">
        <v>135</v>
      </c>
      <c r="BE334" s="136">
        <f>IF(N334="základní",J334,0)</f>
        <v>0</v>
      </c>
      <c r="BF334" s="136">
        <f>IF(N334="snížená",J334,0)</f>
        <v>0</v>
      </c>
      <c r="BG334" s="136">
        <f>IF(N334="zákl. přenesená",J334,0)</f>
        <v>0</v>
      </c>
      <c r="BH334" s="136">
        <f>IF(N334="sníž. přenesená",J334,0)</f>
        <v>0</v>
      </c>
      <c r="BI334" s="136">
        <f>IF(N334="nulová",J334,0)</f>
        <v>0</v>
      </c>
      <c r="BJ334" s="18" t="s">
        <v>22</v>
      </c>
      <c r="BK334" s="136">
        <f>ROUND(I334*H334,2)</f>
        <v>0</v>
      </c>
      <c r="BL334" s="18" t="s">
        <v>236</v>
      </c>
      <c r="BM334" s="135" t="s">
        <v>478</v>
      </c>
    </row>
    <row r="335" spans="2:65" s="12" customFormat="1" ht="11.25">
      <c r="B335" s="141"/>
      <c r="D335" s="142" t="s">
        <v>147</v>
      </c>
      <c r="E335" s="143" t="s">
        <v>20</v>
      </c>
      <c r="F335" s="144" t="s">
        <v>479</v>
      </c>
      <c r="H335" s="145">
        <v>299.57400000000001</v>
      </c>
      <c r="I335" s="146"/>
      <c r="L335" s="141"/>
      <c r="M335" s="147"/>
      <c r="T335" s="148"/>
      <c r="AT335" s="143" t="s">
        <v>147</v>
      </c>
      <c r="AU335" s="143" t="s">
        <v>84</v>
      </c>
      <c r="AV335" s="12" t="s">
        <v>84</v>
      </c>
      <c r="AW335" s="12" t="s">
        <v>36</v>
      </c>
      <c r="AX335" s="12" t="s">
        <v>22</v>
      </c>
      <c r="AY335" s="143" t="s">
        <v>135</v>
      </c>
    </row>
    <row r="336" spans="2:65" s="1" customFormat="1" ht="55.5" customHeight="1">
      <c r="B336" s="33"/>
      <c r="C336" s="124" t="s">
        <v>480</v>
      </c>
      <c r="D336" s="124" t="s">
        <v>138</v>
      </c>
      <c r="E336" s="125" t="s">
        <v>481</v>
      </c>
      <c r="F336" s="126" t="s">
        <v>482</v>
      </c>
      <c r="G336" s="127" t="s">
        <v>335</v>
      </c>
      <c r="H336" s="128">
        <v>10</v>
      </c>
      <c r="I336" s="129"/>
      <c r="J336" s="130">
        <f>ROUND(I336*H336,2)</f>
        <v>0</v>
      </c>
      <c r="K336" s="126" t="s">
        <v>142</v>
      </c>
      <c r="L336" s="33"/>
      <c r="M336" s="131" t="s">
        <v>20</v>
      </c>
      <c r="N336" s="132" t="s">
        <v>45</v>
      </c>
      <c r="P336" s="133">
        <f>O336*H336</f>
        <v>0</v>
      </c>
      <c r="Q336" s="133">
        <v>1.1E-4</v>
      </c>
      <c r="R336" s="133">
        <f>Q336*H336</f>
        <v>1.1000000000000001E-3</v>
      </c>
      <c r="S336" s="133">
        <v>0</v>
      </c>
      <c r="T336" s="134">
        <f>S336*H336</f>
        <v>0</v>
      </c>
      <c r="AR336" s="135" t="s">
        <v>236</v>
      </c>
      <c r="AT336" s="135" t="s">
        <v>138</v>
      </c>
      <c r="AU336" s="135" t="s">
        <v>84</v>
      </c>
      <c r="AY336" s="18" t="s">
        <v>135</v>
      </c>
      <c r="BE336" s="136">
        <f>IF(N336="základní",J336,0)</f>
        <v>0</v>
      </c>
      <c r="BF336" s="136">
        <f>IF(N336="snížená",J336,0)</f>
        <v>0</v>
      </c>
      <c r="BG336" s="136">
        <f>IF(N336="zákl. přenesená",J336,0)</f>
        <v>0</v>
      </c>
      <c r="BH336" s="136">
        <f>IF(N336="sníž. přenesená",J336,0)</f>
        <v>0</v>
      </c>
      <c r="BI336" s="136">
        <f>IF(N336="nulová",J336,0)</f>
        <v>0</v>
      </c>
      <c r="BJ336" s="18" t="s">
        <v>22</v>
      </c>
      <c r="BK336" s="136">
        <f>ROUND(I336*H336,2)</f>
        <v>0</v>
      </c>
      <c r="BL336" s="18" t="s">
        <v>236</v>
      </c>
      <c r="BM336" s="135" t="s">
        <v>483</v>
      </c>
    </row>
    <row r="337" spans="2:65" s="1" customFormat="1" ht="11.25">
      <c r="B337" s="33"/>
      <c r="D337" s="137" t="s">
        <v>145</v>
      </c>
      <c r="F337" s="138" t="s">
        <v>484</v>
      </c>
      <c r="I337" s="139"/>
      <c r="L337" s="33"/>
      <c r="M337" s="140"/>
      <c r="T337" s="54"/>
      <c r="AT337" s="18" t="s">
        <v>145</v>
      </c>
      <c r="AU337" s="18" t="s">
        <v>84</v>
      </c>
    </row>
    <row r="338" spans="2:65" s="1" customFormat="1" ht="33" customHeight="1">
      <c r="B338" s="33"/>
      <c r="C338" s="124" t="s">
        <v>485</v>
      </c>
      <c r="D338" s="124" t="s">
        <v>138</v>
      </c>
      <c r="E338" s="125" t="s">
        <v>486</v>
      </c>
      <c r="F338" s="126" t="s">
        <v>487</v>
      </c>
      <c r="G338" s="127" t="s">
        <v>154</v>
      </c>
      <c r="H338" s="128">
        <v>20</v>
      </c>
      <c r="I338" s="129"/>
      <c r="J338" s="130">
        <f>ROUND(I338*H338,2)</f>
        <v>0</v>
      </c>
      <c r="K338" s="126" t="s">
        <v>142</v>
      </c>
      <c r="L338" s="33"/>
      <c r="M338" s="131" t="s">
        <v>20</v>
      </c>
      <c r="N338" s="132" t="s">
        <v>45</v>
      </c>
      <c r="P338" s="133">
        <f>O338*H338</f>
        <v>0</v>
      </c>
      <c r="Q338" s="133">
        <v>0</v>
      </c>
      <c r="R338" s="133">
        <f>Q338*H338</f>
        <v>0</v>
      </c>
      <c r="S338" s="133">
        <v>0.16700000000000001</v>
      </c>
      <c r="T338" s="134">
        <f>S338*H338</f>
        <v>3.3400000000000003</v>
      </c>
      <c r="AR338" s="135" t="s">
        <v>236</v>
      </c>
      <c r="AT338" s="135" t="s">
        <v>138</v>
      </c>
      <c r="AU338" s="135" t="s">
        <v>84</v>
      </c>
      <c r="AY338" s="18" t="s">
        <v>135</v>
      </c>
      <c r="BE338" s="136">
        <f>IF(N338="základní",J338,0)</f>
        <v>0</v>
      </c>
      <c r="BF338" s="136">
        <f>IF(N338="snížená",J338,0)</f>
        <v>0</v>
      </c>
      <c r="BG338" s="136">
        <f>IF(N338="zákl. přenesená",J338,0)</f>
        <v>0</v>
      </c>
      <c r="BH338" s="136">
        <f>IF(N338="sníž. přenesená",J338,0)</f>
        <v>0</v>
      </c>
      <c r="BI338" s="136">
        <f>IF(N338="nulová",J338,0)</f>
        <v>0</v>
      </c>
      <c r="BJ338" s="18" t="s">
        <v>22</v>
      </c>
      <c r="BK338" s="136">
        <f>ROUND(I338*H338,2)</f>
        <v>0</v>
      </c>
      <c r="BL338" s="18" t="s">
        <v>236</v>
      </c>
      <c r="BM338" s="135" t="s">
        <v>488</v>
      </c>
    </row>
    <row r="339" spans="2:65" s="1" customFormat="1" ht="11.25">
      <c r="B339" s="33"/>
      <c r="D339" s="137" t="s">
        <v>145</v>
      </c>
      <c r="F339" s="138" t="s">
        <v>489</v>
      </c>
      <c r="I339" s="139"/>
      <c r="L339" s="33"/>
      <c r="M339" s="140"/>
      <c r="T339" s="54"/>
      <c r="AT339" s="18" t="s">
        <v>145</v>
      </c>
      <c r="AU339" s="18" t="s">
        <v>84</v>
      </c>
    </row>
    <row r="340" spans="2:65" s="1" customFormat="1" ht="44.25" customHeight="1">
      <c r="B340" s="33"/>
      <c r="C340" s="124" t="s">
        <v>490</v>
      </c>
      <c r="D340" s="124" t="s">
        <v>138</v>
      </c>
      <c r="E340" s="125" t="s">
        <v>491</v>
      </c>
      <c r="F340" s="126" t="s">
        <v>492</v>
      </c>
      <c r="G340" s="127" t="s">
        <v>493</v>
      </c>
      <c r="H340" s="179"/>
      <c r="I340" s="129"/>
      <c r="J340" s="130">
        <f>ROUND(I340*H340,2)</f>
        <v>0</v>
      </c>
      <c r="K340" s="126" t="s">
        <v>142</v>
      </c>
      <c r="L340" s="33"/>
      <c r="M340" s="131" t="s">
        <v>20</v>
      </c>
      <c r="N340" s="132" t="s">
        <v>45</v>
      </c>
      <c r="P340" s="133">
        <f>O340*H340</f>
        <v>0</v>
      </c>
      <c r="Q340" s="133">
        <v>0</v>
      </c>
      <c r="R340" s="133">
        <f>Q340*H340</f>
        <v>0</v>
      </c>
      <c r="S340" s="133">
        <v>0</v>
      </c>
      <c r="T340" s="134">
        <f>S340*H340</f>
        <v>0</v>
      </c>
      <c r="AR340" s="135" t="s">
        <v>236</v>
      </c>
      <c r="AT340" s="135" t="s">
        <v>138</v>
      </c>
      <c r="AU340" s="135" t="s">
        <v>84</v>
      </c>
      <c r="AY340" s="18" t="s">
        <v>135</v>
      </c>
      <c r="BE340" s="136">
        <f>IF(N340="základní",J340,0)</f>
        <v>0</v>
      </c>
      <c r="BF340" s="136">
        <f>IF(N340="snížená",J340,0)</f>
        <v>0</v>
      </c>
      <c r="BG340" s="136">
        <f>IF(N340="zákl. přenesená",J340,0)</f>
        <v>0</v>
      </c>
      <c r="BH340" s="136">
        <f>IF(N340="sníž. přenesená",J340,0)</f>
        <v>0</v>
      </c>
      <c r="BI340" s="136">
        <f>IF(N340="nulová",J340,0)</f>
        <v>0</v>
      </c>
      <c r="BJ340" s="18" t="s">
        <v>22</v>
      </c>
      <c r="BK340" s="136">
        <f>ROUND(I340*H340,2)</f>
        <v>0</v>
      </c>
      <c r="BL340" s="18" t="s">
        <v>236</v>
      </c>
      <c r="BM340" s="135" t="s">
        <v>494</v>
      </c>
    </row>
    <row r="341" spans="2:65" s="1" customFormat="1" ht="11.25">
      <c r="B341" s="33"/>
      <c r="D341" s="137" t="s">
        <v>145</v>
      </c>
      <c r="F341" s="138" t="s">
        <v>495</v>
      </c>
      <c r="I341" s="139"/>
      <c r="L341" s="33"/>
      <c r="M341" s="140"/>
      <c r="T341" s="54"/>
      <c r="AT341" s="18" t="s">
        <v>145</v>
      </c>
      <c r="AU341" s="18" t="s">
        <v>84</v>
      </c>
    </row>
    <row r="342" spans="2:65" s="11" customFormat="1" ht="22.9" customHeight="1">
      <c r="B342" s="112"/>
      <c r="D342" s="113" t="s">
        <v>73</v>
      </c>
      <c r="E342" s="122" t="s">
        <v>496</v>
      </c>
      <c r="F342" s="122" t="s">
        <v>497</v>
      </c>
      <c r="I342" s="115"/>
      <c r="J342" s="123">
        <f>BK342</f>
        <v>0</v>
      </c>
      <c r="L342" s="112"/>
      <c r="M342" s="117"/>
      <c r="P342" s="118">
        <f>SUM(P343:P422)</f>
        <v>0</v>
      </c>
      <c r="R342" s="118">
        <f>SUM(R343:R422)</f>
        <v>12.42262051</v>
      </c>
      <c r="T342" s="119">
        <f>SUM(T343:T422)</f>
        <v>168.22825349999999</v>
      </c>
      <c r="AR342" s="113" t="s">
        <v>84</v>
      </c>
      <c r="AT342" s="120" t="s">
        <v>73</v>
      </c>
      <c r="AU342" s="120" t="s">
        <v>22</v>
      </c>
      <c r="AY342" s="113" t="s">
        <v>135</v>
      </c>
      <c r="BK342" s="121">
        <f>SUM(BK343:BK422)</f>
        <v>0</v>
      </c>
    </row>
    <row r="343" spans="2:65" s="1" customFormat="1" ht="49.15" customHeight="1">
      <c r="B343" s="33"/>
      <c r="C343" s="124" t="s">
        <v>498</v>
      </c>
      <c r="D343" s="124" t="s">
        <v>138</v>
      </c>
      <c r="E343" s="125" t="s">
        <v>499</v>
      </c>
      <c r="F343" s="126" t="s">
        <v>500</v>
      </c>
      <c r="G343" s="127" t="s">
        <v>154</v>
      </c>
      <c r="H343" s="128">
        <v>799.10299999999995</v>
      </c>
      <c r="I343" s="129"/>
      <c r="J343" s="130">
        <f>ROUND(I343*H343,2)</f>
        <v>0</v>
      </c>
      <c r="K343" s="126" t="s">
        <v>142</v>
      </c>
      <c r="L343" s="33"/>
      <c r="M343" s="131" t="s">
        <v>20</v>
      </c>
      <c r="N343" s="132" t="s">
        <v>45</v>
      </c>
      <c r="P343" s="133">
        <f>O343*H343</f>
        <v>0</v>
      </c>
      <c r="Q343" s="133">
        <v>0</v>
      </c>
      <c r="R343" s="133">
        <f>Q343*H343</f>
        <v>0</v>
      </c>
      <c r="S343" s="133">
        <v>2.5000000000000001E-3</v>
      </c>
      <c r="T343" s="134">
        <f>S343*H343</f>
        <v>1.9977574999999999</v>
      </c>
      <c r="AR343" s="135" t="s">
        <v>236</v>
      </c>
      <c r="AT343" s="135" t="s">
        <v>138</v>
      </c>
      <c r="AU343" s="135" t="s">
        <v>84</v>
      </c>
      <c r="AY343" s="18" t="s">
        <v>135</v>
      </c>
      <c r="BE343" s="136">
        <f>IF(N343="základní",J343,0)</f>
        <v>0</v>
      </c>
      <c r="BF343" s="136">
        <f>IF(N343="snížená",J343,0)</f>
        <v>0</v>
      </c>
      <c r="BG343" s="136">
        <f>IF(N343="zákl. přenesená",J343,0)</f>
        <v>0</v>
      </c>
      <c r="BH343" s="136">
        <f>IF(N343="sníž. přenesená",J343,0)</f>
        <v>0</v>
      </c>
      <c r="BI343" s="136">
        <f>IF(N343="nulová",J343,0)</f>
        <v>0</v>
      </c>
      <c r="BJ343" s="18" t="s">
        <v>22</v>
      </c>
      <c r="BK343" s="136">
        <f>ROUND(I343*H343,2)</f>
        <v>0</v>
      </c>
      <c r="BL343" s="18" t="s">
        <v>236</v>
      </c>
      <c r="BM343" s="135" t="s">
        <v>501</v>
      </c>
    </row>
    <row r="344" spans="2:65" s="1" customFormat="1" ht="11.25">
      <c r="B344" s="33"/>
      <c r="D344" s="137" t="s">
        <v>145</v>
      </c>
      <c r="F344" s="138" t="s">
        <v>502</v>
      </c>
      <c r="I344" s="139"/>
      <c r="L344" s="33"/>
      <c r="M344" s="140"/>
      <c r="T344" s="54"/>
      <c r="AT344" s="18" t="s">
        <v>145</v>
      </c>
      <c r="AU344" s="18" t="s">
        <v>84</v>
      </c>
    </row>
    <row r="345" spans="2:65" s="12" customFormat="1" ht="11.25">
      <c r="B345" s="141"/>
      <c r="D345" s="142" t="s">
        <v>147</v>
      </c>
      <c r="E345" s="143" t="s">
        <v>20</v>
      </c>
      <c r="F345" s="144" t="s">
        <v>503</v>
      </c>
      <c r="H345" s="145">
        <v>799.10299999999995</v>
      </c>
      <c r="I345" s="146"/>
      <c r="L345" s="141"/>
      <c r="M345" s="147"/>
      <c r="T345" s="148"/>
      <c r="AT345" s="143" t="s">
        <v>147</v>
      </c>
      <c r="AU345" s="143" t="s">
        <v>84</v>
      </c>
      <c r="AV345" s="12" t="s">
        <v>84</v>
      </c>
      <c r="AW345" s="12" t="s">
        <v>36</v>
      </c>
      <c r="AX345" s="12" t="s">
        <v>74</v>
      </c>
      <c r="AY345" s="143" t="s">
        <v>135</v>
      </c>
    </row>
    <row r="346" spans="2:65" s="13" customFormat="1" ht="11.25">
      <c r="B346" s="149"/>
      <c r="D346" s="142" t="s">
        <v>147</v>
      </c>
      <c r="E346" s="150" t="s">
        <v>20</v>
      </c>
      <c r="F346" s="151" t="s">
        <v>151</v>
      </c>
      <c r="H346" s="152">
        <v>799.10299999999995</v>
      </c>
      <c r="I346" s="153"/>
      <c r="L346" s="149"/>
      <c r="M346" s="154"/>
      <c r="T346" s="155"/>
      <c r="AT346" s="150" t="s">
        <v>147</v>
      </c>
      <c r="AU346" s="150" t="s">
        <v>84</v>
      </c>
      <c r="AV346" s="13" t="s">
        <v>143</v>
      </c>
      <c r="AW346" s="13" t="s">
        <v>36</v>
      </c>
      <c r="AX346" s="13" t="s">
        <v>22</v>
      </c>
      <c r="AY346" s="150" t="s">
        <v>135</v>
      </c>
    </row>
    <row r="347" spans="2:65" s="1" customFormat="1" ht="49.15" customHeight="1">
      <c r="B347" s="33"/>
      <c r="C347" s="124" t="s">
        <v>504</v>
      </c>
      <c r="D347" s="124" t="s">
        <v>138</v>
      </c>
      <c r="E347" s="125" t="s">
        <v>505</v>
      </c>
      <c r="F347" s="126" t="s">
        <v>506</v>
      </c>
      <c r="G347" s="127" t="s">
        <v>154</v>
      </c>
      <c r="H347" s="128">
        <v>383.75099999999998</v>
      </c>
      <c r="I347" s="129"/>
      <c r="J347" s="130">
        <f>ROUND(I347*H347,2)</f>
        <v>0</v>
      </c>
      <c r="K347" s="126" t="s">
        <v>142</v>
      </c>
      <c r="L347" s="33"/>
      <c r="M347" s="131" t="s">
        <v>20</v>
      </c>
      <c r="N347" s="132" t="s">
        <v>45</v>
      </c>
      <c r="P347" s="133">
        <f>O347*H347</f>
        <v>0</v>
      </c>
      <c r="Q347" s="133">
        <v>0</v>
      </c>
      <c r="R347" s="133">
        <f>Q347*H347</f>
        <v>0</v>
      </c>
      <c r="S347" s="133">
        <v>6.0000000000000001E-3</v>
      </c>
      <c r="T347" s="134">
        <f>S347*H347</f>
        <v>2.3025059999999997</v>
      </c>
      <c r="AR347" s="135" t="s">
        <v>236</v>
      </c>
      <c r="AT347" s="135" t="s">
        <v>138</v>
      </c>
      <c r="AU347" s="135" t="s">
        <v>84</v>
      </c>
      <c r="AY347" s="18" t="s">
        <v>135</v>
      </c>
      <c r="BE347" s="136">
        <f>IF(N347="základní",J347,0)</f>
        <v>0</v>
      </c>
      <c r="BF347" s="136">
        <f>IF(N347="snížená",J347,0)</f>
        <v>0</v>
      </c>
      <c r="BG347" s="136">
        <f>IF(N347="zákl. přenesená",J347,0)</f>
        <v>0</v>
      </c>
      <c r="BH347" s="136">
        <f>IF(N347="sníž. přenesená",J347,0)</f>
        <v>0</v>
      </c>
      <c r="BI347" s="136">
        <f>IF(N347="nulová",J347,0)</f>
        <v>0</v>
      </c>
      <c r="BJ347" s="18" t="s">
        <v>22</v>
      </c>
      <c r="BK347" s="136">
        <f>ROUND(I347*H347,2)</f>
        <v>0</v>
      </c>
      <c r="BL347" s="18" t="s">
        <v>236</v>
      </c>
      <c r="BM347" s="135" t="s">
        <v>507</v>
      </c>
    </row>
    <row r="348" spans="2:65" s="1" customFormat="1" ht="11.25">
      <c r="B348" s="33"/>
      <c r="D348" s="137" t="s">
        <v>145</v>
      </c>
      <c r="F348" s="138" t="s">
        <v>508</v>
      </c>
      <c r="I348" s="139"/>
      <c r="L348" s="33"/>
      <c r="M348" s="140"/>
      <c r="T348" s="54"/>
      <c r="AT348" s="18" t="s">
        <v>145</v>
      </c>
      <c r="AU348" s="18" t="s">
        <v>84</v>
      </c>
    </row>
    <row r="349" spans="2:65" s="12" customFormat="1" ht="11.25">
      <c r="B349" s="141"/>
      <c r="D349" s="142" t="s">
        <v>147</v>
      </c>
      <c r="E349" s="143" t="s">
        <v>20</v>
      </c>
      <c r="F349" s="144" t="s">
        <v>509</v>
      </c>
      <c r="H349" s="145">
        <v>383.75099999999998</v>
      </c>
      <c r="I349" s="146"/>
      <c r="L349" s="141"/>
      <c r="M349" s="147"/>
      <c r="T349" s="148"/>
      <c r="AT349" s="143" t="s">
        <v>147</v>
      </c>
      <c r="AU349" s="143" t="s">
        <v>84</v>
      </c>
      <c r="AV349" s="12" t="s">
        <v>84</v>
      </c>
      <c r="AW349" s="12" t="s">
        <v>36</v>
      </c>
      <c r="AX349" s="12" t="s">
        <v>74</v>
      </c>
      <c r="AY349" s="143" t="s">
        <v>135</v>
      </c>
    </row>
    <row r="350" spans="2:65" s="13" customFormat="1" ht="11.25">
      <c r="B350" s="149"/>
      <c r="D350" s="142" t="s">
        <v>147</v>
      </c>
      <c r="E350" s="150" t="s">
        <v>20</v>
      </c>
      <c r="F350" s="151" t="s">
        <v>151</v>
      </c>
      <c r="H350" s="152">
        <v>383.75099999999998</v>
      </c>
      <c r="I350" s="153"/>
      <c r="L350" s="149"/>
      <c r="M350" s="154"/>
      <c r="T350" s="155"/>
      <c r="AT350" s="150" t="s">
        <v>147</v>
      </c>
      <c r="AU350" s="150" t="s">
        <v>84</v>
      </c>
      <c r="AV350" s="13" t="s">
        <v>143</v>
      </c>
      <c r="AW350" s="13" t="s">
        <v>36</v>
      </c>
      <c r="AX350" s="13" t="s">
        <v>22</v>
      </c>
      <c r="AY350" s="150" t="s">
        <v>135</v>
      </c>
    </row>
    <row r="351" spans="2:65" s="1" customFormat="1" ht="49.15" customHeight="1">
      <c r="B351" s="33"/>
      <c r="C351" s="124" t="s">
        <v>510</v>
      </c>
      <c r="D351" s="124" t="s">
        <v>138</v>
      </c>
      <c r="E351" s="125" t="s">
        <v>511</v>
      </c>
      <c r="F351" s="126" t="s">
        <v>512</v>
      </c>
      <c r="G351" s="127" t="s">
        <v>154</v>
      </c>
      <c r="H351" s="128">
        <v>1205.366</v>
      </c>
      <c r="I351" s="129"/>
      <c r="J351" s="130">
        <f>ROUND(I351*H351,2)</f>
        <v>0</v>
      </c>
      <c r="K351" s="126" t="s">
        <v>142</v>
      </c>
      <c r="L351" s="33"/>
      <c r="M351" s="131" t="s">
        <v>20</v>
      </c>
      <c r="N351" s="132" t="s">
        <v>45</v>
      </c>
      <c r="P351" s="133">
        <f>O351*H351</f>
        <v>0</v>
      </c>
      <c r="Q351" s="133">
        <v>1.2E-4</v>
      </c>
      <c r="R351" s="133">
        <f>Q351*H351</f>
        <v>0.14464392000000001</v>
      </c>
      <c r="S351" s="133">
        <v>0</v>
      </c>
      <c r="T351" s="134">
        <f>S351*H351</f>
        <v>0</v>
      </c>
      <c r="AR351" s="135" t="s">
        <v>236</v>
      </c>
      <c r="AT351" s="135" t="s">
        <v>138</v>
      </c>
      <c r="AU351" s="135" t="s">
        <v>84</v>
      </c>
      <c r="AY351" s="18" t="s">
        <v>135</v>
      </c>
      <c r="BE351" s="136">
        <f>IF(N351="základní",J351,0)</f>
        <v>0</v>
      </c>
      <c r="BF351" s="136">
        <f>IF(N351="snížená",J351,0)</f>
        <v>0</v>
      </c>
      <c r="BG351" s="136">
        <f>IF(N351="zákl. přenesená",J351,0)</f>
        <v>0</v>
      </c>
      <c r="BH351" s="136">
        <f>IF(N351="sníž. přenesená",J351,0)</f>
        <v>0</v>
      </c>
      <c r="BI351" s="136">
        <f>IF(N351="nulová",J351,0)</f>
        <v>0</v>
      </c>
      <c r="BJ351" s="18" t="s">
        <v>22</v>
      </c>
      <c r="BK351" s="136">
        <f>ROUND(I351*H351,2)</f>
        <v>0</v>
      </c>
      <c r="BL351" s="18" t="s">
        <v>236</v>
      </c>
      <c r="BM351" s="135" t="s">
        <v>513</v>
      </c>
    </row>
    <row r="352" spans="2:65" s="1" customFormat="1" ht="11.25">
      <c r="B352" s="33"/>
      <c r="D352" s="137" t="s">
        <v>145</v>
      </c>
      <c r="F352" s="138" t="s">
        <v>514</v>
      </c>
      <c r="I352" s="139"/>
      <c r="L352" s="33"/>
      <c r="M352" s="140"/>
      <c r="T352" s="54"/>
      <c r="AT352" s="18" t="s">
        <v>145</v>
      </c>
      <c r="AU352" s="18" t="s">
        <v>84</v>
      </c>
    </row>
    <row r="353" spans="2:65" s="12" customFormat="1" ht="11.25">
      <c r="B353" s="141"/>
      <c r="D353" s="142" t="s">
        <v>147</v>
      </c>
      <c r="E353" s="143" t="s">
        <v>20</v>
      </c>
      <c r="F353" s="144" t="s">
        <v>331</v>
      </c>
      <c r="H353" s="145">
        <v>1205.366</v>
      </c>
      <c r="I353" s="146"/>
      <c r="L353" s="141"/>
      <c r="M353" s="147"/>
      <c r="T353" s="148"/>
      <c r="AT353" s="143" t="s">
        <v>147</v>
      </c>
      <c r="AU353" s="143" t="s">
        <v>84</v>
      </c>
      <c r="AV353" s="12" t="s">
        <v>84</v>
      </c>
      <c r="AW353" s="12" t="s">
        <v>36</v>
      </c>
      <c r="AX353" s="12" t="s">
        <v>74</v>
      </c>
      <c r="AY353" s="143" t="s">
        <v>135</v>
      </c>
    </row>
    <row r="354" spans="2:65" s="13" customFormat="1" ht="11.25">
      <c r="B354" s="149"/>
      <c r="D354" s="142" t="s">
        <v>147</v>
      </c>
      <c r="E354" s="150" t="s">
        <v>20</v>
      </c>
      <c r="F354" s="151" t="s">
        <v>151</v>
      </c>
      <c r="H354" s="152">
        <v>1205.366</v>
      </c>
      <c r="I354" s="153"/>
      <c r="L354" s="149"/>
      <c r="M354" s="154"/>
      <c r="T354" s="155"/>
      <c r="AT354" s="150" t="s">
        <v>147</v>
      </c>
      <c r="AU354" s="150" t="s">
        <v>84</v>
      </c>
      <c r="AV354" s="13" t="s">
        <v>143</v>
      </c>
      <c r="AW354" s="13" t="s">
        <v>36</v>
      </c>
      <c r="AX354" s="13" t="s">
        <v>22</v>
      </c>
      <c r="AY354" s="150" t="s">
        <v>135</v>
      </c>
    </row>
    <row r="355" spans="2:65" s="1" customFormat="1" ht="24.2" customHeight="1">
      <c r="B355" s="33"/>
      <c r="C355" s="156" t="s">
        <v>515</v>
      </c>
      <c r="D355" s="156" t="s">
        <v>179</v>
      </c>
      <c r="E355" s="157" t="s">
        <v>516</v>
      </c>
      <c r="F355" s="158" t="s">
        <v>517</v>
      </c>
      <c r="G355" s="159" t="s">
        <v>154</v>
      </c>
      <c r="H355" s="160">
        <v>1229.473</v>
      </c>
      <c r="I355" s="161"/>
      <c r="J355" s="162">
        <f>ROUND(I355*H355,2)</f>
        <v>0</v>
      </c>
      <c r="K355" s="158" t="s">
        <v>142</v>
      </c>
      <c r="L355" s="163"/>
      <c r="M355" s="164" t="s">
        <v>20</v>
      </c>
      <c r="N355" s="165" t="s">
        <v>45</v>
      </c>
      <c r="P355" s="133">
        <f>O355*H355</f>
        <v>0</v>
      </c>
      <c r="Q355" s="133">
        <v>7.0000000000000001E-3</v>
      </c>
      <c r="R355" s="133">
        <f>Q355*H355</f>
        <v>8.6063109999999998</v>
      </c>
      <c r="S355" s="133">
        <v>0</v>
      </c>
      <c r="T355" s="134">
        <f>S355*H355</f>
        <v>0</v>
      </c>
      <c r="AR355" s="135" t="s">
        <v>332</v>
      </c>
      <c r="AT355" s="135" t="s">
        <v>179</v>
      </c>
      <c r="AU355" s="135" t="s">
        <v>84</v>
      </c>
      <c r="AY355" s="18" t="s">
        <v>135</v>
      </c>
      <c r="BE355" s="136">
        <f>IF(N355="základní",J355,0)</f>
        <v>0</v>
      </c>
      <c r="BF355" s="136">
        <f>IF(N355="snížená",J355,0)</f>
        <v>0</v>
      </c>
      <c r="BG355" s="136">
        <f>IF(N355="zákl. přenesená",J355,0)</f>
        <v>0</v>
      </c>
      <c r="BH355" s="136">
        <f>IF(N355="sníž. přenesená",J355,0)</f>
        <v>0</v>
      </c>
      <c r="BI355" s="136">
        <f>IF(N355="nulová",J355,0)</f>
        <v>0</v>
      </c>
      <c r="BJ355" s="18" t="s">
        <v>22</v>
      </c>
      <c r="BK355" s="136">
        <f>ROUND(I355*H355,2)</f>
        <v>0</v>
      </c>
      <c r="BL355" s="18" t="s">
        <v>236</v>
      </c>
      <c r="BM355" s="135" t="s">
        <v>518</v>
      </c>
    </row>
    <row r="356" spans="2:65" s="12" customFormat="1" ht="11.25">
      <c r="B356" s="141"/>
      <c r="D356" s="142" t="s">
        <v>147</v>
      </c>
      <c r="E356" s="143" t="s">
        <v>20</v>
      </c>
      <c r="F356" s="144" t="s">
        <v>519</v>
      </c>
      <c r="H356" s="145">
        <v>1229.473</v>
      </c>
      <c r="I356" s="146"/>
      <c r="L356" s="141"/>
      <c r="M356" s="147"/>
      <c r="T356" s="148"/>
      <c r="AT356" s="143" t="s">
        <v>147</v>
      </c>
      <c r="AU356" s="143" t="s">
        <v>84</v>
      </c>
      <c r="AV356" s="12" t="s">
        <v>84</v>
      </c>
      <c r="AW356" s="12" t="s">
        <v>36</v>
      </c>
      <c r="AX356" s="12" t="s">
        <v>74</v>
      </c>
      <c r="AY356" s="143" t="s">
        <v>135</v>
      </c>
    </row>
    <row r="357" spans="2:65" s="13" customFormat="1" ht="11.25">
      <c r="B357" s="149"/>
      <c r="D357" s="142" t="s">
        <v>147</v>
      </c>
      <c r="E357" s="150" t="s">
        <v>20</v>
      </c>
      <c r="F357" s="151" t="s">
        <v>151</v>
      </c>
      <c r="H357" s="152">
        <v>1229.473</v>
      </c>
      <c r="I357" s="153"/>
      <c r="L357" s="149"/>
      <c r="M357" s="154"/>
      <c r="T357" s="155"/>
      <c r="AT357" s="150" t="s">
        <v>147</v>
      </c>
      <c r="AU357" s="150" t="s">
        <v>84</v>
      </c>
      <c r="AV357" s="13" t="s">
        <v>143</v>
      </c>
      <c r="AW357" s="13" t="s">
        <v>36</v>
      </c>
      <c r="AX357" s="13" t="s">
        <v>22</v>
      </c>
      <c r="AY357" s="150" t="s">
        <v>135</v>
      </c>
    </row>
    <row r="358" spans="2:65" s="1" customFormat="1" ht="24.2" customHeight="1">
      <c r="B358" s="33"/>
      <c r="C358" s="124" t="s">
        <v>520</v>
      </c>
      <c r="D358" s="124" t="s">
        <v>138</v>
      </c>
      <c r="E358" s="125" t="s">
        <v>521</v>
      </c>
      <c r="F358" s="126" t="s">
        <v>522</v>
      </c>
      <c r="G358" s="127" t="s">
        <v>154</v>
      </c>
      <c r="H358" s="128">
        <v>266.74</v>
      </c>
      <c r="I358" s="129"/>
      <c r="J358" s="130">
        <f>ROUND(I358*H358,2)</f>
        <v>0</v>
      </c>
      <c r="K358" s="126" t="s">
        <v>142</v>
      </c>
      <c r="L358" s="33"/>
      <c r="M358" s="131" t="s">
        <v>20</v>
      </c>
      <c r="N358" s="132" t="s">
        <v>45</v>
      </c>
      <c r="P358" s="133">
        <f>O358*H358</f>
        <v>0</v>
      </c>
      <c r="Q358" s="133">
        <v>0</v>
      </c>
      <c r="R358" s="133">
        <f>Q358*H358</f>
        <v>0</v>
      </c>
      <c r="S358" s="133">
        <v>0</v>
      </c>
      <c r="T358" s="134">
        <f>S358*H358</f>
        <v>0</v>
      </c>
      <c r="AR358" s="135" t="s">
        <v>236</v>
      </c>
      <c r="AT358" s="135" t="s">
        <v>138</v>
      </c>
      <c r="AU358" s="135" t="s">
        <v>84</v>
      </c>
      <c r="AY358" s="18" t="s">
        <v>135</v>
      </c>
      <c r="BE358" s="136">
        <f>IF(N358="základní",J358,0)</f>
        <v>0</v>
      </c>
      <c r="BF358" s="136">
        <f>IF(N358="snížená",J358,0)</f>
        <v>0</v>
      </c>
      <c r="BG358" s="136">
        <f>IF(N358="zákl. přenesená",J358,0)</f>
        <v>0</v>
      </c>
      <c r="BH358" s="136">
        <f>IF(N358="sníž. přenesená",J358,0)</f>
        <v>0</v>
      </c>
      <c r="BI358" s="136">
        <f>IF(N358="nulová",J358,0)</f>
        <v>0</v>
      </c>
      <c r="BJ358" s="18" t="s">
        <v>22</v>
      </c>
      <c r="BK358" s="136">
        <f>ROUND(I358*H358,2)</f>
        <v>0</v>
      </c>
      <c r="BL358" s="18" t="s">
        <v>236</v>
      </c>
      <c r="BM358" s="135" t="s">
        <v>523</v>
      </c>
    </row>
    <row r="359" spans="2:65" s="1" customFormat="1" ht="11.25">
      <c r="B359" s="33"/>
      <c r="D359" s="137" t="s">
        <v>145</v>
      </c>
      <c r="F359" s="138" t="s">
        <v>524</v>
      </c>
      <c r="I359" s="139"/>
      <c r="L359" s="33"/>
      <c r="M359" s="140"/>
      <c r="T359" s="54"/>
      <c r="AT359" s="18" t="s">
        <v>145</v>
      </c>
      <c r="AU359" s="18" t="s">
        <v>84</v>
      </c>
    </row>
    <row r="360" spans="2:65" s="12" customFormat="1" ht="22.5">
      <c r="B360" s="141"/>
      <c r="D360" s="142" t="s">
        <v>147</v>
      </c>
      <c r="E360" s="143" t="s">
        <v>20</v>
      </c>
      <c r="F360" s="144" t="s">
        <v>525</v>
      </c>
      <c r="H360" s="145">
        <v>266.74</v>
      </c>
      <c r="I360" s="146"/>
      <c r="L360" s="141"/>
      <c r="M360" s="147"/>
      <c r="T360" s="148"/>
      <c r="AT360" s="143" t="s">
        <v>147</v>
      </c>
      <c r="AU360" s="143" t="s">
        <v>84</v>
      </c>
      <c r="AV360" s="12" t="s">
        <v>84</v>
      </c>
      <c r="AW360" s="12" t="s">
        <v>36</v>
      </c>
      <c r="AX360" s="12" t="s">
        <v>74</v>
      </c>
      <c r="AY360" s="143" t="s">
        <v>135</v>
      </c>
    </row>
    <row r="361" spans="2:65" s="13" customFormat="1" ht="11.25">
      <c r="B361" s="149"/>
      <c r="D361" s="142" t="s">
        <v>147</v>
      </c>
      <c r="E361" s="150" t="s">
        <v>20</v>
      </c>
      <c r="F361" s="151" t="s">
        <v>151</v>
      </c>
      <c r="H361" s="152">
        <v>266.74</v>
      </c>
      <c r="I361" s="153"/>
      <c r="L361" s="149"/>
      <c r="M361" s="154"/>
      <c r="T361" s="155"/>
      <c r="AT361" s="150" t="s">
        <v>147</v>
      </c>
      <c r="AU361" s="150" t="s">
        <v>84</v>
      </c>
      <c r="AV361" s="13" t="s">
        <v>143</v>
      </c>
      <c r="AW361" s="13" t="s">
        <v>36</v>
      </c>
      <c r="AX361" s="13" t="s">
        <v>22</v>
      </c>
      <c r="AY361" s="150" t="s">
        <v>135</v>
      </c>
    </row>
    <row r="362" spans="2:65" s="1" customFormat="1" ht="24.2" customHeight="1">
      <c r="B362" s="33"/>
      <c r="C362" s="124" t="s">
        <v>526</v>
      </c>
      <c r="D362" s="124" t="s">
        <v>138</v>
      </c>
      <c r="E362" s="125" t="s">
        <v>527</v>
      </c>
      <c r="F362" s="126" t="s">
        <v>528</v>
      </c>
      <c r="G362" s="127" t="s">
        <v>154</v>
      </c>
      <c r="H362" s="128">
        <v>1205.366</v>
      </c>
      <c r="I362" s="129"/>
      <c r="J362" s="130">
        <f>ROUND(I362*H362,2)</f>
        <v>0</v>
      </c>
      <c r="K362" s="126" t="s">
        <v>142</v>
      </c>
      <c r="L362" s="33"/>
      <c r="M362" s="131" t="s">
        <v>20</v>
      </c>
      <c r="N362" s="132" t="s">
        <v>45</v>
      </c>
      <c r="P362" s="133">
        <f>O362*H362</f>
        <v>0</v>
      </c>
      <c r="Q362" s="133">
        <v>0</v>
      </c>
      <c r="R362" s="133">
        <f>Q362*H362</f>
        <v>0</v>
      </c>
      <c r="S362" s="133">
        <v>0</v>
      </c>
      <c r="T362" s="134">
        <f>S362*H362</f>
        <v>0</v>
      </c>
      <c r="AR362" s="135" t="s">
        <v>236</v>
      </c>
      <c r="AT362" s="135" t="s">
        <v>138</v>
      </c>
      <c r="AU362" s="135" t="s">
        <v>84</v>
      </c>
      <c r="AY362" s="18" t="s">
        <v>135</v>
      </c>
      <c r="BE362" s="136">
        <f>IF(N362="základní",J362,0)</f>
        <v>0</v>
      </c>
      <c r="BF362" s="136">
        <f>IF(N362="snížená",J362,0)</f>
        <v>0</v>
      </c>
      <c r="BG362" s="136">
        <f>IF(N362="zákl. přenesená",J362,0)</f>
        <v>0</v>
      </c>
      <c r="BH362" s="136">
        <f>IF(N362="sníž. přenesená",J362,0)</f>
        <v>0</v>
      </c>
      <c r="BI362" s="136">
        <f>IF(N362="nulová",J362,0)</f>
        <v>0</v>
      </c>
      <c r="BJ362" s="18" t="s">
        <v>22</v>
      </c>
      <c r="BK362" s="136">
        <f>ROUND(I362*H362,2)</f>
        <v>0</v>
      </c>
      <c r="BL362" s="18" t="s">
        <v>236</v>
      </c>
      <c r="BM362" s="135" t="s">
        <v>529</v>
      </c>
    </row>
    <row r="363" spans="2:65" s="1" customFormat="1" ht="11.25">
      <c r="B363" s="33"/>
      <c r="D363" s="137" t="s">
        <v>145</v>
      </c>
      <c r="F363" s="138" t="s">
        <v>530</v>
      </c>
      <c r="I363" s="139"/>
      <c r="L363" s="33"/>
      <c r="M363" s="140"/>
      <c r="T363" s="54"/>
      <c r="AT363" s="18" t="s">
        <v>145</v>
      </c>
      <c r="AU363" s="18" t="s">
        <v>84</v>
      </c>
    </row>
    <row r="364" spans="2:65" s="12" customFormat="1" ht="11.25">
      <c r="B364" s="141"/>
      <c r="D364" s="142" t="s">
        <v>147</v>
      </c>
      <c r="E364" s="143" t="s">
        <v>20</v>
      </c>
      <c r="F364" s="144" t="s">
        <v>331</v>
      </c>
      <c r="H364" s="145">
        <v>1205.366</v>
      </c>
      <c r="I364" s="146"/>
      <c r="L364" s="141"/>
      <c r="M364" s="147"/>
      <c r="T364" s="148"/>
      <c r="AT364" s="143" t="s">
        <v>147</v>
      </c>
      <c r="AU364" s="143" t="s">
        <v>84</v>
      </c>
      <c r="AV364" s="12" t="s">
        <v>84</v>
      </c>
      <c r="AW364" s="12" t="s">
        <v>36</v>
      </c>
      <c r="AX364" s="12" t="s">
        <v>74</v>
      </c>
      <c r="AY364" s="143" t="s">
        <v>135</v>
      </c>
    </row>
    <row r="365" spans="2:65" s="13" customFormat="1" ht="11.25">
      <c r="B365" s="149"/>
      <c r="D365" s="142" t="s">
        <v>147</v>
      </c>
      <c r="E365" s="150" t="s">
        <v>20</v>
      </c>
      <c r="F365" s="151" t="s">
        <v>151</v>
      </c>
      <c r="H365" s="152">
        <v>1205.366</v>
      </c>
      <c r="I365" s="153"/>
      <c r="L365" s="149"/>
      <c r="M365" s="154"/>
      <c r="T365" s="155"/>
      <c r="AT365" s="150" t="s">
        <v>147</v>
      </c>
      <c r="AU365" s="150" t="s">
        <v>84</v>
      </c>
      <c r="AV365" s="13" t="s">
        <v>143</v>
      </c>
      <c r="AW365" s="13" t="s">
        <v>36</v>
      </c>
      <c r="AX365" s="13" t="s">
        <v>22</v>
      </c>
      <c r="AY365" s="150" t="s">
        <v>135</v>
      </c>
    </row>
    <row r="366" spans="2:65" s="1" customFormat="1" ht="16.5" customHeight="1">
      <c r="B366" s="33"/>
      <c r="C366" s="156" t="s">
        <v>531</v>
      </c>
      <c r="D366" s="156" t="s">
        <v>179</v>
      </c>
      <c r="E366" s="157" t="s">
        <v>532</v>
      </c>
      <c r="F366" s="158" t="s">
        <v>533</v>
      </c>
      <c r="G366" s="159" t="s">
        <v>141</v>
      </c>
      <c r="H366" s="160">
        <v>104.505</v>
      </c>
      <c r="I366" s="161"/>
      <c r="J366" s="162">
        <f>ROUND(I366*H366,2)</f>
        <v>0</v>
      </c>
      <c r="K366" s="158" t="s">
        <v>142</v>
      </c>
      <c r="L366" s="163"/>
      <c r="M366" s="164" t="s">
        <v>20</v>
      </c>
      <c r="N366" s="165" t="s">
        <v>45</v>
      </c>
      <c r="P366" s="133">
        <f>O366*H366</f>
        <v>0</v>
      </c>
      <c r="Q366" s="133">
        <v>2.5000000000000001E-2</v>
      </c>
      <c r="R366" s="133">
        <f>Q366*H366</f>
        <v>2.612625</v>
      </c>
      <c r="S366" s="133">
        <v>0</v>
      </c>
      <c r="T366" s="134">
        <f>S366*H366</f>
        <v>0</v>
      </c>
      <c r="AR366" s="135" t="s">
        <v>332</v>
      </c>
      <c r="AT366" s="135" t="s">
        <v>179</v>
      </c>
      <c r="AU366" s="135" t="s">
        <v>84</v>
      </c>
      <c r="AY366" s="18" t="s">
        <v>135</v>
      </c>
      <c r="BE366" s="136">
        <f>IF(N366="základní",J366,0)</f>
        <v>0</v>
      </c>
      <c r="BF366" s="136">
        <f>IF(N366="snížená",J366,0)</f>
        <v>0</v>
      </c>
      <c r="BG366" s="136">
        <f>IF(N366="zákl. přenesená",J366,0)</f>
        <v>0</v>
      </c>
      <c r="BH366" s="136">
        <f>IF(N366="sníž. přenesená",J366,0)</f>
        <v>0</v>
      </c>
      <c r="BI366" s="136">
        <f>IF(N366="nulová",J366,0)</f>
        <v>0</v>
      </c>
      <c r="BJ366" s="18" t="s">
        <v>22</v>
      </c>
      <c r="BK366" s="136">
        <f>ROUND(I366*H366,2)</f>
        <v>0</v>
      </c>
      <c r="BL366" s="18" t="s">
        <v>236</v>
      </c>
      <c r="BM366" s="135" t="s">
        <v>534</v>
      </c>
    </row>
    <row r="367" spans="2:65" s="12" customFormat="1" ht="22.5">
      <c r="B367" s="141"/>
      <c r="D367" s="142" t="s">
        <v>147</v>
      </c>
      <c r="E367" s="143" t="s">
        <v>20</v>
      </c>
      <c r="F367" s="144" t="s">
        <v>535</v>
      </c>
      <c r="H367" s="145">
        <v>102.456</v>
      </c>
      <c r="I367" s="146"/>
      <c r="L367" s="141"/>
      <c r="M367" s="147"/>
      <c r="T367" s="148"/>
      <c r="AT367" s="143" t="s">
        <v>147</v>
      </c>
      <c r="AU367" s="143" t="s">
        <v>84</v>
      </c>
      <c r="AV367" s="12" t="s">
        <v>84</v>
      </c>
      <c r="AW367" s="12" t="s">
        <v>36</v>
      </c>
      <c r="AX367" s="12" t="s">
        <v>74</v>
      </c>
      <c r="AY367" s="143" t="s">
        <v>135</v>
      </c>
    </row>
    <row r="368" spans="2:65" s="12" customFormat="1" ht="11.25">
      <c r="B368" s="141"/>
      <c r="D368" s="142" t="s">
        <v>147</v>
      </c>
      <c r="E368" s="143" t="s">
        <v>20</v>
      </c>
      <c r="F368" s="144" t="s">
        <v>536</v>
      </c>
      <c r="H368" s="145">
        <v>2.0489999999999999</v>
      </c>
      <c r="I368" s="146"/>
      <c r="L368" s="141"/>
      <c r="M368" s="147"/>
      <c r="T368" s="148"/>
      <c r="AT368" s="143" t="s">
        <v>147</v>
      </c>
      <c r="AU368" s="143" t="s">
        <v>84</v>
      </c>
      <c r="AV368" s="12" t="s">
        <v>84</v>
      </c>
      <c r="AW368" s="12" t="s">
        <v>36</v>
      </c>
      <c r="AX368" s="12" t="s">
        <v>74</v>
      </c>
      <c r="AY368" s="143" t="s">
        <v>135</v>
      </c>
    </row>
    <row r="369" spans="2:65" s="13" customFormat="1" ht="11.25">
      <c r="B369" s="149"/>
      <c r="D369" s="142" t="s">
        <v>147</v>
      </c>
      <c r="E369" s="150" t="s">
        <v>20</v>
      </c>
      <c r="F369" s="151" t="s">
        <v>151</v>
      </c>
      <c r="H369" s="152">
        <v>104.505</v>
      </c>
      <c r="I369" s="153"/>
      <c r="L369" s="149"/>
      <c r="M369" s="154"/>
      <c r="T369" s="155"/>
      <c r="AT369" s="150" t="s">
        <v>147</v>
      </c>
      <c r="AU369" s="150" t="s">
        <v>84</v>
      </c>
      <c r="AV369" s="13" t="s">
        <v>143</v>
      </c>
      <c r="AW369" s="13" t="s">
        <v>36</v>
      </c>
      <c r="AX369" s="13" t="s">
        <v>22</v>
      </c>
      <c r="AY369" s="150" t="s">
        <v>135</v>
      </c>
    </row>
    <row r="370" spans="2:65" s="1" customFormat="1" ht="37.9" customHeight="1">
      <c r="B370" s="33"/>
      <c r="C370" s="124" t="s">
        <v>537</v>
      </c>
      <c r="D370" s="124" t="s">
        <v>138</v>
      </c>
      <c r="E370" s="125" t="s">
        <v>538</v>
      </c>
      <c r="F370" s="126" t="s">
        <v>539</v>
      </c>
      <c r="G370" s="127" t="s">
        <v>198</v>
      </c>
      <c r="H370" s="128">
        <v>176.73</v>
      </c>
      <c r="I370" s="129"/>
      <c r="J370" s="130">
        <f>ROUND(I370*H370,2)</f>
        <v>0</v>
      </c>
      <c r="K370" s="126" t="s">
        <v>142</v>
      </c>
      <c r="L370" s="33"/>
      <c r="M370" s="131" t="s">
        <v>20</v>
      </c>
      <c r="N370" s="132" t="s">
        <v>45</v>
      </c>
      <c r="P370" s="133">
        <f>O370*H370</f>
        <v>0</v>
      </c>
      <c r="Q370" s="133">
        <v>1.6000000000000001E-4</v>
      </c>
      <c r="R370" s="133">
        <f>Q370*H370</f>
        <v>2.8276800000000001E-2</v>
      </c>
      <c r="S370" s="133">
        <v>0</v>
      </c>
      <c r="T370" s="134">
        <f>S370*H370</f>
        <v>0</v>
      </c>
      <c r="AR370" s="135" t="s">
        <v>236</v>
      </c>
      <c r="AT370" s="135" t="s">
        <v>138</v>
      </c>
      <c r="AU370" s="135" t="s">
        <v>84</v>
      </c>
      <c r="AY370" s="18" t="s">
        <v>135</v>
      </c>
      <c r="BE370" s="136">
        <f>IF(N370="základní",J370,0)</f>
        <v>0</v>
      </c>
      <c r="BF370" s="136">
        <f>IF(N370="snížená",J370,0)</f>
        <v>0</v>
      </c>
      <c r="BG370" s="136">
        <f>IF(N370="zákl. přenesená",J370,0)</f>
        <v>0</v>
      </c>
      <c r="BH370" s="136">
        <f>IF(N370="sníž. přenesená",J370,0)</f>
        <v>0</v>
      </c>
      <c r="BI370" s="136">
        <f>IF(N370="nulová",J370,0)</f>
        <v>0</v>
      </c>
      <c r="BJ370" s="18" t="s">
        <v>22</v>
      </c>
      <c r="BK370" s="136">
        <f>ROUND(I370*H370,2)</f>
        <v>0</v>
      </c>
      <c r="BL370" s="18" t="s">
        <v>236</v>
      </c>
      <c r="BM370" s="135" t="s">
        <v>540</v>
      </c>
    </row>
    <row r="371" spans="2:65" s="1" customFormat="1" ht="11.25">
      <c r="B371" s="33"/>
      <c r="D371" s="137" t="s">
        <v>145</v>
      </c>
      <c r="F371" s="138" t="s">
        <v>541</v>
      </c>
      <c r="I371" s="139"/>
      <c r="L371" s="33"/>
      <c r="M371" s="140"/>
      <c r="T371" s="54"/>
      <c r="AT371" s="18" t="s">
        <v>145</v>
      </c>
      <c r="AU371" s="18" t="s">
        <v>84</v>
      </c>
    </row>
    <row r="372" spans="2:65" s="12" customFormat="1" ht="11.25">
      <c r="B372" s="141"/>
      <c r="D372" s="142" t="s">
        <v>147</v>
      </c>
      <c r="E372" s="143" t="s">
        <v>20</v>
      </c>
      <c r="F372" s="144" t="s">
        <v>542</v>
      </c>
      <c r="H372" s="145">
        <v>176.73</v>
      </c>
      <c r="I372" s="146"/>
      <c r="L372" s="141"/>
      <c r="M372" s="147"/>
      <c r="T372" s="148"/>
      <c r="AT372" s="143" t="s">
        <v>147</v>
      </c>
      <c r="AU372" s="143" t="s">
        <v>84</v>
      </c>
      <c r="AV372" s="12" t="s">
        <v>84</v>
      </c>
      <c r="AW372" s="12" t="s">
        <v>36</v>
      </c>
      <c r="AX372" s="12" t="s">
        <v>74</v>
      </c>
      <c r="AY372" s="143" t="s">
        <v>135</v>
      </c>
    </row>
    <row r="373" spans="2:65" s="13" customFormat="1" ht="11.25">
      <c r="B373" s="149"/>
      <c r="D373" s="142" t="s">
        <v>147</v>
      </c>
      <c r="E373" s="150" t="s">
        <v>20</v>
      </c>
      <c r="F373" s="151" t="s">
        <v>151</v>
      </c>
      <c r="H373" s="152">
        <v>176.73</v>
      </c>
      <c r="I373" s="153"/>
      <c r="L373" s="149"/>
      <c r="M373" s="154"/>
      <c r="T373" s="155"/>
      <c r="AT373" s="150" t="s">
        <v>147</v>
      </c>
      <c r="AU373" s="150" t="s">
        <v>84</v>
      </c>
      <c r="AV373" s="13" t="s">
        <v>143</v>
      </c>
      <c r="AW373" s="13" t="s">
        <v>36</v>
      </c>
      <c r="AX373" s="13" t="s">
        <v>22</v>
      </c>
      <c r="AY373" s="150" t="s">
        <v>135</v>
      </c>
    </row>
    <row r="374" spans="2:65" s="1" customFormat="1" ht="24.2" customHeight="1">
      <c r="B374" s="33"/>
      <c r="C374" s="156" t="s">
        <v>543</v>
      </c>
      <c r="D374" s="156" t="s">
        <v>179</v>
      </c>
      <c r="E374" s="157" t="s">
        <v>544</v>
      </c>
      <c r="F374" s="158" t="s">
        <v>545</v>
      </c>
      <c r="G374" s="159" t="s">
        <v>198</v>
      </c>
      <c r="H374" s="160">
        <v>180.26499999999999</v>
      </c>
      <c r="I374" s="161"/>
      <c r="J374" s="162">
        <f>ROUND(I374*H374,2)</f>
        <v>0</v>
      </c>
      <c r="K374" s="158" t="s">
        <v>142</v>
      </c>
      <c r="L374" s="163"/>
      <c r="M374" s="164" t="s">
        <v>20</v>
      </c>
      <c r="N374" s="165" t="s">
        <v>45</v>
      </c>
      <c r="P374" s="133">
        <f>O374*H374</f>
        <v>0</v>
      </c>
      <c r="Q374" s="133">
        <v>3.8000000000000002E-4</v>
      </c>
      <c r="R374" s="133">
        <f>Q374*H374</f>
        <v>6.8500699999999998E-2</v>
      </c>
      <c r="S374" s="133">
        <v>0</v>
      </c>
      <c r="T374" s="134">
        <f>S374*H374</f>
        <v>0</v>
      </c>
      <c r="AR374" s="135" t="s">
        <v>332</v>
      </c>
      <c r="AT374" s="135" t="s">
        <v>179</v>
      </c>
      <c r="AU374" s="135" t="s">
        <v>84</v>
      </c>
      <c r="AY374" s="18" t="s">
        <v>135</v>
      </c>
      <c r="BE374" s="136">
        <f>IF(N374="základní",J374,0)</f>
        <v>0</v>
      </c>
      <c r="BF374" s="136">
        <f>IF(N374="snížená",J374,0)</f>
        <v>0</v>
      </c>
      <c r="BG374" s="136">
        <f>IF(N374="zákl. přenesená",J374,0)</f>
        <v>0</v>
      </c>
      <c r="BH374" s="136">
        <f>IF(N374="sníž. přenesená",J374,0)</f>
        <v>0</v>
      </c>
      <c r="BI374" s="136">
        <f>IF(N374="nulová",J374,0)</f>
        <v>0</v>
      </c>
      <c r="BJ374" s="18" t="s">
        <v>22</v>
      </c>
      <c r="BK374" s="136">
        <f>ROUND(I374*H374,2)</f>
        <v>0</v>
      </c>
      <c r="BL374" s="18" t="s">
        <v>236</v>
      </c>
      <c r="BM374" s="135" t="s">
        <v>546</v>
      </c>
    </row>
    <row r="375" spans="2:65" s="12" customFormat="1" ht="11.25">
      <c r="B375" s="141"/>
      <c r="D375" s="142" t="s">
        <v>147</v>
      </c>
      <c r="E375" s="143" t="s">
        <v>20</v>
      </c>
      <c r="F375" s="144" t="s">
        <v>547</v>
      </c>
      <c r="H375" s="145">
        <v>180.26499999999999</v>
      </c>
      <c r="I375" s="146"/>
      <c r="L375" s="141"/>
      <c r="M375" s="147"/>
      <c r="T375" s="148"/>
      <c r="AT375" s="143" t="s">
        <v>147</v>
      </c>
      <c r="AU375" s="143" t="s">
        <v>84</v>
      </c>
      <c r="AV375" s="12" t="s">
        <v>84</v>
      </c>
      <c r="AW375" s="12" t="s">
        <v>36</v>
      </c>
      <c r="AX375" s="12" t="s">
        <v>74</v>
      </c>
      <c r="AY375" s="143" t="s">
        <v>135</v>
      </c>
    </row>
    <row r="376" spans="2:65" s="13" customFormat="1" ht="11.25">
      <c r="B376" s="149"/>
      <c r="D376" s="142" t="s">
        <v>147</v>
      </c>
      <c r="E376" s="150" t="s">
        <v>20</v>
      </c>
      <c r="F376" s="151" t="s">
        <v>151</v>
      </c>
      <c r="H376" s="152">
        <v>180.26499999999999</v>
      </c>
      <c r="I376" s="153"/>
      <c r="L376" s="149"/>
      <c r="M376" s="154"/>
      <c r="T376" s="155"/>
      <c r="AT376" s="150" t="s">
        <v>147</v>
      </c>
      <c r="AU376" s="150" t="s">
        <v>84</v>
      </c>
      <c r="AV376" s="13" t="s">
        <v>143</v>
      </c>
      <c r="AW376" s="13" t="s">
        <v>36</v>
      </c>
      <c r="AX376" s="13" t="s">
        <v>22</v>
      </c>
      <c r="AY376" s="150" t="s">
        <v>135</v>
      </c>
    </row>
    <row r="377" spans="2:65" s="1" customFormat="1" ht="24.2" customHeight="1">
      <c r="B377" s="33"/>
      <c r="C377" s="156" t="s">
        <v>548</v>
      </c>
      <c r="D377" s="156" t="s">
        <v>179</v>
      </c>
      <c r="E377" s="157" t="s">
        <v>549</v>
      </c>
      <c r="F377" s="158" t="s">
        <v>550</v>
      </c>
      <c r="G377" s="159" t="s">
        <v>154</v>
      </c>
      <c r="H377" s="160">
        <v>77.792000000000002</v>
      </c>
      <c r="I377" s="161"/>
      <c r="J377" s="162">
        <f>ROUND(I377*H377,2)</f>
        <v>0</v>
      </c>
      <c r="K377" s="158" t="s">
        <v>142</v>
      </c>
      <c r="L377" s="163"/>
      <c r="M377" s="164" t="s">
        <v>20</v>
      </c>
      <c r="N377" s="165" t="s">
        <v>45</v>
      </c>
      <c r="P377" s="133">
        <f>O377*H377</f>
        <v>0</v>
      </c>
      <c r="Q377" s="133">
        <v>6.0000000000000001E-3</v>
      </c>
      <c r="R377" s="133">
        <f>Q377*H377</f>
        <v>0.466752</v>
      </c>
      <c r="S377" s="133">
        <v>0</v>
      </c>
      <c r="T377" s="134">
        <f>S377*H377</f>
        <v>0</v>
      </c>
      <c r="AR377" s="135" t="s">
        <v>332</v>
      </c>
      <c r="AT377" s="135" t="s">
        <v>179</v>
      </c>
      <c r="AU377" s="135" t="s">
        <v>84</v>
      </c>
      <c r="AY377" s="18" t="s">
        <v>135</v>
      </c>
      <c r="BE377" s="136">
        <f>IF(N377="základní",J377,0)</f>
        <v>0</v>
      </c>
      <c r="BF377" s="136">
        <f>IF(N377="snížená",J377,0)</f>
        <v>0</v>
      </c>
      <c r="BG377" s="136">
        <f>IF(N377="zákl. přenesená",J377,0)</f>
        <v>0</v>
      </c>
      <c r="BH377" s="136">
        <f>IF(N377="sníž. přenesená",J377,0)</f>
        <v>0</v>
      </c>
      <c r="BI377" s="136">
        <f>IF(N377="nulová",J377,0)</f>
        <v>0</v>
      </c>
      <c r="BJ377" s="18" t="s">
        <v>22</v>
      </c>
      <c r="BK377" s="136">
        <f>ROUND(I377*H377,2)</f>
        <v>0</v>
      </c>
      <c r="BL377" s="18" t="s">
        <v>236</v>
      </c>
      <c r="BM377" s="135" t="s">
        <v>551</v>
      </c>
    </row>
    <row r="378" spans="2:65" s="12" customFormat="1" ht="22.5">
      <c r="B378" s="141"/>
      <c r="D378" s="142" t="s">
        <v>147</v>
      </c>
      <c r="E378" s="143" t="s">
        <v>20</v>
      </c>
      <c r="F378" s="144" t="s">
        <v>552</v>
      </c>
      <c r="H378" s="145">
        <v>76.266999999999996</v>
      </c>
      <c r="I378" s="146"/>
      <c r="L378" s="141"/>
      <c r="M378" s="147"/>
      <c r="T378" s="148"/>
      <c r="AT378" s="143" t="s">
        <v>147</v>
      </c>
      <c r="AU378" s="143" t="s">
        <v>84</v>
      </c>
      <c r="AV378" s="12" t="s">
        <v>84</v>
      </c>
      <c r="AW378" s="12" t="s">
        <v>36</v>
      </c>
      <c r="AX378" s="12" t="s">
        <v>74</v>
      </c>
      <c r="AY378" s="143" t="s">
        <v>135</v>
      </c>
    </row>
    <row r="379" spans="2:65" s="12" customFormat="1" ht="11.25">
      <c r="B379" s="141"/>
      <c r="D379" s="142" t="s">
        <v>147</v>
      </c>
      <c r="E379" s="143" t="s">
        <v>20</v>
      </c>
      <c r="F379" s="144" t="s">
        <v>553</v>
      </c>
      <c r="H379" s="145">
        <v>1.5249999999999999</v>
      </c>
      <c r="I379" s="146"/>
      <c r="L379" s="141"/>
      <c r="M379" s="147"/>
      <c r="T379" s="148"/>
      <c r="AT379" s="143" t="s">
        <v>147</v>
      </c>
      <c r="AU379" s="143" t="s">
        <v>84</v>
      </c>
      <c r="AV379" s="12" t="s">
        <v>84</v>
      </c>
      <c r="AW379" s="12" t="s">
        <v>36</v>
      </c>
      <c r="AX379" s="12" t="s">
        <v>74</v>
      </c>
      <c r="AY379" s="143" t="s">
        <v>135</v>
      </c>
    </row>
    <row r="380" spans="2:65" s="13" customFormat="1" ht="11.25">
      <c r="B380" s="149"/>
      <c r="D380" s="142" t="s">
        <v>147</v>
      </c>
      <c r="E380" s="150" t="s">
        <v>20</v>
      </c>
      <c r="F380" s="151" t="s">
        <v>151</v>
      </c>
      <c r="H380" s="152">
        <v>77.792000000000002</v>
      </c>
      <c r="I380" s="153"/>
      <c r="L380" s="149"/>
      <c r="M380" s="154"/>
      <c r="T380" s="155"/>
      <c r="AT380" s="150" t="s">
        <v>147</v>
      </c>
      <c r="AU380" s="150" t="s">
        <v>84</v>
      </c>
      <c r="AV380" s="13" t="s">
        <v>143</v>
      </c>
      <c r="AW380" s="13" t="s">
        <v>36</v>
      </c>
      <c r="AX380" s="13" t="s">
        <v>22</v>
      </c>
      <c r="AY380" s="150" t="s">
        <v>135</v>
      </c>
    </row>
    <row r="381" spans="2:65" s="1" customFormat="1" ht="37.9" customHeight="1">
      <c r="B381" s="33"/>
      <c r="C381" s="124" t="s">
        <v>554</v>
      </c>
      <c r="D381" s="124" t="s">
        <v>138</v>
      </c>
      <c r="E381" s="125" t="s">
        <v>555</v>
      </c>
      <c r="F381" s="126" t="s">
        <v>556</v>
      </c>
      <c r="G381" s="127" t="s">
        <v>198</v>
      </c>
      <c r="H381" s="128">
        <v>58.8</v>
      </c>
      <c r="I381" s="129"/>
      <c r="J381" s="130">
        <f>ROUND(I381*H381,2)</f>
        <v>0</v>
      </c>
      <c r="K381" s="126" t="s">
        <v>142</v>
      </c>
      <c r="L381" s="33"/>
      <c r="M381" s="131" t="s">
        <v>20</v>
      </c>
      <c r="N381" s="132" t="s">
        <v>45</v>
      </c>
      <c r="P381" s="133">
        <f>O381*H381</f>
        <v>0</v>
      </c>
      <c r="Q381" s="133">
        <v>2.4000000000000001E-4</v>
      </c>
      <c r="R381" s="133">
        <f>Q381*H381</f>
        <v>1.4112E-2</v>
      </c>
      <c r="S381" s="133">
        <v>0</v>
      </c>
      <c r="T381" s="134">
        <f>S381*H381</f>
        <v>0</v>
      </c>
      <c r="AR381" s="135" t="s">
        <v>236</v>
      </c>
      <c r="AT381" s="135" t="s">
        <v>138</v>
      </c>
      <c r="AU381" s="135" t="s">
        <v>84</v>
      </c>
      <c r="AY381" s="18" t="s">
        <v>135</v>
      </c>
      <c r="BE381" s="136">
        <f>IF(N381="základní",J381,0)</f>
        <v>0</v>
      </c>
      <c r="BF381" s="136">
        <f>IF(N381="snížená",J381,0)</f>
        <v>0</v>
      </c>
      <c r="BG381" s="136">
        <f>IF(N381="zákl. přenesená",J381,0)</f>
        <v>0</v>
      </c>
      <c r="BH381" s="136">
        <f>IF(N381="sníž. přenesená",J381,0)</f>
        <v>0</v>
      </c>
      <c r="BI381" s="136">
        <f>IF(N381="nulová",J381,0)</f>
        <v>0</v>
      </c>
      <c r="BJ381" s="18" t="s">
        <v>22</v>
      </c>
      <c r="BK381" s="136">
        <f>ROUND(I381*H381,2)</f>
        <v>0</v>
      </c>
      <c r="BL381" s="18" t="s">
        <v>236</v>
      </c>
      <c r="BM381" s="135" t="s">
        <v>557</v>
      </c>
    </row>
    <row r="382" spans="2:65" s="1" customFormat="1" ht="11.25">
      <c r="B382" s="33"/>
      <c r="D382" s="137" t="s">
        <v>145</v>
      </c>
      <c r="F382" s="138" t="s">
        <v>558</v>
      </c>
      <c r="I382" s="139"/>
      <c r="L382" s="33"/>
      <c r="M382" s="140"/>
      <c r="T382" s="54"/>
      <c r="AT382" s="18" t="s">
        <v>145</v>
      </c>
      <c r="AU382" s="18" t="s">
        <v>84</v>
      </c>
    </row>
    <row r="383" spans="2:65" s="12" customFormat="1" ht="11.25">
      <c r="B383" s="141"/>
      <c r="D383" s="142" t="s">
        <v>147</v>
      </c>
      <c r="E383" s="143" t="s">
        <v>20</v>
      </c>
      <c r="F383" s="144" t="s">
        <v>559</v>
      </c>
      <c r="H383" s="145">
        <v>58.8</v>
      </c>
      <c r="I383" s="146"/>
      <c r="L383" s="141"/>
      <c r="M383" s="147"/>
      <c r="T383" s="148"/>
      <c r="AT383" s="143" t="s">
        <v>147</v>
      </c>
      <c r="AU383" s="143" t="s">
        <v>84</v>
      </c>
      <c r="AV383" s="12" t="s">
        <v>84</v>
      </c>
      <c r="AW383" s="12" t="s">
        <v>36</v>
      </c>
      <c r="AX383" s="12" t="s">
        <v>74</v>
      </c>
      <c r="AY383" s="143" t="s">
        <v>135</v>
      </c>
    </row>
    <row r="384" spans="2:65" s="13" customFormat="1" ht="11.25">
      <c r="B384" s="149"/>
      <c r="D384" s="142" t="s">
        <v>147</v>
      </c>
      <c r="E384" s="150" t="s">
        <v>20</v>
      </c>
      <c r="F384" s="151" t="s">
        <v>151</v>
      </c>
      <c r="H384" s="152">
        <v>58.8</v>
      </c>
      <c r="I384" s="153"/>
      <c r="L384" s="149"/>
      <c r="M384" s="154"/>
      <c r="T384" s="155"/>
      <c r="AT384" s="150" t="s">
        <v>147</v>
      </c>
      <c r="AU384" s="150" t="s">
        <v>84</v>
      </c>
      <c r="AV384" s="13" t="s">
        <v>143</v>
      </c>
      <c r="AW384" s="13" t="s">
        <v>36</v>
      </c>
      <c r="AX384" s="13" t="s">
        <v>22</v>
      </c>
      <c r="AY384" s="150" t="s">
        <v>135</v>
      </c>
    </row>
    <row r="385" spans="2:65" s="1" customFormat="1" ht="24.2" customHeight="1">
      <c r="B385" s="33"/>
      <c r="C385" s="156" t="s">
        <v>560</v>
      </c>
      <c r="D385" s="156" t="s">
        <v>179</v>
      </c>
      <c r="E385" s="157" t="s">
        <v>544</v>
      </c>
      <c r="F385" s="158" t="s">
        <v>545</v>
      </c>
      <c r="G385" s="159" t="s">
        <v>198</v>
      </c>
      <c r="H385" s="160">
        <v>59.975999999999999</v>
      </c>
      <c r="I385" s="161"/>
      <c r="J385" s="162">
        <f>ROUND(I385*H385,2)</f>
        <v>0</v>
      </c>
      <c r="K385" s="158" t="s">
        <v>142</v>
      </c>
      <c r="L385" s="163"/>
      <c r="M385" s="164" t="s">
        <v>20</v>
      </c>
      <c r="N385" s="165" t="s">
        <v>45</v>
      </c>
      <c r="P385" s="133">
        <f>O385*H385</f>
        <v>0</v>
      </c>
      <c r="Q385" s="133">
        <v>3.8000000000000002E-4</v>
      </c>
      <c r="R385" s="133">
        <f>Q385*H385</f>
        <v>2.2790879999999999E-2</v>
      </c>
      <c r="S385" s="133">
        <v>0</v>
      </c>
      <c r="T385" s="134">
        <f>S385*H385</f>
        <v>0</v>
      </c>
      <c r="AR385" s="135" t="s">
        <v>332</v>
      </c>
      <c r="AT385" s="135" t="s">
        <v>179</v>
      </c>
      <c r="AU385" s="135" t="s">
        <v>84</v>
      </c>
      <c r="AY385" s="18" t="s">
        <v>135</v>
      </c>
      <c r="BE385" s="136">
        <f>IF(N385="základní",J385,0)</f>
        <v>0</v>
      </c>
      <c r="BF385" s="136">
        <f>IF(N385="snížená",J385,0)</f>
        <v>0</v>
      </c>
      <c r="BG385" s="136">
        <f>IF(N385="zákl. přenesená",J385,0)</f>
        <v>0</v>
      </c>
      <c r="BH385" s="136">
        <f>IF(N385="sníž. přenesená",J385,0)</f>
        <v>0</v>
      </c>
      <c r="BI385" s="136">
        <f>IF(N385="nulová",J385,0)</f>
        <v>0</v>
      </c>
      <c r="BJ385" s="18" t="s">
        <v>22</v>
      </c>
      <c r="BK385" s="136">
        <f>ROUND(I385*H385,2)</f>
        <v>0</v>
      </c>
      <c r="BL385" s="18" t="s">
        <v>236</v>
      </c>
      <c r="BM385" s="135" t="s">
        <v>561</v>
      </c>
    </row>
    <row r="386" spans="2:65" s="12" customFormat="1" ht="11.25">
      <c r="B386" s="141"/>
      <c r="D386" s="142" t="s">
        <v>147</v>
      </c>
      <c r="E386" s="143" t="s">
        <v>20</v>
      </c>
      <c r="F386" s="144" t="s">
        <v>562</v>
      </c>
      <c r="H386" s="145">
        <v>59.975999999999999</v>
      </c>
      <c r="I386" s="146"/>
      <c r="L386" s="141"/>
      <c r="M386" s="147"/>
      <c r="T386" s="148"/>
      <c r="AT386" s="143" t="s">
        <v>147</v>
      </c>
      <c r="AU386" s="143" t="s">
        <v>84</v>
      </c>
      <c r="AV386" s="12" t="s">
        <v>84</v>
      </c>
      <c r="AW386" s="12" t="s">
        <v>36</v>
      </c>
      <c r="AX386" s="12" t="s">
        <v>74</v>
      </c>
      <c r="AY386" s="143" t="s">
        <v>135</v>
      </c>
    </row>
    <row r="387" spans="2:65" s="13" customFormat="1" ht="11.25">
      <c r="B387" s="149"/>
      <c r="D387" s="142" t="s">
        <v>147</v>
      </c>
      <c r="E387" s="150" t="s">
        <v>20</v>
      </c>
      <c r="F387" s="151" t="s">
        <v>151</v>
      </c>
      <c r="H387" s="152">
        <v>59.975999999999999</v>
      </c>
      <c r="I387" s="153"/>
      <c r="L387" s="149"/>
      <c r="M387" s="154"/>
      <c r="T387" s="155"/>
      <c r="AT387" s="150" t="s">
        <v>147</v>
      </c>
      <c r="AU387" s="150" t="s">
        <v>84</v>
      </c>
      <c r="AV387" s="13" t="s">
        <v>143</v>
      </c>
      <c r="AW387" s="13" t="s">
        <v>36</v>
      </c>
      <c r="AX387" s="13" t="s">
        <v>22</v>
      </c>
      <c r="AY387" s="150" t="s">
        <v>135</v>
      </c>
    </row>
    <row r="388" spans="2:65" s="1" customFormat="1" ht="24.2" customHeight="1">
      <c r="B388" s="33"/>
      <c r="C388" s="156" t="s">
        <v>563</v>
      </c>
      <c r="D388" s="156" t="s">
        <v>179</v>
      </c>
      <c r="E388" s="157" t="s">
        <v>549</v>
      </c>
      <c r="F388" s="158" t="s">
        <v>550</v>
      </c>
      <c r="G388" s="159" t="s">
        <v>154</v>
      </c>
      <c r="H388" s="160">
        <v>38.137</v>
      </c>
      <c r="I388" s="161"/>
      <c r="J388" s="162">
        <f>ROUND(I388*H388,2)</f>
        <v>0</v>
      </c>
      <c r="K388" s="158" t="s">
        <v>142</v>
      </c>
      <c r="L388" s="163"/>
      <c r="M388" s="164" t="s">
        <v>20</v>
      </c>
      <c r="N388" s="165" t="s">
        <v>45</v>
      </c>
      <c r="P388" s="133">
        <f>O388*H388</f>
        <v>0</v>
      </c>
      <c r="Q388" s="133">
        <v>6.0000000000000001E-3</v>
      </c>
      <c r="R388" s="133">
        <f>Q388*H388</f>
        <v>0.228822</v>
      </c>
      <c r="S388" s="133">
        <v>0</v>
      </c>
      <c r="T388" s="134">
        <f>S388*H388</f>
        <v>0</v>
      </c>
      <c r="AR388" s="135" t="s">
        <v>332</v>
      </c>
      <c r="AT388" s="135" t="s">
        <v>179</v>
      </c>
      <c r="AU388" s="135" t="s">
        <v>84</v>
      </c>
      <c r="AY388" s="18" t="s">
        <v>135</v>
      </c>
      <c r="BE388" s="136">
        <f>IF(N388="základní",J388,0)</f>
        <v>0</v>
      </c>
      <c r="BF388" s="136">
        <f>IF(N388="snížená",J388,0)</f>
        <v>0</v>
      </c>
      <c r="BG388" s="136">
        <f>IF(N388="zákl. přenesená",J388,0)</f>
        <v>0</v>
      </c>
      <c r="BH388" s="136">
        <f>IF(N388="sníž. přenesená",J388,0)</f>
        <v>0</v>
      </c>
      <c r="BI388" s="136">
        <f>IF(N388="nulová",J388,0)</f>
        <v>0</v>
      </c>
      <c r="BJ388" s="18" t="s">
        <v>22</v>
      </c>
      <c r="BK388" s="136">
        <f>ROUND(I388*H388,2)</f>
        <v>0</v>
      </c>
      <c r="BL388" s="18" t="s">
        <v>236</v>
      </c>
      <c r="BM388" s="135" t="s">
        <v>564</v>
      </c>
    </row>
    <row r="389" spans="2:65" s="12" customFormat="1" ht="11.25">
      <c r="B389" s="141"/>
      <c r="D389" s="142" t="s">
        <v>147</v>
      </c>
      <c r="E389" s="143" t="s">
        <v>20</v>
      </c>
      <c r="F389" s="144" t="s">
        <v>565</v>
      </c>
      <c r="H389" s="145">
        <v>37.389000000000003</v>
      </c>
      <c r="I389" s="146"/>
      <c r="L389" s="141"/>
      <c r="M389" s="147"/>
      <c r="T389" s="148"/>
      <c r="AT389" s="143" t="s">
        <v>147</v>
      </c>
      <c r="AU389" s="143" t="s">
        <v>84</v>
      </c>
      <c r="AV389" s="12" t="s">
        <v>84</v>
      </c>
      <c r="AW389" s="12" t="s">
        <v>36</v>
      </c>
      <c r="AX389" s="12" t="s">
        <v>74</v>
      </c>
      <c r="AY389" s="143" t="s">
        <v>135</v>
      </c>
    </row>
    <row r="390" spans="2:65" s="12" customFormat="1" ht="11.25">
      <c r="B390" s="141"/>
      <c r="D390" s="142" t="s">
        <v>147</v>
      </c>
      <c r="E390" s="143" t="s">
        <v>20</v>
      </c>
      <c r="F390" s="144" t="s">
        <v>566</v>
      </c>
      <c r="H390" s="145">
        <v>0.748</v>
      </c>
      <c r="I390" s="146"/>
      <c r="L390" s="141"/>
      <c r="M390" s="147"/>
      <c r="T390" s="148"/>
      <c r="AT390" s="143" t="s">
        <v>147</v>
      </c>
      <c r="AU390" s="143" t="s">
        <v>84</v>
      </c>
      <c r="AV390" s="12" t="s">
        <v>84</v>
      </c>
      <c r="AW390" s="12" t="s">
        <v>36</v>
      </c>
      <c r="AX390" s="12" t="s">
        <v>74</v>
      </c>
      <c r="AY390" s="143" t="s">
        <v>135</v>
      </c>
    </row>
    <row r="391" spans="2:65" s="13" customFormat="1" ht="11.25">
      <c r="B391" s="149"/>
      <c r="D391" s="142" t="s">
        <v>147</v>
      </c>
      <c r="E391" s="150" t="s">
        <v>20</v>
      </c>
      <c r="F391" s="151" t="s">
        <v>151</v>
      </c>
      <c r="H391" s="152">
        <v>38.137</v>
      </c>
      <c r="I391" s="153"/>
      <c r="L391" s="149"/>
      <c r="M391" s="154"/>
      <c r="T391" s="155"/>
      <c r="AT391" s="150" t="s">
        <v>147</v>
      </c>
      <c r="AU391" s="150" t="s">
        <v>84</v>
      </c>
      <c r="AV391" s="13" t="s">
        <v>143</v>
      </c>
      <c r="AW391" s="13" t="s">
        <v>36</v>
      </c>
      <c r="AX391" s="13" t="s">
        <v>22</v>
      </c>
      <c r="AY391" s="150" t="s">
        <v>135</v>
      </c>
    </row>
    <row r="392" spans="2:65" s="1" customFormat="1" ht="49.15" customHeight="1">
      <c r="B392" s="33"/>
      <c r="C392" s="124" t="s">
        <v>567</v>
      </c>
      <c r="D392" s="124" t="s">
        <v>138</v>
      </c>
      <c r="E392" s="125" t="s">
        <v>568</v>
      </c>
      <c r="F392" s="126" t="s">
        <v>569</v>
      </c>
      <c r="G392" s="127" t="s">
        <v>154</v>
      </c>
      <c r="H392" s="128">
        <v>799.10299999999995</v>
      </c>
      <c r="I392" s="129"/>
      <c r="J392" s="130">
        <f>ROUND(I392*H392,2)</f>
        <v>0</v>
      </c>
      <c r="K392" s="126" t="s">
        <v>142</v>
      </c>
      <c r="L392" s="33"/>
      <c r="M392" s="131" t="s">
        <v>20</v>
      </c>
      <c r="N392" s="132" t="s">
        <v>45</v>
      </c>
      <c r="P392" s="133">
        <f>O392*H392</f>
        <v>0</v>
      </c>
      <c r="Q392" s="133">
        <v>0</v>
      </c>
      <c r="R392" s="133">
        <f>Q392*H392</f>
        <v>0</v>
      </c>
      <c r="S392" s="133">
        <v>0.18</v>
      </c>
      <c r="T392" s="134">
        <f>S392*H392</f>
        <v>143.83853999999999</v>
      </c>
      <c r="AR392" s="135" t="s">
        <v>236</v>
      </c>
      <c r="AT392" s="135" t="s">
        <v>138</v>
      </c>
      <c r="AU392" s="135" t="s">
        <v>84</v>
      </c>
      <c r="AY392" s="18" t="s">
        <v>135</v>
      </c>
      <c r="BE392" s="136">
        <f>IF(N392="základní",J392,0)</f>
        <v>0</v>
      </c>
      <c r="BF392" s="136">
        <f>IF(N392="snížená",J392,0)</f>
        <v>0</v>
      </c>
      <c r="BG392" s="136">
        <f>IF(N392="zákl. přenesená",J392,0)</f>
        <v>0</v>
      </c>
      <c r="BH392" s="136">
        <f>IF(N392="sníž. přenesená",J392,0)</f>
        <v>0</v>
      </c>
      <c r="BI392" s="136">
        <f>IF(N392="nulová",J392,0)</f>
        <v>0</v>
      </c>
      <c r="BJ392" s="18" t="s">
        <v>22</v>
      </c>
      <c r="BK392" s="136">
        <f>ROUND(I392*H392,2)</f>
        <v>0</v>
      </c>
      <c r="BL392" s="18" t="s">
        <v>236</v>
      </c>
      <c r="BM392" s="135" t="s">
        <v>570</v>
      </c>
    </row>
    <row r="393" spans="2:65" s="1" customFormat="1" ht="11.25">
      <c r="B393" s="33"/>
      <c r="D393" s="137" t="s">
        <v>145</v>
      </c>
      <c r="F393" s="138" t="s">
        <v>571</v>
      </c>
      <c r="I393" s="139"/>
      <c r="L393" s="33"/>
      <c r="M393" s="140"/>
      <c r="T393" s="54"/>
      <c r="AT393" s="18" t="s">
        <v>145</v>
      </c>
      <c r="AU393" s="18" t="s">
        <v>84</v>
      </c>
    </row>
    <row r="394" spans="2:65" s="12" customFormat="1" ht="11.25">
      <c r="B394" s="141"/>
      <c r="D394" s="142" t="s">
        <v>147</v>
      </c>
      <c r="E394" s="143" t="s">
        <v>20</v>
      </c>
      <c r="F394" s="144" t="s">
        <v>503</v>
      </c>
      <c r="H394" s="145">
        <v>799.10299999999995</v>
      </c>
      <c r="I394" s="146"/>
      <c r="L394" s="141"/>
      <c r="M394" s="147"/>
      <c r="T394" s="148"/>
      <c r="AT394" s="143" t="s">
        <v>147</v>
      </c>
      <c r="AU394" s="143" t="s">
        <v>84</v>
      </c>
      <c r="AV394" s="12" t="s">
        <v>84</v>
      </c>
      <c r="AW394" s="12" t="s">
        <v>36</v>
      </c>
      <c r="AX394" s="12" t="s">
        <v>74</v>
      </c>
      <c r="AY394" s="143" t="s">
        <v>135</v>
      </c>
    </row>
    <row r="395" spans="2:65" s="13" customFormat="1" ht="11.25">
      <c r="B395" s="149"/>
      <c r="D395" s="142" t="s">
        <v>147</v>
      </c>
      <c r="E395" s="150" t="s">
        <v>20</v>
      </c>
      <c r="F395" s="151" t="s">
        <v>151</v>
      </c>
      <c r="H395" s="152">
        <v>799.10299999999995</v>
      </c>
      <c r="I395" s="153"/>
      <c r="L395" s="149"/>
      <c r="M395" s="154"/>
      <c r="T395" s="155"/>
      <c r="AT395" s="150" t="s">
        <v>147</v>
      </c>
      <c r="AU395" s="150" t="s">
        <v>84</v>
      </c>
      <c r="AV395" s="13" t="s">
        <v>143</v>
      </c>
      <c r="AW395" s="13" t="s">
        <v>36</v>
      </c>
      <c r="AX395" s="13" t="s">
        <v>22</v>
      </c>
      <c r="AY395" s="150" t="s">
        <v>135</v>
      </c>
    </row>
    <row r="396" spans="2:65" s="1" customFormat="1" ht="49.15" customHeight="1">
      <c r="B396" s="33"/>
      <c r="C396" s="124" t="s">
        <v>572</v>
      </c>
      <c r="D396" s="124" t="s">
        <v>138</v>
      </c>
      <c r="E396" s="125" t="s">
        <v>573</v>
      </c>
      <c r="F396" s="126" t="s">
        <v>574</v>
      </c>
      <c r="G396" s="127" t="s">
        <v>154</v>
      </c>
      <c r="H396" s="128">
        <v>799.10299999999995</v>
      </c>
      <c r="I396" s="129"/>
      <c r="J396" s="130">
        <f>ROUND(I396*H396,2)</f>
        <v>0</v>
      </c>
      <c r="K396" s="126" t="s">
        <v>142</v>
      </c>
      <c r="L396" s="33"/>
      <c r="M396" s="131" t="s">
        <v>20</v>
      </c>
      <c r="N396" s="132" t="s">
        <v>45</v>
      </c>
      <c r="P396" s="133">
        <f>O396*H396</f>
        <v>0</v>
      </c>
      <c r="Q396" s="133">
        <v>0</v>
      </c>
      <c r="R396" s="133">
        <f>Q396*H396</f>
        <v>0</v>
      </c>
      <c r="S396" s="133">
        <v>2.5000000000000001E-2</v>
      </c>
      <c r="T396" s="134">
        <f>S396*H396</f>
        <v>19.977575000000002</v>
      </c>
      <c r="AR396" s="135" t="s">
        <v>236</v>
      </c>
      <c r="AT396" s="135" t="s">
        <v>138</v>
      </c>
      <c r="AU396" s="135" t="s">
        <v>84</v>
      </c>
      <c r="AY396" s="18" t="s">
        <v>135</v>
      </c>
      <c r="BE396" s="136">
        <f>IF(N396="základní",J396,0)</f>
        <v>0</v>
      </c>
      <c r="BF396" s="136">
        <f>IF(N396="snížená",J396,0)</f>
        <v>0</v>
      </c>
      <c r="BG396" s="136">
        <f>IF(N396="zákl. přenesená",J396,0)</f>
        <v>0</v>
      </c>
      <c r="BH396" s="136">
        <f>IF(N396="sníž. přenesená",J396,0)</f>
        <v>0</v>
      </c>
      <c r="BI396" s="136">
        <f>IF(N396="nulová",J396,0)</f>
        <v>0</v>
      </c>
      <c r="BJ396" s="18" t="s">
        <v>22</v>
      </c>
      <c r="BK396" s="136">
        <f>ROUND(I396*H396,2)</f>
        <v>0</v>
      </c>
      <c r="BL396" s="18" t="s">
        <v>236</v>
      </c>
      <c r="BM396" s="135" t="s">
        <v>575</v>
      </c>
    </row>
    <row r="397" spans="2:65" s="1" customFormat="1" ht="11.25">
      <c r="B397" s="33"/>
      <c r="D397" s="137" t="s">
        <v>145</v>
      </c>
      <c r="F397" s="138" t="s">
        <v>576</v>
      </c>
      <c r="I397" s="139"/>
      <c r="L397" s="33"/>
      <c r="M397" s="140"/>
      <c r="T397" s="54"/>
      <c r="AT397" s="18" t="s">
        <v>145</v>
      </c>
      <c r="AU397" s="18" t="s">
        <v>84</v>
      </c>
    </row>
    <row r="398" spans="2:65" s="12" customFormat="1" ht="11.25">
      <c r="B398" s="141"/>
      <c r="D398" s="142" t="s">
        <v>147</v>
      </c>
      <c r="E398" s="143" t="s">
        <v>20</v>
      </c>
      <c r="F398" s="144" t="s">
        <v>503</v>
      </c>
      <c r="H398" s="145">
        <v>799.10299999999995</v>
      </c>
      <c r="I398" s="146"/>
      <c r="L398" s="141"/>
      <c r="M398" s="147"/>
      <c r="T398" s="148"/>
      <c r="AT398" s="143" t="s">
        <v>147</v>
      </c>
      <c r="AU398" s="143" t="s">
        <v>84</v>
      </c>
      <c r="AV398" s="12" t="s">
        <v>84</v>
      </c>
      <c r="AW398" s="12" t="s">
        <v>36</v>
      </c>
      <c r="AX398" s="12" t="s">
        <v>74</v>
      </c>
      <c r="AY398" s="143" t="s">
        <v>135</v>
      </c>
    </row>
    <row r="399" spans="2:65" s="13" customFormat="1" ht="11.25">
      <c r="B399" s="149"/>
      <c r="D399" s="142" t="s">
        <v>147</v>
      </c>
      <c r="E399" s="150" t="s">
        <v>20</v>
      </c>
      <c r="F399" s="151" t="s">
        <v>151</v>
      </c>
      <c r="H399" s="152">
        <v>799.10299999999995</v>
      </c>
      <c r="I399" s="153"/>
      <c r="L399" s="149"/>
      <c r="M399" s="154"/>
      <c r="T399" s="155"/>
      <c r="AT399" s="150" t="s">
        <v>147</v>
      </c>
      <c r="AU399" s="150" t="s">
        <v>84</v>
      </c>
      <c r="AV399" s="13" t="s">
        <v>143</v>
      </c>
      <c r="AW399" s="13" t="s">
        <v>36</v>
      </c>
      <c r="AX399" s="13" t="s">
        <v>22</v>
      </c>
      <c r="AY399" s="150" t="s">
        <v>135</v>
      </c>
    </row>
    <row r="400" spans="2:65" s="1" customFormat="1" ht="44.25" customHeight="1">
      <c r="B400" s="33"/>
      <c r="C400" s="124" t="s">
        <v>577</v>
      </c>
      <c r="D400" s="124" t="s">
        <v>138</v>
      </c>
      <c r="E400" s="125" t="s">
        <v>578</v>
      </c>
      <c r="F400" s="126" t="s">
        <v>579</v>
      </c>
      <c r="G400" s="127" t="s">
        <v>154</v>
      </c>
      <c r="H400" s="128">
        <v>2.5</v>
      </c>
      <c r="I400" s="129"/>
      <c r="J400" s="130">
        <f>ROUND(I400*H400,2)</f>
        <v>0</v>
      </c>
      <c r="K400" s="126" t="s">
        <v>142</v>
      </c>
      <c r="L400" s="33"/>
      <c r="M400" s="131" t="s">
        <v>20</v>
      </c>
      <c r="N400" s="132" t="s">
        <v>45</v>
      </c>
      <c r="P400" s="133">
        <f>O400*H400</f>
        <v>0</v>
      </c>
      <c r="Q400" s="133">
        <v>0</v>
      </c>
      <c r="R400" s="133">
        <f>Q400*H400</f>
        <v>0</v>
      </c>
      <c r="S400" s="133">
        <v>2.7499999999999998E-3</v>
      </c>
      <c r="T400" s="134">
        <f>S400*H400</f>
        <v>6.8749999999999992E-3</v>
      </c>
      <c r="AR400" s="135" t="s">
        <v>236</v>
      </c>
      <c r="AT400" s="135" t="s">
        <v>138</v>
      </c>
      <c r="AU400" s="135" t="s">
        <v>84</v>
      </c>
      <c r="AY400" s="18" t="s">
        <v>135</v>
      </c>
      <c r="BE400" s="136">
        <f>IF(N400="základní",J400,0)</f>
        <v>0</v>
      </c>
      <c r="BF400" s="136">
        <f>IF(N400="snížená",J400,0)</f>
        <v>0</v>
      </c>
      <c r="BG400" s="136">
        <f>IF(N400="zákl. přenesená",J400,0)</f>
        <v>0</v>
      </c>
      <c r="BH400" s="136">
        <f>IF(N400="sníž. přenesená",J400,0)</f>
        <v>0</v>
      </c>
      <c r="BI400" s="136">
        <f>IF(N400="nulová",J400,0)</f>
        <v>0</v>
      </c>
      <c r="BJ400" s="18" t="s">
        <v>22</v>
      </c>
      <c r="BK400" s="136">
        <f>ROUND(I400*H400,2)</f>
        <v>0</v>
      </c>
      <c r="BL400" s="18" t="s">
        <v>236</v>
      </c>
      <c r="BM400" s="135" t="s">
        <v>580</v>
      </c>
    </row>
    <row r="401" spans="2:65" s="1" customFormat="1" ht="11.25">
      <c r="B401" s="33"/>
      <c r="D401" s="137" t="s">
        <v>145</v>
      </c>
      <c r="F401" s="138" t="s">
        <v>581</v>
      </c>
      <c r="I401" s="139"/>
      <c r="L401" s="33"/>
      <c r="M401" s="140"/>
      <c r="T401" s="54"/>
      <c r="AT401" s="18" t="s">
        <v>145</v>
      </c>
      <c r="AU401" s="18" t="s">
        <v>84</v>
      </c>
    </row>
    <row r="402" spans="2:65" s="12" customFormat="1" ht="11.25">
      <c r="B402" s="141"/>
      <c r="D402" s="142" t="s">
        <v>147</v>
      </c>
      <c r="E402" s="143" t="s">
        <v>20</v>
      </c>
      <c r="F402" s="144" t="s">
        <v>582</v>
      </c>
      <c r="H402" s="145">
        <v>2.5</v>
      </c>
      <c r="I402" s="146"/>
      <c r="L402" s="141"/>
      <c r="M402" s="147"/>
      <c r="T402" s="148"/>
      <c r="AT402" s="143" t="s">
        <v>147</v>
      </c>
      <c r="AU402" s="143" t="s">
        <v>84</v>
      </c>
      <c r="AV402" s="12" t="s">
        <v>84</v>
      </c>
      <c r="AW402" s="12" t="s">
        <v>36</v>
      </c>
      <c r="AX402" s="12" t="s">
        <v>74</v>
      </c>
      <c r="AY402" s="143" t="s">
        <v>135</v>
      </c>
    </row>
    <row r="403" spans="2:65" s="13" customFormat="1" ht="11.25">
      <c r="B403" s="149"/>
      <c r="D403" s="142" t="s">
        <v>147</v>
      </c>
      <c r="E403" s="150" t="s">
        <v>20</v>
      </c>
      <c r="F403" s="151" t="s">
        <v>151</v>
      </c>
      <c r="H403" s="152">
        <v>2.5</v>
      </c>
      <c r="I403" s="153"/>
      <c r="L403" s="149"/>
      <c r="M403" s="154"/>
      <c r="T403" s="155"/>
      <c r="AT403" s="150" t="s">
        <v>147</v>
      </c>
      <c r="AU403" s="150" t="s">
        <v>84</v>
      </c>
      <c r="AV403" s="13" t="s">
        <v>143</v>
      </c>
      <c r="AW403" s="13" t="s">
        <v>36</v>
      </c>
      <c r="AX403" s="13" t="s">
        <v>22</v>
      </c>
      <c r="AY403" s="150" t="s">
        <v>135</v>
      </c>
    </row>
    <row r="404" spans="2:65" s="1" customFormat="1" ht="44.25" customHeight="1">
      <c r="B404" s="33"/>
      <c r="C404" s="124" t="s">
        <v>583</v>
      </c>
      <c r="D404" s="124" t="s">
        <v>138</v>
      </c>
      <c r="E404" s="125" t="s">
        <v>584</v>
      </c>
      <c r="F404" s="126" t="s">
        <v>585</v>
      </c>
      <c r="G404" s="127" t="s">
        <v>335</v>
      </c>
      <c r="H404" s="128">
        <v>35</v>
      </c>
      <c r="I404" s="129"/>
      <c r="J404" s="130">
        <f>ROUND(I404*H404,2)</f>
        <v>0</v>
      </c>
      <c r="K404" s="126" t="s">
        <v>142</v>
      </c>
      <c r="L404" s="33"/>
      <c r="M404" s="131" t="s">
        <v>20</v>
      </c>
      <c r="N404" s="132" t="s">
        <v>45</v>
      </c>
      <c r="P404" s="133">
        <f>O404*H404</f>
        <v>0</v>
      </c>
      <c r="Q404" s="133">
        <v>0</v>
      </c>
      <c r="R404" s="133">
        <f>Q404*H404</f>
        <v>0</v>
      </c>
      <c r="S404" s="133">
        <v>3.0000000000000001E-3</v>
      </c>
      <c r="T404" s="134">
        <f>S404*H404</f>
        <v>0.105</v>
      </c>
      <c r="AR404" s="135" t="s">
        <v>236</v>
      </c>
      <c r="AT404" s="135" t="s">
        <v>138</v>
      </c>
      <c r="AU404" s="135" t="s">
        <v>84</v>
      </c>
      <c r="AY404" s="18" t="s">
        <v>135</v>
      </c>
      <c r="BE404" s="136">
        <f>IF(N404="základní",J404,0)</f>
        <v>0</v>
      </c>
      <c r="BF404" s="136">
        <f>IF(N404="snížená",J404,0)</f>
        <v>0</v>
      </c>
      <c r="BG404" s="136">
        <f>IF(N404="zákl. přenesená",J404,0)</f>
        <v>0</v>
      </c>
      <c r="BH404" s="136">
        <f>IF(N404="sníž. přenesená",J404,0)</f>
        <v>0</v>
      </c>
      <c r="BI404" s="136">
        <f>IF(N404="nulová",J404,0)</f>
        <v>0</v>
      </c>
      <c r="BJ404" s="18" t="s">
        <v>22</v>
      </c>
      <c r="BK404" s="136">
        <f>ROUND(I404*H404,2)</f>
        <v>0</v>
      </c>
      <c r="BL404" s="18" t="s">
        <v>236</v>
      </c>
      <c r="BM404" s="135" t="s">
        <v>586</v>
      </c>
    </row>
    <row r="405" spans="2:65" s="1" customFormat="1" ht="11.25">
      <c r="B405" s="33"/>
      <c r="D405" s="137" t="s">
        <v>145</v>
      </c>
      <c r="F405" s="138" t="s">
        <v>587</v>
      </c>
      <c r="I405" s="139"/>
      <c r="L405" s="33"/>
      <c r="M405" s="140"/>
      <c r="T405" s="54"/>
      <c r="AT405" s="18" t="s">
        <v>145</v>
      </c>
      <c r="AU405" s="18" t="s">
        <v>84</v>
      </c>
    </row>
    <row r="406" spans="2:65" s="1" customFormat="1" ht="44.25" customHeight="1">
      <c r="B406" s="33"/>
      <c r="C406" s="124" t="s">
        <v>588</v>
      </c>
      <c r="D406" s="124" t="s">
        <v>138</v>
      </c>
      <c r="E406" s="125" t="s">
        <v>589</v>
      </c>
      <c r="F406" s="126" t="s">
        <v>590</v>
      </c>
      <c r="G406" s="127" t="s">
        <v>591</v>
      </c>
      <c r="H406" s="128">
        <v>1618.213</v>
      </c>
      <c r="I406" s="129"/>
      <c r="J406" s="130">
        <f>ROUND(I406*H406,2)</f>
        <v>0</v>
      </c>
      <c r="K406" s="126" t="s">
        <v>142</v>
      </c>
      <c r="L406" s="33"/>
      <c r="M406" s="131" t="s">
        <v>20</v>
      </c>
      <c r="N406" s="132" t="s">
        <v>45</v>
      </c>
      <c r="P406" s="133">
        <f>O406*H406</f>
        <v>0</v>
      </c>
      <c r="Q406" s="133">
        <v>1.0000000000000001E-5</v>
      </c>
      <c r="R406" s="133">
        <f>Q406*H406</f>
        <v>1.6182129999999999E-2</v>
      </c>
      <c r="S406" s="133">
        <v>0</v>
      </c>
      <c r="T406" s="134">
        <f>S406*H406</f>
        <v>0</v>
      </c>
      <c r="AR406" s="135" t="s">
        <v>236</v>
      </c>
      <c r="AT406" s="135" t="s">
        <v>138</v>
      </c>
      <c r="AU406" s="135" t="s">
        <v>84</v>
      </c>
      <c r="AY406" s="18" t="s">
        <v>135</v>
      </c>
      <c r="BE406" s="136">
        <f>IF(N406="základní",J406,0)</f>
        <v>0</v>
      </c>
      <c r="BF406" s="136">
        <f>IF(N406="snížená",J406,0)</f>
        <v>0</v>
      </c>
      <c r="BG406" s="136">
        <f>IF(N406="zákl. přenesená",J406,0)</f>
        <v>0</v>
      </c>
      <c r="BH406" s="136">
        <f>IF(N406="sníž. přenesená",J406,0)</f>
        <v>0</v>
      </c>
      <c r="BI406" s="136">
        <f>IF(N406="nulová",J406,0)</f>
        <v>0</v>
      </c>
      <c r="BJ406" s="18" t="s">
        <v>22</v>
      </c>
      <c r="BK406" s="136">
        <f>ROUND(I406*H406,2)</f>
        <v>0</v>
      </c>
      <c r="BL406" s="18" t="s">
        <v>236</v>
      </c>
      <c r="BM406" s="135" t="s">
        <v>592</v>
      </c>
    </row>
    <row r="407" spans="2:65" s="1" customFormat="1" ht="11.25">
      <c r="B407" s="33"/>
      <c r="D407" s="137" t="s">
        <v>145</v>
      </c>
      <c r="F407" s="138" t="s">
        <v>593</v>
      </c>
      <c r="I407" s="139"/>
      <c r="L407" s="33"/>
      <c r="M407" s="140"/>
      <c r="T407" s="54"/>
      <c r="AT407" s="18" t="s">
        <v>145</v>
      </c>
      <c r="AU407" s="18" t="s">
        <v>84</v>
      </c>
    </row>
    <row r="408" spans="2:65" s="12" customFormat="1" ht="11.25">
      <c r="B408" s="141"/>
      <c r="D408" s="142" t="s">
        <v>147</v>
      </c>
      <c r="E408" s="143" t="s">
        <v>20</v>
      </c>
      <c r="F408" s="144" t="s">
        <v>331</v>
      </c>
      <c r="H408" s="145">
        <v>1205.366</v>
      </c>
      <c r="I408" s="146"/>
      <c r="L408" s="141"/>
      <c r="M408" s="147"/>
      <c r="T408" s="148"/>
      <c r="AT408" s="143" t="s">
        <v>147</v>
      </c>
      <c r="AU408" s="143" t="s">
        <v>84</v>
      </c>
      <c r="AV408" s="12" t="s">
        <v>84</v>
      </c>
      <c r="AW408" s="12" t="s">
        <v>36</v>
      </c>
      <c r="AX408" s="12" t="s">
        <v>74</v>
      </c>
      <c r="AY408" s="143" t="s">
        <v>135</v>
      </c>
    </row>
    <row r="409" spans="2:65" s="12" customFormat="1" ht="22.5">
      <c r="B409" s="141"/>
      <c r="D409" s="142" t="s">
        <v>147</v>
      </c>
      <c r="E409" s="143" t="s">
        <v>20</v>
      </c>
      <c r="F409" s="144" t="s">
        <v>418</v>
      </c>
      <c r="H409" s="145">
        <v>245.75200000000001</v>
      </c>
      <c r="I409" s="146"/>
      <c r="L409" s="141"/>
      <c r="M409" s="147"/>
      <c r="T409" s="148"/>
      <c r="AT409" s="143" t="s">
        <v>147</v>
      </c>
      <c r="AU409" s="143" t="s">
        <v>84</v>
      </c>
      <c r="AV409" s="12" t="s">
        <v>84</v>
      </c>
      <c r="AW409" s="12" t="s">
        <v>36</v>
      </c>
      <c r="AX409" s="12" t="s">
        <v>74</v>
      </c>
      <c r="AY409" s="143" t="s">
        <v>135</v>
      </c>
    </row>
    <row r="410" spans="2:65" s="12" customFormat="1" ht="22.5">
      <c r="B410" s="141"/>
      <c r="D410" s="142" t="s">
        <v>147</v>
      </c>
      <c r="E410" s="143" t="s">
        <v>20</v>
      </c>
      <c r="F410" s="144" t="s">
        <v>594</v>
      </c>
      <c r="H410" s="145">
        <v>131.90899999999999</v>
      </c>
      <c r="I410" s="146"/>
      <c r="L410" s="141"/>
      <c r="M410" s="147"/>
      <c r="T410" s="148"/>
      <c r="AT410" s="143" t="s">
        <v>147</v>
      </c>
      <c r="AU410" s="143" t="s">
        <v>84</v>
      </c>
      <c r="AV410" s="12" t="s">
        <v>84</v>
      </c>
      <c r="AW410" s="12" t="s">
        <v>36</v>
      </c>
      <c r="AX410" s="12" t="s">
        <v>74</v>
      </c>
      <c r="AY410" s="143" t="s">
        <v>135</v>
      </c>
    </row>
    <row r="411" spans="2:65" s="12" customFormat="1" ht="11.25">
      <c r="B411" s="141"/>
      <c r="D411" s="142" t="s">
        <v>147</v>
      </c>
      <c r="E411" s="143" t="s">
        <v>20</v>
      </c>
      <c r="F411" s="144" t="s">
        <v>595</v>
      </c>
      <c r="H411" s="145">
        <v>35.186</v>
      </c>
      <c r="I411" s="146"/>
      <c r="L411" s="141"/>
      <c r="M411" s="147"/>
      <c r="T411" s="148"/>
      <c r="AT411" s="143" t="s">
        <v>147</v>
      </c>
      <c r="AU411" s="143" t="s">
        <v>84</v>
      </c>
      <c r="AV411" s="12" t="s">
        <v>84</v>
      </c>
      <c r="AW411" s="12" t="s">
        <v>36</v>
      </c>
      <c r="AX411" s="12" t="s">
        <v>74</v>
      </c>
      <c r="AY411" s="143" t="s">
        <v>135</v>
      </c>
    </row>
    <row r="412" spans="2:65" s="13" customFormat="1" ht="11.25">
      <c r="B412" s="149"/>
      <c r="D412" s="142" t="s">
        <v>147</v>
      </c>
      <c r="E412" s="150" t="s">
        <v>20</v>
      </c>
      <c r="F412" s="151" t="s">
        <v>151</v>
      </c>
      <c r="H412" s="152">
        <v>1618.213</v>
      </c>
      <c r="I412" s="153"/>
      <c r="L412" s="149"/>
      <c r="M412" s="154"/>
      <c r="T412" s="155"/>
      <c r="AT412" s="150" t="s">
        <v>147</v>
      </c>
      <c r="AU412" s="150" t="s">
        <v>84</v>
      </c>
      <c r="AV412" s="13" t="s">
        <v>143</v>
      </c>
      <c r="AW412" s="13" t="s">
        <v>36</v>
      </c>
      <c r="AX412" s="13" t="s">
        <v>22</v>
      </c>
      <c r="AY412" s="150" t="s">
        <v>135</v>
      </c>
    </row>
    <row r="413" spans="2:65" s="1" customFormat="1" ht="24.2" customHeight="1">
      <c r="B413" s="33"/>
      <c r="C413" s="156" t="s">
        <v>596</v>
      </c>
      <c r="D413" s="156" t="s">
        <v>179</v>
      </c>
      <c r="E413" s="157" t="s">
        <v>597</v>
      </c>
      <c r="F413" s="158" t="s">
        <v>598</v>
      </c>
      <c r="G413" s="159" t="s">
        <v>154</v>
      </c>
      <c r="H413" s="160">
        <v>1780.0340000000001</v>
      </c>
      <c r="I413" s="161"/>
      <c r="J413" s="162">
        <f>ROUND(I413*H413,2)</f>
        <v>0</v>
      </c>
      <c r="K413" s="158" t="s">
        <v>142</v>
      </c>
      <c r="L413" s="163"/>
      <c r="M413" s="164" t="s">
        <v>20</v>
      </c>
      <c r="N413" s="165" t="s">
        <v>45</v>
      </c>
      <c r="P413" s="133">
        <f>O413*H413</f>
        <v>0</v>
      </c>
      <c r="Q413" s="133">
        <v>1.2E-4</v>
      </c>
      <c r="R413" s="133">
        <f>Q413*H413</f>
        <v>0.21360408000000003</v>
      </c>
      <c r="S413" s="133">
        <v>0</v>
      </c>
      <c r="T413" s="134">
        <f>S413*H413</f>
        <v>0</v>
      </c>
      <c r="AR413" s="135" t="s">
        <v>332</v>
      </c>
      <c r="AT413" s="135" t="s">
        <v>179</v>
      </c>
      <c r="AU413" s="135" t="s">
        <v>84</v>
      </c>
      <c r="AY413" s="18" t="s">
        <v>135</v>
      </c>
      <c r="BE413" s="136">
        <f>IF(N413="základní",J413,0)</f>
        <v>0</v>
      </c>
      <c r="BF413" s="136">
        <f>IF(N413="snížená",J413,0)</f>
        <v>0</v>
      </c>
      <c r="BG413" s="136">
        <f>IF(N413="zákl. přenesená",J413,0)</f>
        <v>0</v>
      </c>
      <c r="BH413" s="136">
        <f>IF(N413="sníž. přenesená",J413,0)</f>
        <v>0</v>
      </c>
      <c r="BI413" s="136">
        <f>IF(N413="nulová",J413,0)</f>
        <v>0</v>
      </c>
      <c r="BJ413" s="18" t="s">
        <v>22</v>
      </c>
      <c r="BK413" s="136">
        <f>ROUND(I413*H413,2)</f>
        <v>0</v>
      </c>
      <c r="BL413" s="18" t="s">
        <v>236</v>
      </c>
      <c r="BM413" s="135" t="s">
        <v>599</v>
      </c>
    </row>
    <row r="414" spans="2:65" s="12" customFormat="1" ht="11.25">
      <c r="B414" s="141"/>
      <c r="D414" s="142" t="s">
        <v>147</v>
      </c>
      <c r="E414" s="143" t="s">
        <v>20</v>
      </c>
      <c r="F414" s="144" t="s">
        <v>331</v>
      </c>
      <c r="H414" s="145">
        <v>1205.366</v>
      </c>
      <c r="I414" s="146"/>
      <c r="L414" s="141"/>
      <c r="M414" s="147"/>
      <c r="T414" s="148"/>
      <c r="AT414" s="143" t="s">
        <v>147</v>
      </c>
      <c r="AU414" s="143" t="s">
        <v>84</v>
      </c>
      <c r="AV414" s="12" t="s">
        <v>84</v>
      </c>
      <c r="AW414" s="12" t="s">
        <v>36</v>
      </c>
      <c r="AX414" s="12" t="s">
        <v>74</v>
      </c>
      <c r="AY414" s="143" t="s">
        <v>135</v>
      </c>
    </row>
    <row r="415" spans="2:65" s="12" customFormat="1" ht="22.5">
      <c r="B415" s="141"/>
      <c r="D415" s="142" t="s">
        <v>147</v>
      </c>
      <c r="E415" s="143" t="s">
        <v>20</v>
      </c>
      <c r="F415" s="144" t="s">
        <v>418</v>
      </c>
      <c r="H415" s="145">
        <v>245.75200000000001</v>
      </c>
      <c r="I415" s="146"/>
      <c r="L415" s="141"/>
      <c r="M415" s="147"/>
      <c r="T415" s="148"/>
      <c r="AT415" s="143" t="s">
        <v>147</v>
      </c>
      <c r="AU415" s="143" t="s">
        <v>84</v>
      </c>
      <c r="AV415" s="12" t="s">
        <v>84</v>
      </c>
      <c r="AW415" s="12" t="s">
        <v>36</v>
      </c>
      <c r="AX415" s="12" t="s">
        <v>74</v>
      </c>
      <c r="AY415" s="143" t="s">
        <v>135</v>
      </c>
    </row>
    <row r="416" spans="2:65" s="12" customFormat="1" ht="22.5">
      <c r="B416" s="141"/>
      <c r="D416" s="142" t="s">
        <v>147</v>
      </c>
      <c r="E416" s="143" t="s">
        <v>20</v>
      </c>
      <c r="F416" s="144" t="s">
        <v>594</v>
      </c>
      <c r="H416" s="145">
        <v>131.90899999999999</v>
      </c>
      <c r="I416" s="146"/>
      <c r="L416" s="141"/>
      <c r="M416" s="147"/>
      <c r="T416" s="148"/>
      <c r="AT416" s="143" t="s">
        <v>147</v>
      </c>
      <c r="AU416" s="143" t="s">
        <v>84</v>
      </c>
      <c r="AV416" s="12" t="s">
        <v>84</v>
      </c>
      <c r="AW416" s="12" t="s">
        <v>36</v>
      </c>
      <c r="AX416" s="12" t="s">
        <v>74</v>
      </c>
      <c r="AY416" s="143" t="s">
        <v>135</v>
      </c>
    </row>
    <row r="417" spans="2:65" s="12" customFormat="1" ht="11.25">
      <c r="B417" s="141"/>
      <c r="D417" s="142" t="s">
        <v>147</v>
      </c>
      <c r="E417" s="143" t="s">
        <v>20</v>
      </c>
      <c r="F417" s="144" t="s">
        <v>595</v>
      </c>
      <c r="H417" s="145">
        <v>35.186</v>
      </c>
      <c r="I417" s="146"/>
      <c r="L417" s="141"/>
      <c r="M417" s="147"/>
      <c r="T417" s="148"/>
      <c r="AT417" s="143" t="s">
        <v>147</v>
      </c>
      <c r="AU417" s="143" t="s">
        <v>84</v>
      </c>
      <c r="AV417" s="12" t="s">
        <v>84</v>
      </c>
      <c r="AW417" s="12" t="s">
        <v>36</v>
      </c>
      <c r="AX417" s="12" t="s">
        <v>74</v>
      </c>
      <c r="AY417" s="143" t="s">
        <v>135</v>
      </c>
    </row>
    <row r="418" spans="2:65" s="14" customFormat="1" ht="11.25">
      <c r="B418" s="166"/>
      <c r="D418" s="142" t="s">
        <v>147</v>
      </c>
      <c r="E418" s="167" t="s">
        <v>20</v>
      </c>
      <c r="F418" s="168" t="s">
        <v>245</v>
      </c>
      <c r="H418" s="169">
        <v>1618.213</v>
      </c>
      <c r="I418" s="170"/>
      <c r="L418" s="166"/>
      <c r="M418" s="171"/>
      <c r="T418" s="172"/>
      <c r="AT418" s="167" t="s">
        <v>147</v>
      </c>
      <c r="AU418" s="167" t="s">
        <v>84</v>
      </c>
      <c r="AV418" s="14" t="s">
        <v>136</v>
      </c>
      <c r="AW418" s="14" t="s">
        <v>36</v>
      </c>
      <c r="AX418" s="14" t="s">
        <v>74</v>
      </c>
      <c r="AY418" s="167" t="s">
        <v>135</v>
      </c>
    </row>
    <row r="419" spans="2:65" s="12" customFormat="1" ht="11.25">
      <c r="B419" s="141"/>
      <c r="D419" s="142" t="s">
        <v>147</v>
      </c>
      <c r="E419" s="143" t="s">
        <v>20</v>
      </c>
      <c r="F419" s="144" t="s">
        <v>600</v>
      </c>
      <c r="H419" s="145">
        <v>161.821</v>
      </c>
      <c r="I419" s="146"/>
      <c r="L419" s="141"/>
      <c r="M419" s="147"/>
      <c r="T419" s="148"/>
      <c r="AT419" s="143" t="s">
        <v>147</v>
      </c>
      <c r="AU419" s="143" t="s">
        <v>84</v>
      </c>
      <c r="AV419" s="12" t="s">
        <v>84</v>
      </c>
      <c r="AW419" s="12" t="s">
        <v>36</v>
      </c>
      <c r="AX419" s="12" t="s">
        <v>74</v>
      </c>
      <c r="AY419" s="143" t="s">
        <v>135</v>
      </c>
    </row>
    <row r="420" spans="2:65" s="13" customFormat="1" ht="11.25">
      <c r="B420" s="149"/>
      <c r="D420" s="142" t="s">
        <v>147</v>
      </c>
      <c r="E420" s="150" t="s">
        <v>20</v>
      </c>
      <c r="F420" s="151" t="s">
        <v>151</v>
      </c>
      <c r="H420" s="152">
        <v>1780.0340000000001</v>
      </c>
      <c r="I420" s="153"/>
      <c r="L420" s="149"/>
      <c r="M420" s="154"/>
      <c r="T420" s="155"/>
      <c r="AT420" s="150" t="s">
        <v>147</v>
      </c>
      <c r="AU420" s="150" t="s">
        <v>84</v>
      </c>
      <c r="AV420" s="13" t="s">
        <v>143</v>
      </c>
      <c r="AW420" s="13" t="s">
        <v>36</v>
      </c>
      <c r="AX420" s="13" t="s">
        <v>22</v>
      </c>
      <c r="AY420" s="150" t="s">
        <v>135</v>
      </c>
    </row>
    <row r="421" spans="2:65" s="1" customFormat="1" ht="49.15" customHeight="1">
      <c r="B421" s="33"/>
      <c r="C421" s="124" t="s">
        <v>601</v>
      </c>
      <c r="D421" s="124" t="s">
        <v>138</v>
      </c>
      <c r="E421" s="125" t="s">
        <v>602</v>
      </c>
      <c r="F421" s="126" t="s">
        <v>603</v>
      </c>
      <c r="G421" s="127" t="s">
        <v>493</v>
      </c>
      <c r="H421" s="179"/>
      <c r="I421" s="129"/>
      <c r="J421" s="130">
        <f>ROUND(I421*H421,2)</f>
        <v>0</v>
      </c>
      <c r="K421" s="126" t="s">
        <v>142</v>
      </c>
      <c r="L421" s="33"/>
      <c r="M421" s="131" t="s">
        <v>20</v>
      </c>
      <c r="N421" s="132" t="s">
        <v>45</v>
      </c>
      <c r="P421" s="133">
        <f>O421*H421</f>
        <v>0</v>
      </c>
      <c r="Q421" s="133">
        <v>0</v>
      </c>
      <c r="R421" s="133">
        <f>Q421*H421</f>
        <v>0</v>
      </c>
      <c r="S421" s="133">
        <v>0</v>
      </c>
      <c r="T421" s="134">
        <f>S421*H421</f>
        <v>0</v>
      </c>
      <c r="AR421" s="135" t="s">
        <v>236</v>
      </c>
      <c r="AT421" s="135" t="s">
        <v>138</v>
      </c>
      <c r="AU421" s="135" t="s">
        <v>84</v>
      </c>
      <c r="AY421" s="18" t="s">
        <v>135</v>
      </c>
      <c r="BE421" s="136">
        <f>IF(N421="základní",J421,0)</f>
        <v>0</v>
      </c>
      <c r="BF421" s="136">
        <f>IF(N421="snížená",J421,0)</f>
        <v>0</v>
      </c>
      <c r="BG421" s="136">
        <f>IF(N421="zákl. přenesená",J421,0)</f>
        <v>0</v>
      </c>
      <c r="BH421" s="136">
        <f>IF(N421="sníž. přenesená",J421,0)</f>
        <v>0</v>
      </c>
      <c r="BI421" s="136">
        <f>IF(N421="nulová",J421,0)</f>
        <v>0</v>
      </c>
      <c r="BJ421" s="18" t="s">
        <v>22</v>
      </c>
      <c r="BK421" s="136">
        <f>ROUND(I421*H421,2)</f>
        <v>0</v>
      </c>
      <c r="BL421" s="18" t="s">
        <v>236</v>
      </c>
      <c r="BM421" s="135" t="s">
        <v>604</v>
      </c>
    </row>
    <row r="422" spans="2:65" s="1" customFormat="1" ht="11.25">
      <c r="B422" s="33"/>
      <c r="D422" s="137" t="s">
        <v>145</v>
      </c>
      <c r="F422" s="138" t="s">
        <v>605</v>
      </c>
      <c r="I422" s="139"/>
      <c r="L422" s="33"/>
      <c r="M422" s="140"/>
      <c r="T422" s="54"/>
      <c r="AT422" s="18" t="s">
        <v>145</v>
      </c>
      <c r="AU422" s="18" t="s">
        <v>84</v>
      </c>
    </row>
    <row r="423" spans="2:65" s="11" customFormat="1" ht="22.9" customHeight="1">
      <c r="B423" s="112"/>
      <c r="D423" s="113" t="s">
        <v>73</v>
      </c>
      <c r="E423" s="122" t="s">
        <v>606</v>
      </c>
      <c r="F423" s="122" t="s">
        <v>607</v>
      </c>
      <c r="I423" s="115"/>
      <c r="J423" s="123">
        <f>BK423</f>
        <v>0</v>
      </c>
      <c r="L423" s="112"/>
      <c r="M423" s="117"/>
      <c r="P423" s="118">
        <f>SUM(P424:P433)</f>
        <v>0</v>
      </c>
      <c r="R423" s="118">
        <f>SUM(R424:R433)</f>
        <v>3.3937999999999996E-2</v>
      </c>
      <c r="T423" s="119">
        <f>SUM(T424:T433)</f>
        <v>0.17049999999999998</v>
      </c>
      <c r="AR423" s="113" t="s">
        <v>84</v>
      </c>
      <c r="AT423" s="120" t="s">
        <v>73</v>
      </c>
      <c r="AU423" s="120" t="s">
        <v>22</v>
      </c>
      <c r="AY423" s="113" t="s">
        <v>135</v>
      </c>
      <c r="BK423" s="121">
        <f>SUM(BK424:BK433)</f>
        <v>0</v>
      </c>
    </row>
    <row r="424" spans="2:65" s="1" customFormat="1" ht="16.5" customHeight="1">
      <c r="B424" s="33"/>
      <c r="C424" s="124" t="s">
        <v>608</v>
      </c>
      <c r="D424" s="124" t="s">
        <v>138</v>
      </c>
      <c r="E424" s="125" t="s">
        <v>609</v>
      </c>
      <c r="F424" s="126" t="s">
        <v>610</v>
      </c>
      <c r="G424" s="127" t="s">
        <v>198</v>
      </c>
      <c r="H424" s="128">
        <v>7.1</v>
      </c>
      <c r="I424" s="129"/>
      <c r="J424" s="130">
        <f>ROUND(I424*H424,2)</f>
        <v>0</v>
      </c>
      <c r="K424" s="126" t="s">
        <v>142</v>
      </c>
      <c r="L424" s="33"/>
      <c r="M424" s="131" t="s">
        <v>20</v>
      </c>
      <c r="N424" s="132" t="s">
        <v>45</v>
      </c>
      <c r="P424" s="133">
        <f>O424*H424</f>
        <v>0</v>
      </c>
      <c r="Q424" s="133">
        <v>1.6800000000000001E-3</v>
      </c>
      <c r="R424" s="133">
        <f>Q424*H424</f>
        <v>1.1927999999999999E-2</v>
      </c>
      <c r="S424" s="133">
        <v>0</v>
      </c>
      <c r="T424" s="134">
        <f>S424*H424</f>
        <v>0</v>
      </c>
      <c r="AR424" s="135" t="s">
        <v>236</v>
      </c>
      <c r="AT424" s="135" t="s">
        <v>138</v>
      </c>
      <c r="AU424" s="135" t="s">
        <v>84</v>
      </c>
      <c r="AY424" s="18" t="s">
        <v>135</v>
      </c>
      <c r="BE424" s="136">
        <f>IF(N424="základní",J424,0)</f>
        <v>0</v>
      </c>
      <c r="BF424" s="136">
        <f>IF(N424="snížená",J424,0)</f>
        <v>0</v>
      </c>
      <c r="BG424" s="136">
        <f>IF(N424="zákl. přenesená",J424,0)</f>
        <v>0</v>
      </c>
      <c r="BH424" s="136">
        <f>IF(N424="sníž. přenesená",J424,0)</f>
        <v>0</v>
      </c>
      <c r="BI424" s="136">
        <f>IF(N424="nulová",J424,0)</f>
        <v>0</v>
      </c>
      <c r="BJ424" s="18" t="s">
        <v>22</v>
      </c>
      <c r="BK424" s="136">
        <f>ROUND(I424*H424,2)</f>
        <v>0</v>
      </c>
      <c r="BL424" s="18" t="s">
        <v>236</v>
      </c>
      <c r="BM424" s="135" t="s">
        <v>611</v>
      </c>
    </row>
    <row r="425" spans="2:65" s="1" customFormat="1" ht="11.25">
      <c r="B425" s="33"/>
      <c r="D425" s="137" t="s">
        <v>145</v>
      </c>
      <c r="F425" s="138" t="s">
        <v>612</v>
      </c>
      <c r="I425" s="139"/>
      <c r="L425" s="33"/>
      <c r="M425" s="140"/>
      <c r="T425" s="54"/>
      <c r="AT425" s="18" t="s">
        <v>145</v>
      </c>
      <c r="AU425" s="18" t="s">
        <v>84</v>
      </c>
    </row>
    <row r="426" spans="2:65" s="1" customFormat="1" ht="24.2" customHeight="1">
      <c r="B426" s="33"/>
      <c r="C426" s="124" t="s">
        <v>613</v>
      </c>
      <c r="D426" s="124" t="s">
        <v>138</v>
      </c>
      <c r="E426" s="125" t="s">
        <v>614</v>
      </c>
      <c r="F426" s="126" t="s">
        <v>615</v>
      </c>
      <c r="G426" s="127" t="s">
        <v>335</v>
      </c>
      <c r="H426" s="128">
        <v>10</v>
      </c>
      <c r="I426" s="129"/>
      <c r="J426" s="130">
        <f>ROUND(I426*H426,2)</f>
        <v>0</v>
      </c>
      <c r="K426" s="126" t="s">
        <v>142</v>
      </c>
      <c r="L426" s="33"/>
      <c r="M426" s="131" t="s">
        <v>20</v>
      </c>
      <c r="N426" s="132" t="s">
        <v>45</v>
      </c>
      <c r="P426" s="133">
        <f>O426*H426</f>
        <v>0</v>
      </c>
      <c r="Q426" s="133">
        <v>0</v>
      </c>
      <c r="R426" s="133">
        <f>Q426*H426</f>
        <v>0</v>
      </c>
      <c r="S426" s="133">
        <v>1.7049999999999999E-2</v>
      </c>
      <c r="T426" s="134">
        <f>S426*H426</f>
        <v>0.17049999999999998</v>
      </c>
      <c r="AR426" s="135" t="s">
        <v>236</v>
      </c>
      <c r="AT426" s="135" t="s">
        <v>138</v>
      </c>
      <c r="AU426" s="135" t="s">
        <v>84</v>
      </c>
      <c r="AY426" s="18" t="s">
        <v>135</v>
      </c>
      <c r="BE426" s="136">
        <f>IF(N426="základní",J426,0)</f>
        <v>0</v>
      </c>
      <c r="BF426" s="136">
        <f>IF(N426="snížená",J426,0)</f>
        <v>0</v>
      </c>
      <c r="BG426" s="136">
        <f>IF(N426="zákl. přenesená",J426,0)</f>
        <v>0</v>
      </c>
      <c r="BH426" s="136">
        <f>IF(N426="sníž. přenesená",J426,0)</f>
        <v>0</v>
      </c>
      <c r="BI426" s="136">
        <f>IF(N426="nulová",J426,0)</f>
        <v>0</v>
      </c>
      <c r="BJ426" s="18" t="s">
        <v>22</v>
      </c>
      <c r="BK426" s="136">
        <f>ROUND(I426*H426,2)</f>
        <v>0</v>
      </c>
      <c r="BL426" s="18" t="s">
        <v>236</v>
      </c>
      <c r="BM426" s="135" t="s">
        <v>616</v>
      </c>
    </row>
    <row r="427" spans="2:65" s="1" customFormat="1" ht="11.25">
      <c r="B427" s="33"/>
      <c r="D427" s="137" t="s">
        <v>145</v>
      </c>
      <c r="F427" s="138" t="s">
        <v>617</v>
      </c>
      <c r="I427" s="139"/>
      <c r="L427" s="33"/>
      <c r="M427" s="140"/>
      <c r="T427" s="54"/>
      <c r="AT427" s="18" t="s">
        <v>145</v>
      </c>
      <c r="AU427" s="18" t="s">
        <v>84</v>
      </c>
    </row>
    <row r="428" spans="2:65" s="1" customFormat="1" ht="37.9" customHeight="1">
      <c r="B428" s="33"/>
      <c r="C428" s="124" t="s">
        <v>618</v>
      </c>
      <c r="D428" s="124" t="s">
        <v>138</v>
      </c>
      <c r="E428" s="125" t="s">
        <v>619</v>
      </c>
      <c r="F428" s="126" t="s">
        <v>620</v>
      </c>
      <c r="G428" s="127" t="s">
        <v>335</v>
      </c>
      <c r="H428" s="128">
        <v>9</v>
      </c>
      <c r="I428" s="129"/>
      <c r="J428" s="130">
        <f>ROUND(I428*H428,2)</f>
        <v>0</v>
      </c>
      <c r="K428" s="126" t="s">
        <v>142</v>
      </c>
      <c r="L428" s="33"/>
      <c r="M428" s="131" t="s">
        <v>20</v>
      </c>
      <c r="N428" s="132" t="s">
        <v>45</v>
      </c>
      <c r="P428" s="133">
        <f>O428*H428</f>
        <v>0</v>
      </c>
      <c r="Q428" s="133">
        <v>2.2200000000000002E-3</v>
      </c>
      <c r="R428" s="133">
        <f>Q428*H428</f>
        <v>1.9980000000000001E-2</v>
      </c>
      <c r="S428" s="133">
        <v>0</v>
      </c>
      <c r="T428" s="134">
        <f>S428*H428</f>
        <v>0</v>
      </c>
      <c r="AR428" s="135" t="s">
        <v>236</v>
      </c>
      <c r="AT428" s="135" t="s">
        <v>138</v>
      </c>
      <c r="AU428" s="135" t="s">
        <v>84</v>
      </c>
      <c r="AY428" s="18" t="s">
        <v>135</v>
      </c>
      <c r="BE428" s="136">
        <f>IF(N428="základní",J428,0)</f>
        <v>0</v>
      </c>
      <c r="BF428" s="136">
        <f>IF(N428="snížená",J428,0)</f>
        <v>0</v>
      </c>
      <c r="BG428" s="136">
        <f>IF(N428="zákl. přenesená",J428,0)</f>
        <v>0</v>
      </c>
      <c r="BH428" s="136">
        <f>IF(N428="sníž. přenesená",J428,0)</f>
        <v>0</v>
      </c>
      <c r="BI428" s="136">
        <f>IF(N428="nulová",J428,0)</f>
        <v>0</v>
      </c>
      <c r="BJ428" s="18" t="s">
        <v>22</v>
      </c>
      <c r="BK428" s="136">
        <f>ROUND(I428*H428,2)</f>
        <v>0</v>
      </c>
      <c r="BL428" s="18" t="s">
        <v>236</v>
      </c>
      <c r="BM428" s="135" t="s">
        <v>621</v>
      </c>
    </row>
    <row r="429" spans="2:65" s="1" customFormat="1" ht="11.25">
      <c r="B429" s="33"/>
      <c r="D429" s="137" t="s">
        <v>145</v>
      </c>
      <c r="F429" s="138" t="s">
        <v>622</v>
      </c>
      <c r="I429" s="139"/>
      <c r="L429" s="33"/>
      <c r="M429" s="140"/>
      <c r="T429" s="54"/>
      <c r="AT429" s="18" t="s">
        <v>145</v>
      </c>
      <c r="AU429" s="18" t="s">
        <v>84</v>
      </c>
    </row>
    <row r="430" spans="2:65" s="1" customFormat="1" ht="37.9" customHeight="1">
      <c r="B430" s="33"/>
      <c r="C430" s="124" t="s">
        <v>623</v>
      </c>
      <c r="D430" s="124" t="s">
        <v>138</v>
      </c>
      <c r="E430" s="125" t="s">
        <v>624</v>
      </c>
      <c r="F430" s="126" t="s">
        <v>625</v>
      </c>
      <c r="G430" s="127" t="s">
        <v>335</v>
      </c>
      <c r="H430" s="128">
        <v>1</v>
      </c>
      <c r="I430" s="129"/>
      <c r="J430" s="130">
        <f>ROUND(I430*H430,2)</f>
        <v>0</v>
      </c>
      <c r="K430" s="126" t="s">
        <v>142</v>
      </c>
      <c r="L430" s="33"/>
      <c r="M430" s="131" t="s">
        <v>20</v>
      </c>
      <c r="N430" s="132" t="s">
        <v>45</v>
      </c>
      <c r="P430" s="133">
        <f>O430*H430</f>
        <v>0</v>
      </c>
      <c r="Q430" s="133">
        <v>2.0300000000000001E-3</v>
      </c>
      <c r="R430" s="133">
        <f>Q430*H430</f>
        <v>2.0300000000000001E-3</v>
      </c>
      <c r="S430" s="133">
        <v>0</v>
      </c>
      <c r="T430" s="134">
        <f>S430*H430</f>
        <v>0</v>
      </c>
      <c r="AR430" s="135" t="s">
        <v>236</v>
      </c>
      <c r="AT430" s="135" t="s">
        <v>138</v>
      </c>
      <c r="AU430" s="135" t="s">
        <v>84</v>
      </c>
      <c r="AY430" s="18" t="s">
        <v>135</v>
      </c>
      <c r="BE430" s="136">
        <f>IF(N430="základní",J430,0)</f>
        <v>0</v>
      </c>
      <c r="BF430" s="136">
        <f>IF(N430="snížená",J430,0)</f>
        <v>0</v>
      </c>
      <c r="BG430" s="136">
        <f>IF(N430="zákl. přenesená",J430,0)</f>
        <v>0</v>
      </c>
      <c r="BH430" s="136">
        <f>IF(N430="sníž. přenesená",J430,0)</f>
        <v>0</v>
      </c>
      <c r="BI430" s="136">
        <f>IF(N430="nulová",J430,0)</f>
        <v>0</v>
      </c>
      <c r="BJ430" s="18" t="s">
        <v>22</v>
      </c>
      <c r="BK430" s="136">
        <f>ROUND(I430*H430,2)</f>
        <v>0</v>
      </c>
      <c r="BL430" s="18" t="s">
        <v>236</v>
      </c>
      <c r="BM430" s="135" t="s">
        <v>626</v>
      </c>
    </row>
    <row r="431" spans="2:65" s="1" customFormat="1" ht="11.25">
      <c r="B431" s="33"/>
      <c r="D431" s="137" t="s">
        <v>145</v>
      </c>
      <c r="F431" s="138" t="s">
        <v>627</v>
      </c>
      <c r="I431" s="139"/>
      <c r="L431" s="33"/>
      <c r="M431" s="140"/>
      <c r="T431" s="54"/>
      <c r="AT431" s="18" t="s">
        <v>145</v>
      </c>
      <c r="AU431" s="18" t="s">
        <v>84</v>
      </c>
    </row>
    <row r="432" spans="2:65" s="1" customFormat="1" ht="44.25" customHeight="1">
      <c r="B432" s="33"/>
      <c r="C432" s="124" t="s">
        <v>628</v>
      </c>
      <c r="D432" s="124" t="s">
        <v>138</v>
      </c>
      <c r="E432" s="125" t="s">
        <v>629</v>
      </c>
      <c r="F432" s="126" t="s">
        <v>630</v>
      </c>
      <c r="G432" s="127" t="s">
        <v>493</v>
      </c>
      <c r="H432" s="179"/>
      <c r="I432" s="129"/>
      <c r="J432" s="130">
        <f>ROUND(I432*H432,2)</f>
        <v>0</v>
      </c>
      <c r="K432" s="126" t="s">
        <v>142</v>
      </c>
      <c r="L432" s="33"/>
      <c r="M432" s="131" t="s">
        <v>20</v>
      </c>
      <c r="N432" s="132" t="s">
        <v>45</v>
      </c>
      <c r="P432" s="133">
        <f>O432*H432</f>
        <v>0</v>
      </c>
      <c r="Q432" s="133">
        <v>0</v>
      </c>
      <c r="R432" s="133">
        <f>Q432*H432</f>
        <v>0</v>
      </c>
      <c r="S432" s="133">
        <v>0</v>
      </c>
      <c r="T432" s="134">
        <f>S432*H432</f>
        <v>0</v>
      </c>
      <c r="AR432" s="135" t="s">
        <v>236</v>
      </c>
      <c r="AT432" s="135" t="s">
        <v>138</v>
      </c>
      <c r="AU432" s="135" t="s">
        <v>84</v>
      </c>
      <c r="AY432" s="18" t="s">
        <v>135</v>
      </c>
      <c r="BE432" s="136">
        <f>IF(N432="základní",J432,0)</f>
        <v>0</v>
      </c>
      <c r="BF432" s="136">
        <f>IF(N432="snížená",J432,0)</f>
        <v>0</v>
      </c>
      <c r="BG432" s="136">
        <f>IF(N432="zákl. přenesená",J432,0)</f>
        <v>0</v>
      </c>
      <c r="BH432" s="136">
        <f>IF(N432="sníž. přenesená",J432,0)</f>
        <v>0</v>
      </c>
      <c r="BI432" s="136">
        <f>IF(N432="nulová",J432,0)</f>
        <v>0</v>
      </c>
      <c r="BJ432" s="18" t="s">
        <v>22</v>
      </c>
      <c r="BK432" s="136">
        <f>ROUND(I432*H432,2)</f>
        <v>0</v>
      </c>
      <c r="BL432" s="18" t="s">
        <v>236</v>
      </c>
      <c r="BM432" s="135" t="s">
        <v>631</v>
      </c>
    </row>
    <row r="433" spans="2:65" s="1" customFormat="1" ht="11.25">
      <c r="B433" s="33"/>
      <c r="D433" s="137" t="s">
        <v>145</v>
      </c>
      <c r="F433" s="138" t="s">
        <v>632</v>
      </c>
      <c r="I433" s="139"/>
      <c r="L433" s="33"/>
      <c r="M433" s="140"/>
      <c r="T433" s="54"/>
      <c r="AT433" s="18" t="s">
        <v>145</v>
      </c>
      <c r="AU433" s="18" t="s">
        <v>84</v>
      </c>
    </row>
    <row r="434" spans="2:65" s="11" customFormat="1" ht="22.9" customHeight="1">
      <c r="B434" s="112"/>
      <c r="D434" s="113" t="s">
        <v>73</v>
      </c>
      <c r="E434" s="122" t="s">
        <v>633</v>
      </c>
      <c r="F434" s="122" t="s">
        <v>634</v>
      </c>
      <c r="I434" s="115"/>
      <c r="J434" s="123">
        <f>BK434</f>
        <v>0</v>
      </c>
      <c r="L434" s="112"/>
      <c r="M434" s="117"/>
      <c r="P434" s="118">
        <f>SUM(P435:P445)</f>
        <v>0</v>
      </c>
      <c r="R434" s="118">
        <f>SUM(R435:R445)</f>
        <v>4.5629999999999997E-2</v>
      </c>
      <c r="T434" s="119">
        <f>SUM(T435:T445)</f>
        <v>0</v>
      </c>
      <c r="AR434" s="113" t="s">
        <v>84</v>
      </c>
      <c r="AT434" s="120" t="s">
        <v>73</v>
      </c>
      <c r="AU434" s="120" t="s">
        <v>22</v>
      </c>
      <c r="AY434" s="113" t="s">
        <v>135</v>
      </c>
      <c r="BK434" s="121">
        <f>SUM(BK435:BK445)</f>
        <v>0</v>
      </c>
    </row>
    <row r="435" spans="2:65" s="1" customFormat="1" ht="37.9" customHeight="1">
      <c r="B435" s="33"/>
      <c r="C435" s="124" t="s">
        <v>635</v>
      </c>
      <c r="D435" s="124" t="s">
        <v>138</v>
      </c>
      <c r="E435" s="125" t="s">
        <v>636</v>
      </c>
      <c r="F435" s="126" t="s">
        <v>637</v>
      </c>
      <c r="G435" s="127" t="s">
        <v>198</v>
      </c>
      <c r="H435" s="128">
        <v>58.5</v>
      </c>
      <c r="I435" s="129"/>
      <c r="J435" s="130">
        <f>ROUND(I435*H435,2)</f>
        <v>0</v>
      </c>
      <c r="K435" s="126" t="s">
        <v>142</v>
      </c>
      <c r="L435" s="33"/>
      <c r="M435" s="131" t="s">
        <v>20</v>
      </c>
      <c r="N435" s="132" t="s">
        <v>45</v>
      </c>
      <c r="P435" s="133">
        <f>O435*H435</f>
        <v>0</v>
      </c>
      <c r="Q435" s="133">
        <v>0</v>
      </c>
      <c r="R435" s="133">
        <f>Q435*H435</f>
        <v>0</v>
      </c>
      <c r="S435" s="133">
        <v>0</v>
      </c>
      <c r="T435" s="134">
        <f>S435*H435</f>
        <v>0</v>
      </c>
      <c r="AR435" s="135" t="s">
        <v>236</v>
      </c>
      <c r="AT435" s="135" t="s">
        <v>138</v>
      </c>
      <c r="AU435" s="135" t="s">
        <v>84</v>
      </c>
      <c r="AY435" s="18" t="s">
        <v>135</v>
      </c>
      <c r="BE435" s="136">
        <f>IF(N435="základní",J435,0)</f>
        <v>0</v>
      </c>
      <c r="BF435" s="136">
        <f>IF(N435="snížená",J435,0)</f>
        <v>0</v>
      </c>
      <c r="BG435" s="136">
        <f>IF(N435="zákl. přenesená",J435,0)</f>
        <v>0</v>
      </c>
      <c r="BH435" s="136">
        <f>IF(N435="sníž. přenesená",J435,0)</f>
        <v>0</v>
      </c>
      <c r="BI435" s="136">
        <f>IF(N435="nulová",J435,0)</f>
        <v>0</v>
      </c>
      <c r="BJ435" s="18" t="s">
        <v>22</v>
      </c>
      <c r="BK435" s="136">
        <f>ROUND(I435*H435,2)</f>
        <v>0</v>
      </c>
      <c r="BL435" s="18" t="s">
        <v>236</v>
      </c>
      <c r="BM435" s="135" t="s">
        <v>638</v>
      </c>
    </row>
    <row r="436" spans="2:65" s="1" customFormat="1" ht="11.25">
      <c r="B436" s="33"/>
      <c r="D436" s="137" t="s">
        <v>145</v>
      </c>
      <c r="F436" s="138" t="s">
        <v>639</v>
      </c>
      <c r="I436" s="139"/>
      <c r="L436" s="33"/>
      <c r="M436" s="140"/>
      <c r="T436" s="54"/>
      <c r="AT436" s="18" t="s">
        <v>145</v>
      </c>
      <c r="AU436" s="18" t="s">
        <v>84</v>
      </c>
    </row>
    <row r="437" spans="2:65" s="1" customFormat="1" ht="24.2" customHeight="1">
      <c r="B437" s="33"/>
      <c r="C437" s="156" t="s">
        <v>640</v>
      </c>
      <c r="D437" s="156" t="s">
        <v>179</v>
      </c>
      <c r="E437" s="157" t="s">
        <v>641</v>
      </c>
      <c r="F437" s="158" t="s">
        <v>642</v>
      </c>
      <c r="G437" s="159" t="s">
        <v>198</v>
      </c>
      <c r="H437" s="160">
        <v>58.5</v>
      </c>
      <c r="I437" s="161"/>
      <c r="J437" s="162">
        <f>ROUND(I437*H437,2)</f>
        <v>0</v>
      </c>
      <c r="K437" s="158" t="s">
        <v>142</v>
      </c>
      <c r="L437" s="163"/>
      <c r="M437" s="164" t="s">
        <v>20</v>
      </c>
      <c r="N437" s="165" t="s">
        <v>45</v>
      </c>
      <c r="P437" s="133">
        <f>O437*H437</f>
        <v>0</v>
      </c>
      <c r="Q437" s="133">
        <v>7.7999999999999999E-4</v>
      </c>
      <c r="R437" s="133">
        <f>Q437*H437</f>
        <v>4.5629999999999997E-2</v>
      </c>
      <c r="S437" s="133">
        <v>0</v>
      </c>
      <c r="T437" s="134">
        <f>S437*H437</f>
        <v>0</v>
      </c>
      <c r="AR437" s="135" t="s">
        <v>332</v>
      </c>
      <c r="AT437" s="135" t="s">
        <v>179</v>
      </c>
      <c r="AU437" s="135" t="s">
        <v>84</v>
      </c>
      <c r="AY437" s="18" t="s">
        <v>135</v>
      </c>
      <c r="BE437" s="136">
        <f>IF(N437="základní",J437,0)</f>
        <v>0</v>
      </c>
      <c r="BF437" s="136">
        <f>IF(N437="snížená",J437,0)</f>
        <v>0</v>
      </c>
      <c r="BG437" s="136">
        <f>IF(N437="zákl. přenesená",J437,0)</f>
        <v>0</v>
      </c>
      <c r="BH437" s="136">
        <f>IF(N437="sníž. přenesená",J437,0)</f>
        <v>0</v>
      </c>
      <c r="BI437" s="136">
        <f>IF(N437="nulová",J437,0)</f>
        <v>0</v>
      </c>
      <c r="BJ437" s="18" t="s">
        <v>22</v>
      </c>
      <c r="BK437" s="136">
        <f>ROUND(I437*H437,2)</f>
        <v>0</v>
      </c>
      <c r="BL437" s="18" t="s">
        <v>236</v>
      </c>
      <c r="BM437" s="135" t="s">
        <v>643</v>
      </c>
    </row>
    <row r="438" spans="2:65" s="1" customFormat="1" ht="37.9" customHeight="1">
      <c r="B438" s="33"/>
      <c r="C438" s="124" t="s">
        <v>644</v>
      </c>
      <c r="D438" s="124" t="s">
        <v>138</v>
      </c>
      <c r="E438" s="125" t="s">
        <v>645</v>
      </c>
      <c r="F438" s="126" t="s">
        <v>646</v>
      </c>
      <c r="G438" s="127" t="s">
        <v>335</v>
      </c>
      <c r="H438" s="128">
        <v>4</v>
      </c>
      <c r="I438" s="129"/>
      <c r="J438" s="130">
        <f>ROUND(I438*H438,2)</f>
        <v>0</v>
      </c>
      <c r="K438" s="126" t="s">
        <v>142</v>
      </c>
      <c r="L438" s="33"/>
      <c r="M438" s="131" t="s">
        <v>20</v>
      </c>
      <c r="N438" s="132" t="s">
        <v>45</v>
      </c>
      <c r="P438" s="133">
        <f>O438*H438</f>
        <v>0</v>
      </c>
      <c r="Q438" s="133">
        <v>0</v>
      </c>
      <c r="R438" s="133">
        <f>Q438*H438</f>
        <v>0</v>
      </c>
      <c r="S438" s="133">
        <v>0</v>
      </c>
      <c r="T438" s="134">
        <f>S438*H438</f>
        <v>0</v>
      </c>
      <c r="AR438" s="135" t="s">
        <v>236</v>
      </c>
      <c r="AT438" s="135" t="s">
        <v>138</v>
      </c>
      <c r="AU438" s="135" t="s">
        <v>84</v>
      </c>
      <c r="AY438" s="18" t="s">
        <v>135</v>
      </c>
      <c r="BE438" s="136">
        <f>IF(N438="základní",J438,0)</f>
        <v>0</v>
      </c>
      <c r="BF438" s="136">
        <f>IF(N438="snížená",J438,0)</f>
        <v>0</v>
      </c>
      <c r="BG438" s="136">
        <f>IF(N438="zákl. přenesená",J438,0)</f>
        <v>0</v>
      </c>
      <c r="BH438" s="136">
        <f>IF(N438="sníž. přenesená",J438,0)</f>
        <v>0</v>
      </c>
      <c r="BI438" s="136">
        <f>IF(N438="nulová",J438,0)</f>
        <v>0</v>
      </c>
      <c r="BJ438" s="18" t="s">
        <v>22</v>
      </c>
      <c r="BK438" s="136">
        <f>ROUND(I438*H438,2)</f>
        <v>0</v>
      </c>
      <c r="BL438" s="18" t="s">
        <v>236</v>
      </c>
      <c r="BM438" s="135" t="s">
        <v>647</v>
      </c>
    </row>
    <row r="439" spans="2:65" s="1" customFormat="1" ht="11.25">
      <c r="B439" s="33"/>
      <c r="D439" s="137" t="s">
        <v>145</v>
      </c>
      <c r="F439" s="138" t="s">
        <v>648</v>
      </c>
      <c r="I439" s="139"/>
      <c r="L439" s="33"/>
      <c r="M439" s="140"/>
      <c r="T439" s="54"/>
      <c r="AT439" s="18" t="s">
        <v>145</v>
      </c>
      <c r="AU439" s="18" t="s">
        <v>84</v>
      </c>
    </row>
    <row r="440" spans="2:65" s="1" customFormat="1" ht="37.9" customHeight="1">
      <c r="B440" s="33"/>
      <c r="C440" s="124" t="s">
        <v>649</v>
      </c>
      <c r="D440" s="124" t="s">
        <v>138</v>
      </c>
      <c r="E440" s="125" t="s">
        <v>650</v>
      </c>
      <c r="F440" s="126" t="s">
        <v>651</v>
      </c>
      <c r="G440" s="127" t="s">
        <v>335</v>
      </c>
      <c r="H440" s="128">
        <v>4</v>
      </c>
      <c r="I440" s="129"/>
      <c r="J440" s="130">
        <f>ROUND(I440*H440,2)</f>
        <v>0</v>
      </c>
      <c r="K440" s="126" t="s">
        <v>142</v>
      </c>
      <c r="L440" s="33"/>
      <c r="M440" s="131" t="s">
        <v>20</v>
      </c>
      <c r="N440" s="132" t="s">
        <v>45</v>
      </c>
      <c r="P440" s="133">
        <f>O440*H440</f>
        <v>0</v>
      </c>
      <c r="Q440" s="133">
        <v>0</v>
      </c>
      <c r="R440" s="133">
        <f>Q440*H440</f>
        <v>0</v>
      </c>
      <c r="S440" s="133">
        <v>0</v>
      </c>
      <c r="T440" s="134">
        <f>S440*H440</f>
        <v>0</v>
      </c>
      <c r="AR440" s="135" t="s">
        <v>236</v>
      </c>
      <c r="AT440" s="135" t="s">
        <v>138</v>
      </c>
      <c r="AU440" s="135" t="s">
        <v>84</v>
      </c>
      <c r="AY440" s="18" t="s">
        <v>135</v>
      </c>
      <c r="BE440" s="136">
        <f>IF(N440="základní",J440,0)</f>
        <v>0</v>
      </c>
      <c r="BF440" s="136">
        <f>IF(N440="snížená",J440,0)</f>
        <v>0</v>
      </c>
      <c r="BG440" s="136">
        <f>IF(N440="zákl. přenesená",J440,0)</f>
        <v>0</v>
      </c>
      <c r="BH440" s="136">
        <f>IF(N440="sníž. přenesená",J440,0)</f>
        <v>0</v>
      </c>
      <c r="BI440" s="136">
        <f>IF(N440="nulová",J440,0)</f>
        <v>0</v>
      </c>
      <c r="BJ440" s="18" t="s">
        <v>22</v>
      </c>
      <c r="BK440" s="136">
        <f>ROUND(I440*H440,2)</f>
        <v>0</v>
      </c>
      <c r="BL440" s="18" t="s">
        <v>236</v>
      </c>
      <c r="BM440" s="135" t="s">
        <v>652</v>
      </c>
    </row>
    <row r="441" spans="2:65" s="1" customFormat="1" ht="11.25">
      <c r="B441" s="33"/>
      <c r="D441" s="137" t="s">
        <v>145</v>
      </c>
      <c r="F441" s="138" t="s">
        <v>653</v>
      </c>
      <c r="I441" s="139"/>
      <c r="L441" s="33"/>
      <c r="M441" s="140"/>
      <c r="T441" s="54"/>
      <c r="AT441" s="18" t="s">
        <v>145</v>
      </c>
      <c r="AU441" s="18" t="s">
        <v>84</v>
      </c>
    </row>
    <row r="442" spans="2:65" s="1" customFormat="1" ht="44.25" customHeight="1">
      <c r="B442" s="33"/>
      <c r="C442" s="124" t="s">
        <v>654</v>
      </c>
      <c r="D442" s="124" t="s">
        <v>138</v>
      </c>
      <c r="E442" s="125" t="s">
        <v>655</v>
      </c>
      <c r="F442" s="126" t="s">
        <v>656</v>
      </c>
      <c r="G442" s="127" t="s">
        <v>335</v>
      </c>
      <c r="H442" s="128">
        <v>1</v>
      </c>
      <c r="I442" s="129"/>
      <c r="J442" s="130">
        <f>ROUND(I442*H442,2)</f>
        <v>0</v>
      </c>
      <c r="K442" s="126" t="s">
        <v>142</v>
      </c>
      <c r="L442" s="33"/>
      <c r="M442" s="131" t="s">
        <v>20</v>
      </c>
      <c r="N442" s="132" t="s">
        <v>45</v>
      </c>
      <c r="P442" s="133">
        <f>O442*H442</f>
        <v>0</v>
      </c>
      <c r="Q442" s="133">
        <v>0</v>
      </c>
      <c r="R442" s="133">
        <f>Q442*H442</f>
        <v>0</v>
      </c>
      <c r="S442" s="133">
        <v>0</v>
      </c>
      <c r="T442" s="134">
        <f>S442*H442</f>
        <v>0</v>
      </c>
      <c r="AR442" s="135" t="s">
        <v>236</v>
      </c>
      <c r="AT442" s="135" t="s">
        <v>138</v>
      </c>
      <c r="AU442" s="135" t="s">
        <v>84</v>
      </c>
      <c r="AY442" s="18" t="s">
        <v>135</v>
      </c>
      <c r="BE442" s="136">
        <f>IF(N442="základní",J442,0)</f>
        <v>0</v>
      </c>
      <c r="BF442" s="136">
        <f>IF(N442="snížená",J442,0)</f>
        <v>0</v>
      </c>
      <c r="BG442" s="136">
        <f>IF(N442="zákl. přenesená",J442,0)</f>
        <v>0</v>
      </c>
      <c r="BH442" s="136">
        <f>IF(N442="sníž. přenesená",J442,0)</f>
        <v>0</v>
      </c>
      <c r="BI442" s="136">
        <f>IF(N442="nulová",J442,0)</f>
        <v>0</v>
      </c>
      <c r="BJ442" s="18" t="s">
        <v>22</v>
      </c>
      <c r="BK442" s="136">
        <f>ROUND(I442*H442,2)</f>
        <v>0</v>
      </c>
      <c r="BL442" s="18" t="s">
        <v>236</v>
      </c>
      <c r="BM442" s="135" t="s">
        <v>657</v>
      </c>
    </row>
    <row r="443" spans="2:65" s="1" customFormat="1" ht="11.25">
      <c r="B443" s="33"/>
      <c r="D443" s="137" t="s">
        <v>145</v>
      </c>
      <c r="F443" s="138" t="s">
        <v>658</v>
      </c>
      <c r="I443" s="139"/>
      <c r="L443" s="33"/>
      <c r="M443" s="140"/>
      <c r="T443" s="54"/>
      <c r="AT443" s="18" t="s">
        <v>145</v>
      </c>
      <c r="AU443" s="18" t="s">
        <v>84</v>
      </c>
    </row>
    <row r="444" spans="2:65" s="1" customFormat="1" ht="44.25" customHeight="1">
      <c r="B444" s="33"/>
      <c r="C444" s="124" t="s">
        <v>659</v>
      </c>
      <c r="D444" s="124" t="s">
        <v>138</v>
      </c>
      <c r="E444" s="125" t="s">
        <v>660</v>
      </c>
      <c r="F444" s="126" t="s">
        <v>661</v>
      </c>
      <c r="G444" s="127" t="s">
        <v>493</v>
      </c>
      <c r="H444" s="179"/>
      <c r="I444" s="129"/>
      <c r="J444" s="130">
        <f>ROUND(I444*H444,2)</f>
        <v>0</v>
      </c>
      <c r="K444" s="126" t="s">
        <v>142</v>
      </c>
      <c r="L444" s="33"/>
      <c r="M444" s="131" t="s">
        <v>20</v>
      </c>
      <c r="N444" s="132" t="s">
        <v>45</v>
      </c>
      <c r="P444" s="133">
        <f>O444*H444</f>
        <v>0</v>
      </c>
      <c r="Q444" s="133">
        <v>0</v>
      </c>
      <c r="R444" s="133">
        <f>Q444*H444</f>
        <v>0</v>
      </c>
      <c r="S444" s="133">
        <v>0</v>
      </c>
      <c r="T444" s="134">
        <f>S444*H444</f>
        <v>0</v>
      </c>
      <c r="AR444" s="135" t="s">
        <v>236</v>
      </c>
      <c r="AT444" s="135" t="s">
        <v>138</v>
      </c>
      <c r="AU444" s="135" t="s">
        <v>84</v>
      </c>
      <c r="AY444" s="18" t="s">
        <v>135</v>
      </c>
      <c r="BE444" s="136">
        <f>IF(N444="základní",J444,0)</f>
        <v>0</v>
      </c>
      <c r="BF444" s="136">
        <f>IF(N444="snížená",J444,0)</f>
        <v>0</v>
      </c>
      <c r="BG444" s="136">
        <f>IF(N444="zákl. přenesená",J444,0)</f>
        <v>0</v>
      </c>
      <c r="BH444" s="136">
        <f>IF(N444="sníž. přenesená",J444,0)</f>
        <v>0</v>
      </c>
      <c r="BI444" s="136">
        <f>IF(N444="nulová",J444,0)</f>
        <v>0</v>
      </c>
      <c r="BJ444" s="18" t="s">
        <v>22</v>
      </c>
      <c r="BK444" s="136">
        <f>ROUND(I444*H444,2)</f>
        <v>0</v>
      </c>
      <c r="BL444" s="18" t="s">
        <v>236</v>
      </c>
      <c r="BM444" s="135" t="s">
        <v>662</v>
      </c>
    </row>
    <row r="445" spans="2:65" s="1" customFormat="1" ht="11.25">
      <c r="B445" s="33"/>
      <c r="D445" s="137" t="s">
        <v>145</v>
      </c>
      <c r="F445" s="138" t="s">
        <v>663</v>
      </c>
      <c r="I445" s="139"/>
      <c r="L445" s="33"/>
      <c r="M445" s="140"/>
      <c r="T445" s="54"/>
      <c r="AT445" s="18" t="s">
        <v>145</v>
      </c>
      <c r="AU445" s="18" t="s">
        <v>84</v>
      </c>
    </row>
    <row r="446" spans="2:65" s="11" customFormat="1" ht="22.9" customHeight="1">
      <c r="B446" s="112"/>
      <c r="D446" s="113" t="s">
        <v>73</v>
      </c>
      <c r="E446" s="122" t="s">
        <v>664</v>
      </c>
      <c r="F446" s="122" t="s">
        <v>665</v>
      </c>
      <c r="I446" s="115"/>
      <c r="J446" s="123">
        <f>BK446</f>
        <v>0</v>
      </c>
      <c r="L446" s="112"/>
      <c r="M446" s="117"/>
      <c r="P446" s="118">
        <f>SUM(P447:P453)</f>
        <v>0</v>
      </c>
      <c r="R446" s="118">
        <f>SUM(R447:R453)</f>
        <v>2.8400000000000002E-2</v>
      </c>
      <c r="T446" s="119">
        <f>SUM(T447:T453)</f>
        <v>3.2000000000000001E-2</v>
      </c>
      <c r="AR446" s="113" t="s">
        <v>84</v>
      </c>
      <c r="AT446" s="120" t="s">
        <v>73</v>
      </c>
      <c r="AU446" s="120" t="s">
        <v>22</v>
      </c>
      <c r="AY446" s="113" t="s">
        <v>135</v>
      </c>
      <c r="BK446" s="121">
        <f>SUM(BK447:BK453)</f>
        <v>0</v>
      </c>
    </row>
    <row r="447" spans="2:65" s="1" customFormat="1" ht="24.2" customHeight="1">
      <c r="B447" s="33"/>
      <c r="C447" s="124" t="s">
        <v>483</v>
      </c>
      <c r="D447" s="124" t="s">
        <v>138</v>
      </c>
      <c r="E447" s="125" t="s">
        <v>666</v>
      </c>
      <c r="F447" s="126" t="s">
        <v>667</v>
      </c>
      <c r="G447" s="127" t="s">
        <v>335</v>
      </c>
      <c r="H447" s="128">
        <v>2</v>
      </c>
      <c r="I447" s="129"/>
      <c r="J447" s="130">
        <f>ROUND(I447*H447,2)</f>
        <v>0</v>
      </c>
      <c r="K447" s="126" t="s">
        <v>142</v>
      </c>
      <c r="L447" s="33"/>
      <c r="M447" s="131" t="s">
        <v>20</v>
      </c>
      <c r="N447" s="132" t="s">
        <v>45</v>
      </c>
      <c r="P447" s="133">
        <f>O447*H447</f>
        <v>0</v>
      </c>
      <c r="Q447" s="133">
        <v>0</v>
      </c>
      <c r="R447" s="133">
        <f>Q447*H447</f>
        <v>0</v>
      </c>
      <c r="S447" s="133">
        <v>0</v>
      </c>
      <c r="T447" s="134">
        <f>S447*H447</f>
        <v>0</v>
      </c>
      <c r="AR447" s="135" t="s">
        <v>236</v>
      </c>
      <c r="AT447" s="135" t="s">
        <v>138</v>
      </c>
      <c r="AU447" s="135" t="s">
        <v>84</v>
      </c>
      <c r="AY447" s="18" t="s">
        <v>135</v>
      </c>
      <c r="BE447" s="136">
        <f>IF(N447="základní",J447,0)</f>
        <v>0</v>
      </c>
      <c r="BF447" s="136">
        <f>IF(N447="snížená",J447,0)</f>
        <v>0</v>
      </c>
      <c r="BG447" s="136">
        <f>IF(N447="zákl. přenesená",J447,0)</f>
        <v>0</v>
      </c>
      <c r="BH447" s="136">
        <f>IF(N447="sníž. přenesená",J447,0)</f>
        <v>0</v>
      </c>
      <c r="BI447" s="136">
        <f>IF(N447="nulová",J447,0)</f>
        <v>0</v>
      </c>
      <c r="BJ447" s="18" t="s">
        <v>22</v>
      </c>
      <c r="BK447" s="136">
        <f>ROUND(I447*H447,2)</f>
        <v>0</v>
      </c>
      <c r="BL447" s="18" t="s">
        <v>236</v>
      </c>
      <c r="BM447" s="135" t="s">
        <v>668</v>
      </c>
    </row>
    <row r="448" spans="2:65" s="1" customFormat="1" ht="11.25">
      <c r="B448" s="33"/>
      <c r="D448" s="137" t="s">
        <v>145</v>
      </c>
      <c r="F448" s="138" t="s">
        <v>669</v>
      </c>
      <c r="I448" s="139"/>
      <c r="L448" s="33"/>
      <c r="M448" s="140"/>
      <c r="T448" s="54"/>
      <c r="AT448" s="18" t="s">
        <v>145</v>
      </c>
      <c r="AU448" s="18" t="s">
        <v>84</v>
      </c>
    </row>
    <row r="449" spans="2:65" s="1" customFormat="1" ht="24.2" customHeight="1">
      <c r="B449" s="33"/>
      <c r="C449" s="156" t="s">
        <v>670</v>
      </c>
      <c r="D449" s="156" t="s">
        <v>179</v>
      </c>
      <c r="E449" s="157" t="s">
        <v>671</v>
      </c>
      <c r="F449" s="158" t="s">
        <v>672</v>
      </c>
      <c r="G449" s="159" t="s">
        <v>335</v>
      </c>
      <c r="H449" s="160">
        <v>2</v>
      </c>
      <c r="I449" s="161"/>
      <c r="J449" s="162">
        <f>ROUND(I449*H449,2)</f>
        <v>0</v>
      </c>
      <c r="K449" s="158" t="s">
        <v>142</v>
      </c>
      <c r="L449" s="163"/>
      <c r="M449" s="164" t="s">
        <v>20</v>
      </c>
      <c r="N449" s="165" t="s">
        <v>45</v>
      </c>
      <c r="P449" s="133">
        <f>O449*H449</f>
        <v>0</v>
      </c>
      <c r="Q449" s="133">
        <v>1.4200000000000001E-2</v>
      </c>
      <c r="R449" s="133">
        <f>Q449*H449</f>
        <v>2.8400000000000002E-2</v>
      </c>
      <c r="S449" s="133">
        <v>0</v>
      </c>
      <c r="T449" s="134">
        <f>S449*H449</f>
        <v>0</v>
      </c>
      <c r="AR449" s="135" t="s">
        <v>332</v>
      </c>
      <c r="AT449" s="135" t="s">
        <v>179</v>
      </c>
      <c r="AU449" s="135" t="s">
        <v>84</v>
      </c>
      <c r="AY449" s="18" t="s">
        <v>135</v>
      </c>
      <c r="BE449" s="136">
        <f>IF(N449="základní",J449,0)</f>
        <v>0</v>
      </c>
      <c r="BF449" s="136">
        <f>IF(N449="snížená",J449,0)</f>
        <v>0</v>
      </c>
      <c r="BG449" s="136">
        <f>IF(N449="zákl. přenesená",J449,0)</f>
        <v>0</v>
      </c>
      <c r="BH449" s="136">
        <f>IF(N449="sníž. přenesená",J449,0)</f>
        <v>0</v>
      </c>
      <c r="BI449" s="136">
        <f>IF(N449="nulová",J449,0)</f>
        <v>0</v>
      </c>
      <c r="BJ449" s="18" t="s">
        <v>22</v>
      </c>
      <c r="BK449" s="136">
        <f>ROUND(I449*H449,2)</f>
        <v>0</v>
      </c>
      <c r="BL449" s="18" t="s">
        <v>236</v>
      </c>
      <c r="BM449" s="135" t="s">
        <v>673</v>
      </c>
    </row>
    <row r="450" spans="2:65" s="1" customFormat="1" ht="21.75" customHeight="1">
      <c r="B450" s="33"/>
      <c r="C450" s="124" t="s">
        <v>488</v>
      </c>
      <c r="D450" s="124" t="s">
        <v>138</v>
      </c>
      <c r="E450" s="125" t="s">
        <v>674</v>
      </c>
      <c r="F450" s="126" t="s">
        <v>675</v>
      </c>
      <c r="G450" s="127" t="s">
        <v>335</v>
      </c>
      <c r="H450" s="128">
        <v>2</v>
      </c>
      <c r="I450" s="129"/>
      <c r="J450" s="130">
        <f>ROUND(I450*H450,2)</f>
        <v>0</v>
      </c>
      <c r="K450" s="126" t="s">
        <v>142</v>
      </c>
      <c r="L450" s="33"/>
      <c r="M450" s="131" t="s">
        <v>20</v>
      </c>
      <c r="N450" s="132" t="s">
        <v>45</v>
      </c>
      <c r="P450" s="133">
        <f>O450*H450</f>
        <v>0</v>
      </c>
      <c r="Q450" s="133">
        <v>0</v>
      </c>
      <c r="R450" s="133">
        <f>Q450*H450</f>
        <v>0</v>
      </c>
      <c r="S450" s="133">
        <v>1.6E-2</v>
      </c>
      <c r="T450" s="134">
        <f>S450*H450</f>
        <v>3.2000000000000001E-2</v>
      </c>
      <c r="AR450" s="135" t="s">
        <v>236</v>
      </c>
      <c r="AT450" s="135" t="s">
        <v>138</v>
      </c>
      <c r="AU450" s="135" t="s">
        <v>84</v>
      </c>
      <c r="AY450" s="18" t="s">
        <v>135</v>
      </c>
      <c r="BE450" s="136">
        <f>IF(N450="základní",J450,0)</f>
        <v>0</v>
      </c>
      <c r="BF450" s="136">
        <f>IF(N450="snížená",J450,0)</f>
        <v>0</v>
      </c>
      <c r="BG450" s="136">
        <f>IF(N450="zákl. přenesená",J450,0)</f>
        <v>0</v>
      </c>
      <c r="BH450" s="136">
        <f>IF(N450="sníž. přenesená",J450,0)</f>
        <v>0</v>
      </c>
      <c r="BI450" s="136">
        <f>IF(N450="nulová",J450,0)</f>
        <v>0</v>
      </c>
      <c r="BJ450" s="18" t="s">
        <v>22</v>
      </c>
      <c r="BK450" s="136">
        <f>ROUND(I450*H450,2)</f>
        <v>0</v>
      </c>
      <c r="BL450" s="18" t="s">
        <v>236</v>
      </c>
      <c r="BM450" s="135" t="s">
        <v>676</v>
      </c>
    </row>
    <row r="451" spans="2:65" s="1" customFormat="1" ht="11.25">
      <c r="B451" s="33"/>
      <c r="D451" s="137" t="s">
        <v>145</v>
      </c>
      <c r="F451" s="138" t="s">
        <v>677</v>
      </c>
      <c r="I451" s="139"/>
      <c r="L451" s="33"/>
      <c r="M451" s="140"/>
      <c r="T451" s="54"/>
      <c r="AT451" s="18" t="s">
        <v>145</v>
      </c>
      <c r="AU451" s="18" t="s">
        <v>84</v>
      </c>
    </row>
    <row r="452" spans="2:65" s="1" customFormat="1" ht="44.25" customHeight="1">
      <c r="B452" s="33"/>
      <c r="C452" s="124" t="s">
        <v>678</v>
      </c>
      <c r="D452" s="124" t="s">
        <v>138</v>
      </c>
      <c r="E452" s="125" t="s">
        <v>679</v>
      </c>
      <c r="F452" s="126" t="s">
        <v>680</v>
      </c>
      <c r="G452" s="127" t="s">
        <v>493</v>
      </c>
      <c r="H452" s="179"/>
      <c r="I452" s="129"/>
      <c r="J452" s="130">
        <f>ROUND(I452*H452,2)</f>
        <v>0</v>
      </c>
      <c r="K452" s="126" t="s">
        <v>142</v>
      </c>
      <c r="L452" s="33"/>
      <c r="M452" s="131" t="s">
        <v>20</v>
      </c>
      <c r="N452" s="132" t="s">
        <v>45</v>
      </c>
      <c r="P452" s="133">
        <f>O452*H452</f>
        <v>0</v>
      </c>
      <c r="Q452" s="133">
        <v>0</v>
      </c>
      <c r="R452" s="133">
        <f>Q452*H452</f>
        <v>0</v>
      </c>
      <c r="S452" s="133">
        <v>0</v>
      </c>
      <c r="T452" s="134">
        <f>S452*H452</f>
        <v>0</v>
      </c>
      <c r="AR452" s="135" t="s">
        <v>236</v>
      </c>
      <c r="AT452" s="135" t="s">
        <v>138</v>
      </c>
      <c r="AU452" s="135" t="s">
        <v>84</v>
      </c>
      <c r="AY452" s="18" t="s">
        <v>135</v>
      </c>
      <c r="BE452" s="136">
        <f>IF(N452="základní",J452,0)</f>
        <v>0</v>
      </c>
      <c r="BF452" s="136">
        <f>IF(N452="snížená",J452,0)</f>
        <v>0</v>
      </c>
      <c r="BG452" s="136">
        <f>IF(N452="zákl. přenesená",J452,0)</f>
        <v>0</v>
      </c>
      <c r="BH452" s="136">
        <f>IF(N452="sníž. přenesená",J452,0)</f>
        <v>0</v>
      </c>
      <c r="BI452" s="136">
        <f>IF(N452="nulová",J452,0)</f>
        <v>0</v>
      </c>
      <c r="BJ452" s="18" t="s">
        <v>22</v>
      </c>
      <c r="BK452" s="136">
        <f>ROUND(I452*H452,2)</f>
        <v>0</v>
      </c>
      <c r="BL452" s="18" t="s">
        <v>236</v>
      </c>
      <c r="BM452" s="135" t="s">
        <v>681</v>
      </c>
    </row>
    <row r="453" spans="2:65" s="1" customFormat="1" ht="11.25">
      <c r="B453" s="33"/>
      <c r="D453" s="137" t="s">
        <v>145</v>
      </c>
      <c r="F453" s="138" t="s">
        <v>682</v>
      </c>
      <c r="I453" s="139"/>
      <c r="L453" s="33"/>
      <c r="M453" s="140"/>
      <c r="T453" s="54"/>
      <c r="AT453" s="18" t="s">
        <v>145</v>
      </c>
      <c r="AU453" s="18" t="s">
        <v>84</v>
      </c>
    </row>
    <row r="454" spans="2:65" s="11" customFormat="1" ht="22.9" customHeight="1">
      <c r="B454" s="112"/>
      <c r="D454" s="113" t="s">
        <v>73</v>
      </c>
      <c r="E454" s="122" t="s">
        <v>683</v>
      </c>
      <c r="F454" s="122" t="s">
        <v>684</v>
      </c>
      <c r="I454" s="115"/>
      <c r="J454" s="123">
        <f>BK454</f>
        <v>0</v>
      </c>
      <c r="L454" s="112"/>
      <c r="M454" s="117"/>
      <c r="P454" s="118">
        <f>SUM(P455:P488)</f>
        <v>0</v>
      </c>
      <c r="R454" s="118">
        <f>SUM(R455:R488)</f>
        <v>1.4175E-2</v>
      </c>
      <c r="T454" s="119">
        <f>SUM(T455:T488)</f>
        <v>0.23416999999999999</v>
      </c>
      <c r="AR454" s="113" t="s">
        <v>84</v>
      </c>
      <c r="AT454" s="120" t="s">
        <v>73</v>
      </c>
      <c r="AU454" s="120" t="s">
        <v>22</v>
      </c>
      <c r="AY454" s="113" t="s">
        <v>135</v>
      </c>
      <c r="BK454" s="121">
        <f>SUM(BK455:BK488)</f>
        <v>0</v>
      </c>
    </row>
    <row r="455" spans="2:65" s="1" customFormat="1" ht="37.9" customHeight="1">
      <c r="B455" s="33"/>
      <c r="C455" s="124" t="s">
        <v>685</v>
      </c>
      <c r="D455" s="124" t="s">
        <v>138</v>
      </c>
      <c r="E455" s="125" t="s">
        <v>686</v>
      </c>
      <c r="F455" s="126" t="s">
        <v>687</v>
      </c>
      <c r="G455" s="127" t="s">
        <v>335</v>
      </c>
      <c r="H455" s="128">
        <v>1</v>
      </c>
      <c r="I455" s="129"/>
      <c r="J455" s="130">
        <f>ROUND(I455*H455,2)</f>
        <v>0</v>
      </c>
      <c r="K455" s="126" t="s">
        <v>142</v>
      </c>
      <c r="L455" s="33"/>
      <c r="M455" s="131" t="s">
        <v>20</v>
      </c>
      <c r="N455" s="132" t="s">
        <v>45</v>
      </c>
      <c r="P455" s="133">
        <f>O455*H455</f>
        <v>0</v>
      </c>
      <c r="Q455" s="133">
        <v>0</v>
      </c>
      <c r="R455" s="133">
        <f>Q455*H455</f>
        <v>0</v>
      </c>
      <c r="S455" s="133">
        <v>0</v>
      </c>
      <c r="T455" s="134">
        <f>S455*H455</f>
        <v>0</v>
      </c>
      <c r="AR455" s="135" t="s">
        <v>236</v>
      </c>
      <c r="AT455" s="135" t="s">
        <v>138</v>
      </c>
      <c r="AU455" s="135" t="s">
        <v>84</v>
      </c>
      <c r="AY455" s="18" t="s">
        <v>135</v>
      </c>
      <c r="BE455" s="136">
        <f>IF(N455="základní",J455,0)</f>
        <v>0</v>
      </c>
      <c r="BF455" s="136">
        <f>IF(N455="snížená",J455,0)</f>
        <v>0</v>
      </c>
      <c r="BG455" s="136">
        <f>IF(N455="zákl. přenesená",J455,0)</f>
        <v>0</v>
      </c>
      <c r="BH455" s="136">
        <f>IF(N455="sníž. přenesená",J455,0)</f>
        <v>0</v>
      </c>
      <c r="BI455" s="136">
        <f>IF(N455="nulová",J455,0)</f>
        <v>0</v>
      </c>
      <c r="BJ455" s="18" t="s">
        <v>22</v>
      </c>
      <c r="BK455" s="136">
        <f>ROUND(I455*H455,2)</f>
        <v>0</v>
      </c>
      <c r="BL455" s="18" t="s">
        <v>236</v>
      </c>
      <c r="BM455" s="135" t="s">
        <v>688</v>
      </c>
    </row>
    <row r="456" spans="2:65" s="1" customFormat="1" ht="11.25">
      <c r="B456" s="33"/>
      <c r="D456" s="137" t="s">
        <v>145</v>
      </c>
      <c r="F456" s="138" t="s">
        <v>689</v>
      </c>
      <c r="I456" s="139"/>
      <c r="L456" s="33"/>
      <c r="M456" s="140"/>
      <c r="T456" s="54"/>
      <c r="AT456" s="18" t="s">
        <v>145</v>
      </c>
      <c r="AU456" s="18" t="s">
        <v>84</v>
      </c>
    </row>
    <row r="457" spans="2:65" s="1" customFormat="1" ht="24.2" customHeight="1">
      <c r="B457" s="33"/>
      <c r="C457" s="124" t="s">
        <v>690</v>
      </c>
      <c r="D457" s="124" t="s">
        <v>138</v>
      </c>
      <c r="E457" s="125" t="s">
        <v>691</v>
      </c>
      <c r="F457" s="126" t="s">
        <v>692</v>
      </c>
      <c r="G457" s="127" t="s">
        <v>335</v>
      </c>
      <c r="H457" s="128">
        <v>1</v>
      </c>
      <c r="I457" s="129"/>
      <c r="J457" s="130">
        <f>ROUND(I457*H457,2)</f>
        <v>0</v>
      </c>
      <c r="K457" s="126" t="s">
        <v>142</v>
      </c>
      <c r="L457" s="33"/>
      <c r="M457" s="131" t="s">
        <v>20</v>
      </c>
      <c r="N457" s="132" t="s">
        <v>45</v>
      </c>
      <c r="P457" s="133">
        <f>O457*H457</f>
        <v>0</v>
      </c>
      <c r="Q457" s="133">
        <v>0</v>
      </c>
      <c r="R457" s="133">
        <f>Q457*H457</f>
        <v>0</v>
      </c>
      <c r="S457" s="133">
        <v>1.12E-2</v>
      </c>
      <c r="T457" s="134">
        <f>S457*H457</f>
        <v>1.12E-2</v>
      </c>
      <c r="AR457" s="135" t="s">
        <v>236</v>
      </c>
      <c r="AT457" s="135" t="s">
        <v>138</v>
      </c>
      <c r="AU457" s="135" t="s">
        <v>84</v>
      </c>
      <c r="AY457" s="18" t="s">
        <v>135</v>
      </c>
      <c r="BE457" s="136">
        <f>IF(N457="základní",J457,0)</f>
        <v>0</v>
      </c>
      <c r="BF457" s="136">
        <f>IF(N457="snížená",J457,0)</f>
        <v>0</v>
      </c>
      <c r="BG457" s="136">
        <f>IF(N457="zákl. přenesená",J457,0)</f>
        <v>0</v>
      </c>
      <c r="BH457" s="136">
        <f>IF(N457="sníž. přenesená",J457,0)</f>
        <v>0</v>
      </c>
      <c r="BI457" s="136">
        <f>IF(N457="nulová",J457,0)</f>
        <v>0</v>
      </c>
      <c r="BJ457" s="18" t="s">
        <v>22</v>
      </c>
      <c r="BK457" s="136">
        <f>ROUND(I457*H457,2)</f>
        <v>0</v>
      </c>
      <c r="BL457" s="18" t="s">
        <v>236</v>
      </c>
      <c r="BM457" s="135" t="s">
        <v>693</v>
      </c>
    </row>
    <row r="458" spans="2:65" s="1" customFormat="1" ht="11.25">
      <c r="B458" s="33"/>
      <c r="D458" s="137" t="s">
        <v>145</v>
      </c>
      <c r="F458" s="138" t="s">
        <v>694</v>
      </c>
      <c r="I458" s="139"/>
      <c r="L458" s="33"/>
      <c r="M458" s="140"/>
      <c r="T458" s="54"/>
      <c r="AT458" s="18" t="s">
        <v>145</v>
      </c>
      <c r="AU458" s="18" t="s">
        <v>84</v>
      </c>
    </row>
    <row r="459" spans="2:65" s="1" customFormat="1" ht="33" customHeight="1">
      <c r="B459" s="33"/>
      <c r="C459" s="124" t="s">
        <v>695</v>
      </c>
      <c r="D459" s="124" t="s">
        <v>138</v>
      </c>
      <c r="E459" s="125" t="s">
        <v>696</v>
      </c>
      <c r="F459" s="126" t="s">
        <v>697</v>
      </c>
      <c r="G459" s="127" t="s">
        <v>335</v>
      </c>
      <c r="H459" s="128">
        <v>1</v>
      </c>
      <c r="I459" s="129"/>
      <c r="J459" s="130">
        <f>ROUND(I459*H459,2)</f>
        <v>0</v>
      </c>
      <c r="K459" s="126" t="s">
        <v>142</v>
      </c>
      <c r="L459" s="33"/>
      <c r="M459" s="131" t="s">
        <v>20</v>
      </c>
      <c r="N459" s="132" t="s">
        <v>45</v>
      </c>
      <c r="P459" s="133">
        <f>O459*H459</f>
        <v>0</v>
      </c>
      <c r="Q459" s="133">
        <v>0</v>
      </c>
      <c r="R459" s="133">
        <f>Q459*H459</f>
        <v>0</v>
      </c>
      <c r="S459" s="133">
        <v>0</v>
      </c>
      <c r="T459" s="134">
        <f>S459*H459</f>
        <v>0</v>
      </c>
      <c r="AR459" s="135" t="s">
        <v>236</v>
      </c>
      <c r="AT459" s="135" t="s">
        <v>138</v>
      </c>
      <c r="AU459" s="135" t="s">
        <v>84</v>
      </c>
      <c r="AY459" s="18" t="s">
        <v>135</v>
      </c>
      <c r="BE459" s="136">
        <f>IF(N459="základní",J459,0)</f>
        <v>0</v>
      </c>
      <c r="BF459" s="136">
        <f>IF(N459="snížená",J459,0)</f>
        <v>0</v>
      </c>
      <c r="BG459" s="136">
        <f>IF(N459="zákl. přenesená",J459,0)</f>
        <v>0</v>
      </c>
      <c r="BH459" s="136">
        <f>IF(N459="sníž. přenesená",J459,0)</f>
        <v>0</v>
      </c>
      <c r="BI459" s="136">
        <f>IF(N459="nulová",J459,0)</f>
        <v>0</v>
      </c>
      <c r="BJ459" s="18" t="s">
        <v>22</v>
      </c>
      <c r="BK459" s="136">
        <f>ROUND(I459*H459,2)</f>
        <v>0</v>
      </c>
      <c r="BL459" s="18" t="s">
        <v>236</v>
      </c>
      <c r="BM459" s="135" t="s">
        <v>698</v>
      </c>
    </row>
    <row r="460" spans="2:65" s="1" customFormat="1" ht="11.25">
      <c r="B460" s="33"/>
      <c r="D460" s="137" t="s">
        <v>145</v>
      </c>
      <c r="F460" s="138" t="s">
        <v>699</v>
      </c>
      <c r="I460" s="139"/>
      <c r="L460" s="33"/>
      <c r="M460" s="140"/>
      <c r="T460" s="54"/>
      <c r="AT460" s="18" t="s">
        <v>145</v>
      </c>
      <c r="AU460" s="18" t="s">
        <v>84</v>
      </c>
    </row>
    <row r="461" spans="2:65" s="1" customFormat="1" ht="33" customHeight="1">
      <c r="B461" s="33"/>
      <c r="C461" s="124" t="s">
        <v>700</v>
      </c>
      <c r="D461" s="124" t="s">
        <v>138</v>
      </c>
      <c r="E461" s="125" t="s">
        <v>701</v>
      </c>
      <c r="F461" s="126" t="s">
        <v>702</v>
      </c>
      <c r="G461" s="127" t="s">
        <v>335</v>
      </c>
      <c r="H461" s="128">
        <v>1</v>
      </c>
      <c r="I461" s="129"/>
      <c r="J461" s="130">
        <f>ROUND(I461*H461,2)</f>
        <v>0</v>
      </c>
      <c r="K461" s="126" t="s">
        <v>142</v>
      </c>
      <c r="L461" s="33"/>
      <c r="M461" s="131" t="s">
        <v>20</v>
      </c>
      <c r="N461" s="132" t="s">
        <v>45</v>
      </c>
      <c r="P461" s="133">
        <f>O461*H461</f>
        <v>0</v>
      </c>
      <c r="Q461" s="133">
        <v>0</v>
      </c>
      <c r="R461" s="133">
        <f>Q461*H461</f>
        <v>0</v>
      </c>
      <c r="S461" s="133">
        <v>1E-3</v>
      </c>
      <c r="T461" s="134">
        <f>S461*H461</f>
        <v>1E-3</v>
      </c>
      <c r="AR461" s="135" t="s">
        <v>236</v>
      </c>
      <c r="AT461" s="135" t="s">
        <v>138</v>
      </c>
      <c r="AU461" s="135" t="s">
        <v>84</v>
      </c>
      <c r="AY461" s="18" t="s">
        <v>135</v>
      </c>
      <c r="BE461" s="136">
        <f>IF(N461="základní",J461,0)</f>
        <v>0</v>
      </c>
      <c r="BF461" s="136">
        <f>IF(N461="snížená",J461,0)</f>
        <v>0</v>
      </c>
      <c r="BG461" s="136">
        <f>IF(N461="zákl. přenesená",J461,0)</f>
        <v>0</v>
      </c>
      <c r="BH461" s="136">
        <f>IF(N461="sníž. přenesená",J461,0)</f>
        <v>0</v>
      </c>
      <c r="BI461" s="136">
        <f>IF(N461="nulová",J461,0)</f>
        <v>0</v>
      </c>
      <c r="BJ461" s="18" t="s">
        <v>22</v>
      </c>
      <c r="BK461" s="136">
        <f>ROUND(I461*H461,2)</f>
        <v>0</v>
      </c>
      <c r="BL461" s="18" t="s">
        <v>236</v>
      </c>
      <c r="BM461" s="135" t="s">
        <v>703</v>
      </c>
    </row>
    <row r="462" spans="2:65" s="1" customFormat="1" ht="11.25">
      <c r="B462" s="33"/>
      <c r="D462" s="137" t="s">
        <v>145</v>
      </c>
      <c r="F462" s="138" t="s">
        <v>704</v>
      </c>
      <c r="I462" s="139"/>
      <c r="L462" s="33"/>
      <c r="M462" s="140"/>
      <c r="T462" s="54"/>
      <c r="AT462" s="18" t="s">
        <v>145</v>
      </c>
      <c r="AU462" s="18" t="s">
        <v>84</v>
      </c>
    </row>
    <row r="463" spans="2:65" s="1" customFormat="1" ht="37.9" customHeight="1">
      <c r="B463" s="33"/>
      <c r="C463" s="124" t="s">
        <v>705</v>
      </c>
      <c r="D463" s="124" t="s">
        <v>138</v>
      </c>
      <c r="E463" s="125" t="s">
        <v>706</v>
      </c>
      <c r="F463" s="126" t="s">
        <v>707</v>
      </c>
      <c r="G463" s="127" t="s">
        <v>198</v>
      </c>
      <c r="H463" s="128">
        <v>15.5</v>
      </c>
      <c r="I463" s="129"/>
      <c r="J463" s="130">
        <f>ROUND(I463*H463,2)</f>
        <v>0</v>
      </c>
      <c r="K463" s="126" t="s">
        <v>142</v>
      </c>
      <c r="L463" s="33"/>
      <c r="M463" s="131" t="s">
        <v>20</v>
      </c>
      <c r="N463" s="132" t="s">
        <v>45</v>
      </c>
      <c r="P463" s="133">
        <f>O463*H463</f>
        <v>0</v>
      </c>
      <c r="Q463" s="133">
        <v>0</v>
      </c>
      <c r="R463" s="133">
        <f>Q463*H463</f>
        <v>0</v>
      </c>
      <c r="S463" s="133">
        <v>0</v>
      </c>
      <c r="T463" s="134">
        <f>S463*H463</f>
        <v>0</v>
      </c>
      <c r="AR463" s="135" t="s">
        <v>236</v>
      </c>
      <c r="AT463" s="135" t="s">
        <v>138</v>
      </c>
      <c r="AU463" s="135" t="s">
        <v>84</v>
      </c>
      <c r="AY463" s="18" t="s">
        <v>135</v>
      </c>
      <c r="BE463" s="136">
        <f>IF(N463="základní",J463,0)</f>
        <v>0</v>
      </c>
      <c r="BF463" s="136">
        <f>IF(N463="snížená",J463,0)</f>
        <v>0</v>
      </c>
      <c r="BG463" s="136">
        <f>IF(N463="zákl. přenesená",J463,0)</f>
        <v>0</v>
      </c>
      <c r="BH463" s="136">
        <f>IF(N463="sníž. přenesená",J463,0)</f>
        <v>0</v>
      </c>
      <c r="BI463" s="136">
        <f>IF(N463="nulová",J463,0)</f>
        <v>0</v>
      </c>
      <c r="BJ463" s="18" t="s">
        <v>22</v>
      </c>
      <c r="BK463" s="136">
        <f>ROUND(I463*H463,2)</f>
        <v>0</v>
      </c>
      <c r="BL463" s="18" t="s">
        <v>236</v>
      </c>
      <c r="BM463" s="135" t="s">
        <v>708</v>
      </c>
    </row>
    <row r="464" spans="2:65" s="1" customFormat="1" ht="11.25">
      <c r="B464" s="33"/>
      <c r="D464" s="137" t="s">
        <v>145</v>
      </c>
      <c r="F464" s="138" t="s">
        <v>709</v>
      </c>
      <c r="I464" s="139"/>
      <c r="L464" s="33"/>
      <c r="M464" s="140"/>
      <c r="T464" s="54"/>
      <c r="AT464" s="18" t="s">
        <v>145</v>
      </c>
      <c r="AU464" s="18" t="s">
        <v>84</v>
      </c>
    </row>
    <row r="465" spans="2:65" s="12" customFormat="1" ht="11.25">
      <c r="B465" s="141"/>
      <c r="D465" s="142" t="s">
        <v>147</v>
      </c>
      <c r="E465" s="143" t="s">
        <v>20</v>
      </c>
      <c r="F465" s="144" t="s">
        <v>710</v>
      </c>
      <c r="H465" s="145">
        <v>15</v>
      </c>
      <c r="I465" s="146"/>
      <c r="L465" s="141"/>
      <c r="M465" s="147"/>
      <c r="T465" s="148"/>
      <c r="AT465" s="143" t="s">
        <v>147</v>
      </c>
      <c r="AU465" s="143" t="s">
        <v>84</v>
      </c>
      <c r="AV465" s="12" t="s">
        <v>84</v>
      </c>
      <c r="AW465" s="12" t="s">
        <v>36</v>
      </c>
      <c r="AX465" s="12" t="s">
        <v>74</v>
      </c>
      <c r="AY465" s="143" t="s">
        <v>135</v>
      </c>
    </row>
    <row r="466" spans="2:65" s="12" customFormat="1" ht="22.5">
      <c r="B466" s="141"/>
      <c r="D466" s="142" t="s">
        <v>147</v>
      </c>
      <c r="E466" s="143" t="s">
        <v>20</v>
      </c>
      <c r="F466" s="144" t="s">
        <v>711</v>
      </c>
      <c r="H466" s="145">
        <v>0.5</v>
      </c>
      <c r="I466" s="146"/>
      <c r="L466" s="141"/>
      <c r="M466" s="147"/>
      <c r="T466" s="148"/>
      <c r="AT466" s="143" t="s">
        <v>147</v>
      </c>
      <c r="AU466" s="143" t="s">
        <v>84</v>
      </c>
      <c r="AV466" s="12" t="s">
        <v>84</v>
      </c>
      <c r="AW466" s="12" t="s">
        <v>36</v>
      </c>
      <c r="AX466" s="12" t="s">
        <v>74</v>
      </c>
      <c r="AY466" s="143" t="s">
        <v>135</v>
      </c>
    </row>
    <row r="467" spans="2:65" s="13" customFormat="1" ht="11.25">
      <c r="B467" s="149"/>
      <c r="D467" s="142" t="s">
        <v>147</v>
      </c>
      <c r="E467" s="150" t="s">
        <v>20</v>
      </c>
      <c r="F467" s="151" t="s">
        <v>151</v>
      </c>
      <c r="H467" s="152">
        <v>15.5</v>
      </c>
      <c r="I467" s="153"/>
      <c r="L467" s="149"/>
      <c r="M467" s="154"/>
      <c r="T467" s="155"/>
      <c r="AT467" s="150" t="s">
        <v>147</v>
      </c>
      <c r="AU467" s="150" t="s">
        <v>84</v>
      </c>
      <c r="AV467" s="13" t="s">
        <v>143</v>
      </c>
      <c r="AW467" s="13" t="s">
        <v>36</v>
      </c>
      <c r="AX467" s="13" t="s">
        <v>22</v>
      </c>
      <c r="AY467" s="150" t="s">
        <v>135</v>
      </c>
    </row>
    <row r="468" spans="2:65" s="1" customFormat="1" ht="16.5" customHeight="1">
      <c r="B468" s="33"/>
      <c r="C468" s="156" t="s">
        <v>712</v>
      </c>
      <c r="D468" s="156" t="s">
        <v>179</v>
      </c>
      <c r="E468" s="157" t="s">
        <v>713</v>
      </c>
      <c r="F468" s="158" t="s">
        <v>714</v>
      </c>
      <c r="G468" s="159" t="s">
        <v>198</v>
      </c>
      <c r="H468" s="160">
        <v>0.6</v>
      </c>
      <c r="I468" s="161"/>
      <c r="J468" s="162">
        <f>ROUND(I468*H468,2)</f>
        <v>0</v>
      </c>
      <c r="K468" s="158" t="s">
        <v>142</v>
      </c>
      <c r="L468" s="163"/>
      <c r="M468" s="164" t="s">
        <v>20</v>
      </c>
      <c r="N468" s="165" t="s">
        <v>45</v>
      </c>
      <c r="P468" s="133">
        <f>O468*H468</f>
        <v>0</v>
      </c>
      <c r="Q468" s="133">
        <v>1.2E-2</v>
      </c>
      <c r="R468" s="133">
        <f>Q468*H468</f>
        <v>7.1999999999999998E-3</v>
      </c>
      <c r="S468" s="133">
        <v>0</v>
      </c>
      <c r="T468" s="134">
        <f>S468*H468</f>
        <v>0</v>
      </c>
      <c r="AR468" s="135" t="s">
        <v>332</v>
      </c>
      <c r="AT468" s="135" t="s">
        <v>179</v>
      </c>
      <c r="AU468" s="135" t="s">
        <v>84</v>
      </c>
      <c r="AY468" s="18" t="s">
        <v>135</v>
      </c>
      <c r="BE468" s="136">
        <f>IF(N468="základní",J468,0)</f>
        <v>0</v>
      </c>
      <c r="BF468" s="136">
        <f>IF(N468="snížená",J468,0)</f>
        <v>0</v>
      </c>
      <c r="BG468" s="136">
        <f>IF(N468="zákl. přenesená",J468,0)</f>
        <v>0</v>
      </c>
      <c r="BH468" s="136">
        <f>IF(N468="sníž. přenesená",J468,0)</f>
        <v>0</v>
      </c>
      <c r="BI468" s="136">
        <f>IF(N468="nulová",J468,0)</f>
        <v>0</v>
      </c>
      <c r="BJ468" s="18" t="s">
        <v>22</v>
      </c>
      <c r="BK468" s="136">
        <f>ROUND(I468*H468,2)</f>
        <v>0</v>
      </c>
      <c r="BL468" s="18" t="s">
        <v>236</v>
      </c>
      <c r="BM468" s="135" t="s">
        <v>715</v>
      </c>
    </row>
    <row r="469" spans="2:65" s="12" customFormat="1" ht="22.5">
      <c r="B469" s="141"/>
      <c r="D469" s="142" t="s">
        <v>147</v>
      </c>
      <c r="E469" s="143" t="s">
        <v>20</v>
      </c>
      <c r="F469" s="144" t="s">
        <v>716</v>
      </c>
      <c r="H469" s="145">
        <v>0.6</v>
      </c>
      <c r="I469" s="146"/>
      <c r="L469" s="141"/>
      <c r="M469" s="147"/>
      <c r="T469" s="148"/>
      <c r="AT469" s="143" t="s">
        <v>147</v>
      </c>
      <c r="AU469" s="143" t="s">
        <v>84</v>
      </c>
      <c r="AV469" s="12" t="s">
        <v>84</v>
      </c>
      <c r="AW469" s="12" t="s">
        <v>36</v>
      </c>
      <c r="AX469" s="12" t="s">
        <v>22</v>
      </c>
      <c r="AY469" s="143" t="s">
        <v>135</v>
      </c>
    </row>
    <row r="470" spans="2:65" s="1" customFormat="1" ht="44.25" customHeight="1">
      <c r="B470" s="33"/>
      <c r="C470" s="124" t="s">
        <v>28</v>
      </c>
      <c r="D470" s="124" t="s">
        <v>138</v>
      </c>
      <c r="E470" s="125" t="s">
        <v>717</v>
      </c>
      <c r="F470" s="126" t="s">
        <v>718</v>
      </c>
      <c r="G470" s="127" t="s">
        <v>198</v>
      </c>
      <c r="H470" s="128">
        <v>15</v>
      </c>
      <c r="I470" s="129"/>
      <c r="J470" s="130">
        <f>ROUND(I470*H470,2)</f>
        <v>0</v>
      </c>
      <c r="K470" s="126" t="s">
        <v>142</v>
      </c>
      <c r="L470" s="33"/>
      <c r="M470" s="131" t="s">
        <v>20</v>
      </c>
      <c r="N470" s="132" t="s">
        <v>45</v>
      </c>
      <c r="P470" s="133">
        <f>O470*H470</f>
        <v>0</v>
      </c>
      <c r="Q470" s="133">
        <v>0</v>
      </c>
      <c r="R470" s="133">
        <f>Q470*H470</f>
        <v>0</v>
      </c>
      <c r="S470" s="133">
        <v>1.3100000000000001E-2</v>
      </c>
      <c r="T470" s="134">
        <f>S470*H470</f>
        <v>0.19650000000000001</v>
      </c>
      <c r="AR470" s="135" t="s">
        <v>236</v>
      </c>
      <c r="AT470" s="135" t="s">
        <v>138</v>
      </c>
      <c r="AU470" s="135" t="s">
        <v>84</v>
      </c>
      <c r="AY470" s="18" t="s">
        <v>135</v>
      </c>
      <c r="BE470" s="136">
        <f>IF(N470="základní",J470,0)</f>
        <v>0</v>
      </c>
      <c r="BF470" s="136">
        <f>IF(N470="snížená",J470,0)</f>
        <v>0</v>
      </c>
      <c r="BG470" s="136">
        <f>IF(N470="zákl. přenesená",J470,0)</f>
        <v>0</v>
      </c>
      <c r="BH470" s="136">
        <f>IF(N470="sníž. přenesená",J470,0)</f>
        <v>0</v>
      </c>
      <c r="BI470" s="136">
        <f>IF(N470="nulová",J470,0)</f>
        <v>0</v>
      </c>
      <c r="BJ470" s="18" t="s">
        <v>22</v>
      </c>
      <c r="BK470" s="136">
        <f>ROUND(I470*H470,2)</f>
        <v>0</v>
      </c>
      <c r="BL470" s="18" t="s">
        <v>236</v>
      </c>
      <c r="BM470" s="135" t="s">
        <v>719</v>
      </c>
    </row>
    <row r="471" spans="2:65" s="1" customFormat="1" ht="11.25">
      <c r="B471" s="33"/>
      <c r="D471" s="137" t="s">
        <v>145</v>
      </c>
      <c r="F471" s="138" t="s">
        <v>720</v>
      </c>
      <c r="I471" s="139"/>
      <c r="L471" s="33"/>
      <c r="M471" s="140"/>
      <c r="T471" s="54"/>
      <c r="AT471" s="18" t="s">
        <v>145</v>
      </c>
      <c r="AU471" s="18" t="s">
        <v>84</v>
      </c>
    </row>
    <row r="472" spans="2:65" s="1" customFormat="1" ht="37.9" customHeight="1">
      <c r="B472" s="33"/>
      <c r="C472" s="124" t="s">
        <v>721</v>
      </c>
      <c r="D472" s="124" t="s">
        <v>138</v>
      </c>
      <c r="E472" s="125" t="s">
        <v>722</v>
      </c>
      <c r="F472" s="126" t="s">
        <v>723</v>
      </c>
      <c r="G472" s="127" t="s">
        <v>198</v>
      </c>
      <c r="H472" s="128">
        <v>3</v>
      </c>
      <c r="I472" s="129"/>
      <c r="J472" s="130">
        <f>ROUND(I472*H472,2)</f>
        <v>0</v>
      </c>
      <c r="K472" s="126" t="s">
        <v>142</v>
      </c>
      <c r="L472" s="33"/>
      <c r="M472" s="131" t="s">
        <v>20</v>
      </c>
      <c r="N472" s="132" t="s">
        <v>45</v>
      </c>
      <c r="P472" s="133">
        <f>O472*H472</f>
        <v>0</v>
      </c>
      <c r="Q472" s="133">
        <v>0</v>
      </c>
      <c r="R472" s="133">
        <f>Q472*H472</f>
        <v>0</v>
      </c>
      <c r="S472" s="133">
        <v>3.4399999999999999E-3</v>
      </c>
      <c r="T472" s="134">
        <f>S472*H472</f>
        <v>1.0319999999999999E-2</v>
      </c>
      <c r="AR472" s="135" t="s">
        <v>236</v>
      </c>
      <c r="AT472" s="135" t="s">
        <v>138</v>
      </c>
      <c r="AU472" s="135" t="s">
        <v>84</v>
      </c>
      <c r="AY472" s="18" t="s">
        <v>135</v>
      </c>
      <c r="BE472" s="136">
        <f>IF(N472="základní",J472,0)</f>
        <v>0</v>
      </c>
      <c r="BF472" s="136">
        <f>IF(N472="snížená",J472,0)</f>
        <v>0</v>
      </c>
      <c r="BG472" s="136">
        <f>IF(N472="zákl. přenesená",J472,0)</f>
        <v>0</v>
      </c>
      <c r="BH472" s="136">
        <f>IF(N472="sníž. přenesená",J472,0)</f>
        <v>0</v>
      </c>
      <c r="BI472" s="136">
        <f>IF(N472="nulová",J472,0)</f>
        <v>0</v>
      </c>
      <c r="BJ472" s="18" t="s">
        <v>22</v>
      </c>
      <c r="BK472" s="136">
        <f>ROUND(I472*H472,2)</f>
        <v>0</v>
      </c>
      <c r="BL472" s="18" t="s">
        <v>236</v>
      </c>
      <c r="BM472" s="135" t="s">
        <v>724</v>
      </c>
    </row>
    <row r="473" spans="2:65" s="1" customFormat="1" ht="11.25">
      <c r="B473" s="33"/>
      <c r="D473" s="137" t="s">
        <v>145</v>
      </c>
      <c r="F473" s="138" t="s">
        <v>725</v>
      </c>
      <c r="I473" s="139"/>
      <c r="L473" s="33"/>
      <c r="M473" s="140"/>
      <c r="T473" s="54"/>
      <c r="AT473" s="18" t="s">
        <v>145</v>
      </c>
      <c r="AU473" s="18" t="s">
        <v>84</v>
      </c>
    </row>
    <row r="474" spans="2:65" s="1" customFormat="1" ht="44.25" customHeight="1">
      <c r="B474" s="33"/>
      <c r="C474" s="124" t="s">
        <v>726</v>
      </c>
      <c r="D474" s="124" t="s">
        <v>138</v>
      </c>
      <c r="E474" s="125" t="s">
        <v>727</v>
      </c>
      <c r="F474" s="126" t="s">
        <v>728</v>
      </c>
      <c r="G474" s="127" t="s">
        <v>335</v>
      </c>
      <c r="H474" s="128">
        <v>2</v>
      </c>
      <c r="I474" s="129"/>
      <c r="J474" s="130">
        <f>ROUND(I474*H474,2)</f>
        <v>0</v>
      </c>
      <c r="K474" s="126" t="s">
        <v>142</v>
      </c>
      <c r="L474" s="33"/>
      <c r="M474" s="131" t="s">
        <v>20</v>
      </c>
      <c r="N474" s="132" t="s">
        <v>45</v>
      </c>
      <c r="P474" s="133">
        <f>O474*H474</f>
        <v>0</v>
      </c>
      <c r="Q474" s="133">
        <v>0</v>
      </c>
      <c r="R474" s="133">
        <f>Q474*H474</f>
        <v>0</v>
      </c>
      <c r="S474" s="133">
        <v>5.7000000000000002E-3</v>
      </c>
      <c r="T474" s="134">
        <f>S474*H474</f>
        <v>1.14E-2</v>
      </c>
      <c r="AR474" s="135" t="s">
        <v>236</v>
      </c>
      <c r="AT474" s="135" t="s">
        <v>138</v>
      </c>
      <c r="AU474" s="135" t="s">
        <v>84</v>
      </c>
      <c r="AY474" s="18" t="s">
        <v>135</v>
      </c>
      <c r="BE474" s="136">
        <f>IF(N474="základní",J474,0)</f>
        <v>0</v>
      </c>
      <c r="BF474" s="136">
        <f>IF(N474="snížená",J474,0)</f>
        <v>0</v>
      </c>
      <c r="BG474" s="136">
        <f>IF(N474="zákl. přenesená",J474,0)</f>
        <v>0</v>
      </c>
      <c r="BH474" s="136">
        <f>IF(N474="sníž. přenesená",J474,0)</f>
        <v>0</v>
      </c>
      <c r="BI474" s="136">
        <f>IF(N474="nulová",J474,0)</f>
        <v>0</v>
      </c>
      <c r="BJ474" s="18" t="s">
        <v>22</v>
      </c>
      <c r="BK474" s="136">
        <f>ROUND(I474*H474,2)</f>
        <v>0</v>
      </c>
      <c r="BL474" s="18" t="s">
        <v>236</v>
      </c>
      <c r="BM474" s="135" t="s">
        <v>729</v>
      </c>
    </row>
    <row r="475" spans="2:65" s="1" customFormat="1" ht="11.25">
      <c r="B475" s="33"/>
      <c r="D475" s="137" t="s">
        <v>145</v>
      </c>
      <c r="F475" s="138" t="s">
        <v>730</v>
      </c>
      <c r="I475" s="139"/>
      <c r="L475" s="33"/>
      <c r="M475" s="140"/>
      <c r="T475" s="54"/>
      <c r="AT475" s="18" t="s">
        <v>145</v>
      </c>
      <c r="AU475" s="18" t="s">
        <v>84</v>
      </c>
    </row>
    <row r="476" spans="2:65" s="1" customFormat="1" ht="24.2" customHeight="1">
      <c r="B476" s="33"/>
      <c r="C476" s="124" t="s">
        <v>731</v>
      </c>
      <c r="D476" s="124" t="s">
        <v>138</v>
      </c>
      <c r="E476" s="125" t="s">
        <v>732</v>
      </c>
      <c r="F476" s="126" t="s">
        <v>733</v>
      </c>
      <c r="G476" s="127" t="s">
        <v>335</v>
      </c>
      <c r="H476" s="128">
        <v>3</v>
      </c>
      <c r="I476" s="129"/>
      <c r="J476" s="130">
        <f>ROUND(I476*H476,2)</f>
        <v>0</v>
      </c>
      <c r="K476" s="126" t="s">
        <v>142</v>
      </c>
      <c r="L476" s="33"/>
      <c r="M476" s="131" t="s">
        <v>20</v>
      </c>
      <c r="N476" s="132" t="s">
        <v>45</v>
      </c>
      <c r="P476" s="133">
        <f>O476*H476</f>
        <v>0</v>
      </c>
      <c r="Q476" s="133">
        <v>0</v>
      </c>
      <c r="R476" s="133">
        <f>Q476*H476</f>
        <v>0</v>
      </c>
      <c r="S476" s="133">
        <v>0</v>
      </c>
      <c r="T476" s="134">
        <f>S476*H476</f>
        <v>0</v>
      </c>
      <c r="AR476" s="135" t="s">
        <v>236</v>
      </c>
      <c r="AT476" s="135" t="s">
        <v>138</v>
      </c>
      <c r="AU476" s="135" t="s">
        <v>84</v>
      </c>
      <c r="AY476" s="18" t="s">
        <v>135</v>
      </c>
      <c r="BE476" s="136">
        <f>IF(N476="základní",J476,0)</f>
        <v>0</v>
      </c>
      <c r="BF476" s="136">
        <f>IF(N476="snížená",J476,0)</f>
        <v>0</v>
      </c>
      <c r="BG476" s="136">
        <f>IF(N476="zákl. přenesená",J476,0)</f>
        <v>0</v>
      </c>
      <c r="BH476" s="136">
        <f>IF(N476="sníž. přenesená",J476,0)</f>
        <v>0</v>
      </c>
      <c r="BI476" s="136">
        <f>IF(N476="nulová",J476,0)</f>
        <v>0</v>
      </c>
      <c r="BJ476" s="18" t="s">
        <v>22</v>
      </c>
      <c r="BK476" s="136">
        <f>ROUND(I476*H476,2)</f>
        <v>0</v>
      </c>
      <c r="BL476" s="18" t="s">
        <v>236</v>
      </c>
      <c r="BM476" s="135" t="s">
        <v>734</v>
      </c>
    </row>
    <row r="477" spans="2:65" s="1" customFormat="1" ht="11.25">
      <c r="B477" s="33"/>
      <c r="D477" s="137" t="s">
        <v>145</v>
      </c>
      <c r="F477" s="138" t="s">
        <v>735</v>
      </c>
      <c r="I477" s="139"/>
      <c r="L477" s="33"/>
      <c r="M477" s="140"/>
      <c r="T477" s="54"/>
      <c r="AT477" s="18" t="s">
        <v>145</v>
      </c>
      <c r="AU477" s="18" t="s">
        <v>84</v>
      </c>
    </row>
    <row r="478" spans="2:65" s="1" customFormat="1" ht="37.9" customHeight="1">
      <c r="B478" s="33"/>
      <c r="C478" s="124" t="s">
        <v>529</v>
      </c>
      <c r="D478" s="124" t="s">
        <v>138</v>
      </c>
      <c r="E478" s="125" t="s">
        <v>736</v>
      </c>
      <c r="F478" s="126" t="s">
        <v>737</v>
      </c>
      <c r="G478" s="127" t="s">
        <v>335</v>
      </c>
      <c r="H478" s="128">
        <v>2</v>
      </c>
      <c r="I478" s="129"/>
      <c r="J478" s="130">
        <f>ROUND(I478*H478,2)</f>
        <v>0</v>
      </c>
      <c r="K478" s="126" t="s">
        <v>142</v>
      </c>
      <c r="L478" s="33"/>
      <c r="M478" s="131" t="s">
        <v>20</v>
      </c>
      <c r="N478" s="132" t="s">
        <v>45</v>
      </c>
      <c r="P478" s="133">
        <f>O478*H478</f>
        <v>0</v>
      </c>
      <c r="Q478" s="133">
        <v>0</v>
      </c>
      <c r="R478" s="133">
        <f>Q478*H478</f>
        <v>0</v>
      </c>
      <c r="S478" s="133">
        <v>0</v>
      </c>
      <c r="T478" s="134">
        <f>S478*H478</f>
        <v>0</v>
      </c>
      <c r="AR478" s="135" t="s">
        <v>236</v>
      </c>
      <c r="AT478" s="135" t="s">
        <v>138</v>
      </c>
      <c r="AU478" s="135" t="s">
        <v>84</v>
      </c>
      <c r="AY478" s="18" t="s">
        <v>135</v>
      </c>
      <c r="BE478" s="136">
        <f>IF(N478="základní",J478,0)</f>
        <v>0</v>
      </c>
      <c r="BF478" s="136">
        <f>IF(N478="snížená",J478,0)</f>
        <v>0</v>
      </c>
      <c r="BG478" s="136">
        <f>IF(N478="zákl. přenesená",J478,0)</f>
        <v>0</v>
      </c>
      <c r="BH478" s="136">
        <f>IF(N478="sníž. přenesená",J478,0)</f>
        <v>0</v>
      </c>
      <c r="BI478" s="136">
        <f>IF(N478="nulová",J478,0)</f>
        <v>0</v>
      </c>
      <c r="BJ478" s="18" t="s">
        <v>22</v>
      </c>
      <c r="BK478" s="136">
        <f>ROUND(I478*H478,2)</f>
        <v>0</v>
      </c>
      <c r="BL478" s="18" t="s">
        <v>236</v>
      </c>
      <c r="BM478" s="135" t="s">
        <v>738</v>
      </c>
    </row>
    <row r="479" spans="2:65" s="1" customFormat="1" ht="11.25">
      <c r="B479" s="33"/>
      <c r="D479" s="137" t="s">
        <v>145</v>
      </c>
      <c r="F479" s="138" t="s">
        <v>739</v>
      </c>
      <c r="I479" s="139"/>
      <c r="L479" s="33"/>
      <c r="M479" s="140"/>
      <c r="T479" s="54"/>
      <c r="AT479" s="18" t="s">
        <v>145</v>
      </c>
      <c r="AU479" s="18" t="s">
        <v>84</v>
      </c>
    </row>
    <row r="480" spans="2:65" s="1" customFormat="1" ht="33" customHeight="1">
      <c r="B480" s="33"/>
      <c r="C480" s="124" t="s">
        <v>740</v>
      </c>
      <c r="D480" s="124" t="s">
        <v>138</v>
      </c>
      <c r="E480" s="125" t="s">
        <v>741</v>
      </c>
      <c r="F480" s="126" t="s">
        <v>742</v>
      </c>
      <c r="G480" s="127" t="s">
        <v>198</v>
      </c>
      <c r="H480" s="128">
        <v>15.5</v>
      </c>
      <c r="I480" s="129"/>
      <c r="J480" s="130">
        <f>ROUND(I480*H480,2)</f>
        <v>0</v>
      </c>
      <c r="K480" s="126" t="s">
        <v>142</v>
      </c>
      <c r="L480" s="33"/>
      <c r="M480" s="131" t="s">
        <v>20</v>
      </c>
      <c r="N480" s="132" t="s">
        <v>45</v>
      </c>
      <c r="P480" s="133">
        <f>O480*H480</f>
        <v>0</v>
      </c>
      <c r="Q480" s="133">
        <v>4.4999999999999999E-4</v>
      </c>
      <c r="R480" s="133">
        <f>Q480*H480</f>
        <v>6.9749999999999994E-3</v>
      </c>
      <c r="S480" s="133">
        <v>0</v>
      </c>
      <c r="T480" s="134">
        <f>S480*H480</f>
        <v>0</v>
      </c>
      <c r="AR480" s="135" t="s">
        <v>236</v>
      </c>
      <c r="AT480" s="135" t="s">
        <v>138</v>
      </c>
      <c r="AU480" s="135" t="s">
        <v>84</v>
      </c>
      <c r="AY480" s="18" t="s">
        <v>135</v>
      </c>
      <c r="BE480" s="136">
        <f>IF(N480="základní",J480,0)</f>
        <v>0</v>
      </c>
      <c r="BF480" s="136">
        <f>IF(N480="snížená",J480,0)</f>
        <v>0</v>
      </c>
      <c r="BG480" s="136">
        <f>IF(N480="zákl. přenesená",J480,0)</f>
        <v>0</v>
      </c>
      <c r="BH480" s="136">
        <f>IF(N480="sníž. přenesená",J480,0)</f>
        <v>0</v>
      </c>
      <c r="BI480" s="136">
        <f>IF(N480="nulová",J480,0)</f>
        <v>0</v>
      </c>
      <c r="BJ480" s="18" t="s">
        <v>22</v>
      </c>
      <c r="BK480" s="136">
        <f>ROUND(I480*H480,2)</f>
        <v>0</v>
      </c>
      <c r="BL480" s="18" t="s">
        <v>236</v>
      </c>
      <c r="BM480" s="135" t="s">
        <v>743</v>
      </c>
    </row>
    <row r="481" spans="2:65" s="1" customFormat="1" ht="11.25">
      <c r="B481" s="33"/>
      <c r="D481" s="137" t="s">
        <v>145</v>
      </c>
      <c r="F481" s="138" t="s">
        <v>744</v>
      </c>
      <c r="I481" s="139"/>
      <c r="L481" s="33"/>
      <c r="M481" s="140"/>
      <c r="T481" s="54"/>
      <c r="AT481" s="18" t="s">
        <v>145</v>
      </c>
      <c r="AU481" s="18" t="s">
        <v>84</v>
      </c>
    </row>
    <row r="482" spans="2:65" s="12" customFormat="1" ht="11.25">
      <c r="B482" s="141"/>
      <c r="D482" s="142" t="s">
        <v>147</v>
      </c>
      <c r="E482" s="143" t="s">
        <v>20</v>
      </c>
      <c r="F482" s="144" t="s">
        <v>710</v>
      </c>
      <c r="H482" s="145">
        <v>15</v>
      </c>
      <c r="I482" s="146"/>
      <c r="L482" s="141"/>
      <c r="M482" s="147"/>
      <c r="T482" s="148"/>
      <c r="AT482" s="143" t="s">
        <v>147</v>
      </c>
      <c r="AU482" s="143" t="s">
        <v>84</v>
      </c>
      <c r="AV482" s="12" t="s">
        <v>84</v>
      </c>
      <c r="AW482" s="12" t="s">
        <v>36</v>
      </c>
      <c r="AX482" s="12" t="s">
        <v>74</v>
      </c>
      <c r="AY482" s="143" t="s">
        <v>135</v>
      </c>
    </row>
    <row r="483" spans="2:65" s="12" customFormat="1" ht="22.5">
      <c r="B483" s="141"/>
      <c r="D483" s="142" t="s">
        <v>147</v>
      </c>
      <c r="E483" s="143" t="s">
        <v>20</v>
      </c>
      <c r="F483" s="144" t="s">
        <v>711</v>
      </c>
      <c r="H483" s="145">
        <v>0.5</v>
      </c>
      <c r="I483" s="146"/>
      <c r="L483" s="141"/>
      <c r="M483" s="147"/>
      <c r="T483" s="148"/>
      <c r="AT483" s="143" t="s">
        <v>147</v>
      </c>
      <c r="AU483" s="143" t="s">
        <v>84</v>
      </c>
      <c r="AV483" s="12" t="s">
        <v>84</v>
      </c>
      <c r="AW483" s="12" t="s">
        <v>36</v>
      </c>
      <c r="AX483" s="12" t="s">
        <v>74</v>
      </c>
      <c r="AY483" s="143" t="s">
        <v>135</v>
      </c>
    </row>
    <row r="484" spans="2:65" s="13" customFormat="1" ht="11.25">
      <c r="B484" s="149"/>
      <c r="D484" s="142" t="s">
        <v>147</v>
      </c>
      <c r="E484" s="150" t="s">
        <v>20</v>
      </c>
      <c r="F484" s="151" t="s">
        <v>151</v>
      </c>
      <c r="H484" s="152">
        <v>15.5</v>
      </c>
      <c r="I484" s="153"/>
      <c r="L484" s="149"/>
      <c r="M484" s="154"/>
      <c r="T484" s="155"/>
      <c r="AT484" s="150" t="s">
        <v>147</v>
      </c>
      <c r="AU484" s="150" t="s">
        <v>84</v>
      </c>
      <c r="AV484" s="13" t="s">
        <v>143</v>
      </c>
      <c r="AW484" s="13" t="s">
        <v>36</v>
      </c>
      <c r="AX484" s="13" t="s">
        <v>22</v>
      </c>
      <c r="AY484" s="150" t="s">
        <v>135</v>
      </c>
    </row>
    <row r="485" spans="2:65" s="1" customFormat="1" ht="24.2" customHeight="1">
      <c r="B485" s="33"/>
      <c r="C485" s="124" t="s">
        <v>570</v>
      </c>
      <c r="D485" s="124" t="s">
        <v>138</v>
      </c>
      <c r="E485" s="125" t="s">
        <v>745</v>
      </c>
      <c r="F485" s="126" t="s">
        <v>746</v>
      </c>
      <c r="G485" s="127" t="s">
        <v>198</v>
      </c>
      <c r="H485" s="128">
        <v>15</v>
      </c>
      <c r="I485" s="129"/>
      <c r="J485" s="130">
        <f>ROUND(I485*H485,2)</f>
        <v>0</v>
      </c>
      <c r="K485" s="126" t="s">
        <v>142</v>
      </c>
      <c r="L485" s="33"/>
      <c r="M485" s="131" t="s">
        <v>20</v>
      </c>
      <c r="N485" s="132" t="s">
        <v>45</v>
      </c>
      <c r="P485" s="133">
        <f>O485*H485</f>
        <v>0</v>
      </c>
      <c r="Q485" s="133">
        <v>0</v>
      </c>
      <c r="R485" s="133">
        <f>Q485*H485</f>
        <v>0</v>
      </c>
      <c r="S485" s="133">
        <v>2.5000000000000001E-4</v>
      </c>
      <c r="T485" s="134">
        <f>S485*H485</f>
        <v>3.7499999999999999E-3</v>
      </c>
      <c r="AR485" s="135" t="s">
        <v>236</v>
      </c>
      <c r="AT485" s="135" t="s">
        <v>138</v>
      </c>
      <c r="AU485" s="135" t="s">
        <v>84</v>
      </c>
      <c r="AY485" s="18" t="s">
        <v>135</v>
      </c>
      <c r="BE485" s="136">
        <f>IF(N485="základní",J485,0)</f>
        <v>0</v>
      </c>
      <c r="BF485" s="136">
        <f>IF(N485="snížená",J485,0)</f>
        <v>0</v>
      </c>
      <c r="BG485" s="136">
        <f>IF(N485="zákl. přenesená",J485,0)</f>
        <v>0</v>
      </c>
      <c r="BH485" s="136">
        <f>IF(N485="sníž. přenesená",J485,0)</f>
        <v>0</v>
      </c>
      <c r="BI485" s="136">
        <f>IF(N485="nulová",J485,0)</f>
        <v>0</v>
      </c>
      <c r="BJ485" s="18" t="s">
        <v>22</v>
      </c>
      <c r="BK485" s="136">
        <f>ROUND(I485*H485,2)</f>
        <v>0</v>
      </c>
      <c r="BL485" s="18" t="s">
        <v>236</v>
      </c>
      <c r="BM485" s="135" t="s">
        <v>747</v>
      </c>
    </row>
    <row r="486" spans="2:65" s="1" customFormat="1" ht="11.25">
      <c r="B486" s="33"/>
      <c r="D486" s="137" t="s">
        <v>145</v>
      </c>
      <c r="F486" s="138" t="s">
        <v>748</v>
      </c>
      <c r="I486" s="139"/>
      <c r="L486" s="33"/>
      <c r="M486" s="140"/>
      <c r="T486" s="54"/>
      <c r="AT486" s="18" t="s">
        <v>145</v>
      </c>
      <c r="AU486" s="18" t="s">
        <v>84</v>
      </c>
    </row>
    <row r="487" spans="2:65" s="1" customFormat="1" ht="44.25" customHeight="1">
      <c r="B487" s="33"/>
      <c r="C487" s="124" t="s">
        <v>749</v>
      </c>
      <c r="D487" s="124" t="s">
        <v>138</v>
      </c>
      <c r="E487" s="125" t="s">
        <v>750</v>
      </c>
      <c r="F487" s="126" t="s">
        <v>751</v>
      </c>
      <c r="G487" s="127" t="s">
        <v>493</v>
      </c>
      <c r="H487" s="179"/>
      <c r="I487" s="129"/>
      <c r="J487" s="130">
        <f>ROUND(I487*H487,2)</f>
        <v>0</v>
      </c>
      <c r="K487" s="126" t="s">
        <v>142</v>
      </c>
      <c r="L487" s="33"/>
      <c r="M487" s="131" t="s">
        <v>20</v>
      </c>
      <c r="N487" s="132" t="s">
        <v>45</v>
      </c>
      <c r="P487" s="133">
        <f>O487*H487</f>
        <v>0</v>
      </c>
      <c r="Q487" s="133">
        <v>0</v>
      </c>
      <c r="R487" s="133">
        <f>Q487*H487</f>
        <v>0</v>
      </c>
      <c r="S487" s="133">
        <v>0</v>
      </c>
      <c r="T487" s="134">
        <f>S487*H487</f>
        <v>0</v>
      </c>
      <c r="AR487" s="135" t="s">
        <v>236</v>
      </c>
      <c r="AT487" s="135" t="s">
        <v>138</v>
      </c>
      <c r="AU487" s="135" t="s">
        <v>84</v>
      </c>
      <c r="AY487" s="18" t="s">
        <v>135</v>
      </c>
      <c r="BE487" s="136">
        <f>IF(N487="základní",J487,0)</f>
        <v>0</v>
      </c>
      <c r="BF487" s="136">
        <f>IF(N487="snížená",J487,0)</f>
        <v>0</v>
      </c>
      <c r="BG487" s="136">
        <f>IF(N487="zákl. přenesená",J487,0)</f>
        <v>0</v>
      </c>
      <c r="BH487" s="136">
        <f>IF(N487="sníž. přenesená",J487,0)</f>
        <v>0</v>
      </c>
      <c r="BI487" s="136">
        <f>IF(N487="nulová",J487,0)</f>
        <v>0</v>
      </c>
      <c r="BJ487" s="18" t="s">
        <v>22</v>
      </c>
      <c r="BK487" s="136">
        <f>ROUND(I487*H487,2)</f>
        <v>0</v>
      </c>
      <c r="BL487" s="18" t="s">
        <v>236</v>
      </c>
      <c r="BM487" s="135" t="s">
        <v>752</v>
      </c>
    </row>
    <row r="488" spans="2:65" s="1" customFormat="1" ht="11.25">
      <c r="B488" s="33"/>
      <c r="D488" s="137" t="s">
        <v>145</v>
      </c>
      <c r="F488" s="138" t="s">
        <v>753</v>
      </c>
      <c r="I488" s="139"/>
      <c r="L488" s="33"/>
      <c r="M488" s="140"/>
      <c r="T488" s="54"/>
      <c r="AT488" s="18" t="s">
        <v>145</v>
      </c>
      <c r="AU488" s="18" t="s">
        <v>84</v>
      </c>
    </row>
    <row r="489" spans="2:65" s="11" customFormat="1" ht="22.9" customHeight="1">
      <c r="B489" s="112"/>
      <c r="D489" s="113" t="s">
        <v>73</v>
      </c>
      <c r="E489" s="122" t="s">
        <v>754</v>
      </c>
      <c r="F489" s="122" t="s">
        <v>755</v>
      </c>
      <c r="I489" s="115"/>
      <c r="J489" s="123">
        <f>BK489</f>
        <v>0</v>
      </c>
      <c r="L489" s="112"/>
      <c r="M489" s="117"/>
      <c r="P489" s="118">
        <f>SUM(P490:P509)</f>
        <v>0</v>
      </c>
      <c r="R489" s="118">
        <f>SUM(R490:R509)</f>
        <v>3.1051318699999997</v>
      </c>
      <c r="T489" s="119">
        <f>SUM(T490:T509)</f>
        <v>11.896280999999998</v>
      </c>
      <c r="AR489" s="113" t="s">
        <v>84</v>
      </c>
      <c r="AT489" s="120" t="s">
        <v>73</v>
      </c>
      <c r="AU489" s="120" t="s">
        <v>22</v>
      </c>
      <c r="AY489" s="113" t="s">
        <v>135</v>
      </c>
      <c r="BK489" s="121">
        <f>SUM(BK490:BK509)</f>
        <v>0</v>
      </c>
    </row>
    <row r="490" spans="2:65" s="1" customFormat="1" ht="44.25" customHeight="1">
      <c r="B490" s="33"/>
      <c r="C490" s="124" t="s">
        <v>575</v>
      </c>
      <c r="D490" s="124" t="s">
        <v>138</v>
      </c>
      <c r="E490" s="125" t="s">
        <v>756</v>
      </c>
      <c r="F490" s="126" t="s">
        <v>757</v>
      </c>
      <c r="G490" s="127" t="s">
        <v>154</v>
      </c>
      <c r="H490" s="128">
        <v>172.047</v>
      </c>
      <c r="I490" s="129"/>
      <c r="J490" s="130">
        <f>ROUND(I490*H490,2)</f>
        <v>0</v>
      </c>
      <c r="K490" s="126" t="s">
        <v>142</v>
      </c>
      <c r="L490" s="33"/>
      <c r="M490" s="131" t="s">
        <v>20</v>
      </c>
      <c r="N490" s="132" t="s">
        <v>45</v>
      </c>
      <c r="P490" s="133">
        <f>O490*H490</f>
        <v>0</v>
      </c>
      <c r="Q490" s="133">
        <v>1.6209999999999999E-2</v>
      </c>
      <c r="R490" s="133">
        <f>Q490*H490</f>
        <v>2.7888818699999995</v>
      </c>
      <c r="S490" s="133">
        <v>0</v>
      </c>
      <c r="T490" s="134">
        <f>S490*H490</f>
        <v>0</v>
      </c>
      <c r="AR490" s="135" t="s">
        <v>236</v>
      </c>
      <c r="AT490" s="135" t="s">
        <v>138</v>
      </c>
      <c r="AU490" s="135" t="s">
        <v>84</v>
      </c>
      <c r="AY490" s="18" t="s">
        <v>135</v>
      </c>
      <c r="BE490" s="136">
        <f>IF(N490="základní",J490,0)</f>
        <v>0</v>
      </c>
      <c r="BF490" s="136">
        <f>IF(N490="snížená",J490,0)</f>
        <v>0</v>
      </c>
      <c r="BG490" s="136">
        <f>IF(N490="zákl. přenesená",J490,0)</f>
        <v>0</v>
      </c>
      <c r="BH490" s="136">
        <f>IF(N490="sníž. přenesená",J490,0)</f>
        <v>0</v>
      </c>
      <c r="BI490" s="136">
        <f>IF(N490="nulová",J490,0)</f>
        <v>0</v>
      </c>
      <c r="BJ490" s="18" t="s">
        <v>22</v>
      </c>
      <c r="BK490" s="136">
        <f>ROUND(I490*H490,2)</f>
        <v>0</v>
      </c>
      <c r="BL490" s="18" t="s">
        <v>236</v>
      </c>
      <c r="BM490" s="135" t="s">
        <v>758</v>
      </c>
    </row>
    <row r="491" spans="2:65" s="1" customFormat="1" ht="11.25">
      <c r="B491" s="33"/>
      <c r="D491" s="137" t="s">
        <v>145</v>
      </c>
      <c r="F491" s="138" t="s">
        <v>759</v>
      </c>
      <c r="I491" s="139"/>
      <c r="L491" s="33"/>
      <c r="M491" s="140"/>
      <c r="T491" s="54"/>
      <c r="AT491" s="18" t="s">
        <v>145</v>
      </c>
      <c r="AU491" s="18" t="s">
        <v>84</v>
      </c>
    </row>
    <row r="492" spans="2:65" s="12" customFormat="1" ht="33.75">
      <c r="B492" s="141"/>
      <c r="D492" s="142" t="s">
        <v>147</v>
      </c>
      <c r="E492" s="143" t="s">
        <v>20</v>
      </c>
      <c r="F492" s="144" t="s">
        <v>467</v>
      </c>
      <c r="H492" s="145">
        <v>172.047</v>
      </c>
      <c r="I492" s="146"/>
      <c r="L492" s="141"/>
      <c r="M492" s="147"/>
      <c r="T492" s="148"/>
      <c r="AT492" s="143" t="s">
        <v>147</v>
      </c>
      <c r="AU492" s="143" t="s">
        <v>84</v>
      </c>
      <c r="AV492" s="12" t="s">
        <v>84</v>
      </c>
      <c r="AW492" s="12" t="s">
        <v>36</v>
      </c>
      <c r="AX492" s="12" t="s">
        <v>74</v>
      </c>
      <c r="AY492" s="143" t="s">
        <v>135</v>
      </c>
    </row>
    <row r="493" spans="2:65" s="13" customFormat="1" ht="11.25">
      <c r="B493" s="149"/>
      <c r="D493" s="142" t="s">
        <v>147</v>
      </c>
      <c r="E493" s="150" t="s">
        <v>20</v>
      </c>
      <c r="F493" s="151" t="s">
        <v>151</v>
      </c>
      <c r="H493" s="152">
        <v>172.047</v>
      </c>
      <c r="I493" s="153"/>
      <c r="L493" s="149"/>
      <c r="M493" s="154"/>
      <c r="T493" s="155"/>
      <c r="AT493" s="150" t="s">
        <v>147</v>
      </c>
      <c r="AU493" s="150" t="s">
        <v>84</v>
      </c>
      <c r="AV493" s="13" t="s">
        <v>143</v>
      </c>
      <c r="AW493" s="13" t="s">
        <v>36</v>
      </c>
      <c r="AX493" s="13" t="s">
        <v>22</v>
      </c>
      <c r="AY493" s="150" t="s">
        <v>135</v>
      </c>
    </row>
    <row r="494" spans="2:65" s="1" customFormat="1" ht="49.15" customHeight="1">
      <c r="B494" s="33"/>
      <c r="C494" s="124" t="s">
        <v>760</v>
      </c>
      <c r="D494" s="124" t="s">
        <v>138</v>
      </c>
      <c r="E494" s="125" t="s">
        <v>761</v>
      </c>
      <c r="F494" s="126" t="s">
        <v>762</v>
      </c>
      <c r="G494" s="127" t="s">
        <v>154</v>
      </c>
      <c r="H494" s="128">
        <v>383.75099999999998</v>
      </c>
      <c r="I494" s="129"/>
      <c r="J494" s="130">
        <f>ROUND(I494*H494,2)</f>
        <v>0</v>
      </c>
      <c r="K494" s="126" t="s">
        <v>142</v>
      </c>
      <c r="L494" s="33"/>
      <c r="M494" s="131" t="s">
        <v>20</v>
      </c>
      <c r="N494" s="132" t="s">
        <v>45</v>
      </c>
      <c r="P494" s="133">
        <f>O494*H494</f>
        <v>0</v>
      </c>
      <c r="Q494" s="133">
        <v>0</v>
      </c>
      <c r="R494" s="133">
        <f>Q494*H494</f>
        <v>0</v>
      </c>
      <c r="S494" s="133">
        <v>3.1E-2</v>
      </c>
      <c r="T494" s="134">
        <f>S494*H494</f>
        <v>11.896280999999998</v>
      </c>
      <c r="AR494" s="135" t="s">
        <v>236</v>
      </c>
      <c r="AT494" s="135" t="s">
        <v>138</v>
      </c>
      <c r="AU494" s="135" t="s">
        <v>84</v>
      </c>
      <c r="AY494" s="18" t="s">
        <v>135</v>
      </c>
      <c r="BE494" s="136">
        <f>IF(N494="základní",J494,0)</f>
        <v>0</v>
      </c>
      <c r="BF494" s="136">
        <f>IF(N494="snížená",J494,0)</f>
        <v>0</v>
      </c>
      <c r="BG494" s="136">
        <f>IF(N494="zákl. přenesená",J494,0)</f>
        <v>0</v>
      </c>
      <c r="BH494" s="136">
        <f>IF(N494="sníž. přenesená",J494,0)</f>
        <v>0</v>
      </c>
      <c r="BI494" s="136">
        <f>IF(N494="nulová",J494,0)</f>
        <v>0</v>
      </c>
      <c r="BJ494" s="18" t="s">
        <v>22</v>
      </c>
      <c r="BK494" s="136">
        <f>ROUND(I494*H494,2)</f>
        <v>0</v>
      </c>
      <c r="BL494" s="18" t="s">
        <v>236</v>
      </c>
      <c r="BM494" s="135" t="s">
        <v>763</v>
      </c>
    </row>
    <row r="495" spans="2:65" s="1" customFormat="1" ht="11.25">
      <c r="B495" s="33"/>
      <c r="D495" s="137" t="s">
        <v>145</v>
      </c>
      <c r="F495" s="138" t="s">
        <v>764</v>
      </c>
      <c r="I495" s="139"/>
      <c r="L495" s="33"/>
      <c r="M495" s="140"/>
      <c r="T495" s="54"/>
      <c r="AT495" s="18" t="s">
        <v>145</v>
      </c>
      <c r="AU495" s="18" t="s">
        <v>84</v>
      </c>
    </row>
    <row r="496" spans="2:65" s="12" customFormat="1" ht="11.25">
      <c r="B496" s="141"/>
      <c r="D496" s="142" t="s">
        <v>147</v>
      </c>
      <c r="E496" s="143" t="s">
        <v>20</v>
      </c>
      <c r="F496" s="144" t="s">
        <v>509</v>
      </c>
      <c r="H496" s="145">
        <v>383.75099999999998</v>
      </c>
      <c r="I496" s="146"/>
      <c r="L496" s="141"/>
      <c r="M496" s="147"/>
      <c r="T496" s="148"/>
      <c r="AT496" s="143" t="s">
        <v>147</v>
      </c>
      <c r="AU496" s="143" t="s">
        <v>84</v>
      </c>
      <c r="AV496" s="12" t="s">
        <v>84</v>
      </c>
      <c r="AW496" s="12" t="s">
        <v>36</v>
      </c>
      <c r="AX496" s="12" t="s">
        <v>74</v>
      </c>
      <c r="AY496" s="143" t="s">
        <v>135</v>
      </c>
    </row>
    <row r="497" spans="2:65" s="13" customFormat="1" ht="11.25">
      <c r="B497" s="149"/>
      <c r="D497" s="142" t="s">
        <v>147</v>
      </c>
      <c r="E497" s="150" t="s">
        <v>20</v>
      </c>
      <c r="F497" s="151" t="s">
        <v>151</v>
      </c>
      <c r="H497" s="152">
        <v>383.75099999999998</v>
      </c>
      <c r="I497" s="153"/>
      <c r="L497" s="149"/>
      <c r="M497" s="154"/>
      <c r="T497" s="155"/>
      <c r="AT497" s="150" t="s">
        <v>147</v>
      </c>
      <c r="AU497" s="150" t="s">
        <v>84</v>
      </c>
      <c r="AV497" s="13" t="s">
        <v>143</v>
      </c>
      <c r="AW497" s="13" t="s">
        <v>36</v>
      </c>
      <c r="AX497" s="13" t="s">
        <v>22</v>
      </c>
      <c r="AY497" s="150" t="s">
        <v>135</v>
      </c>
    </row>
    <row r="498" spans="2:65" s="1" customFormat="1" ht="16.5" customHeight="1">
      <c r="B498" s="33"/>
      <c r="C498" s="124" t="s">
        <v>765</v>
      </c>
      <c r="D498" s="124" t="s">
        <v>138</v>
      </c>
      <c r="E498" s="125" t="s">
        <v>766</v>
      </c>
      <c r="F498" s="126" t="s">
        <v>767</v>
      </c>
      <c r="G498" s="127" t="s">
        <v>198</v>
      </c>
      <c r="H498" s="128">
        <v>435.9</v>
      </c>
      <c r="I498" s="129"/>
      <c r="J498" s="130">
        <f>ROUND(I498*H498,2)</f>
        <v>0</v>
      </c>
      <c r="K498" s="126" t="s">
        <v>142</v>
      </c>
      <c r="L498" s="33"/>
      <c r="M498" s="131" t="s">
        <v>20</v>
      </c>
      <c r="N498" s="132" t="s">
        <v>45</v>
      </c>
      <c r="P498" s="133">
        <f>O498*H498</f>
        <v>0</v>
      </c>
      <c r="Q498" s="133">
        <v>0</v>
      </c>
      <c r="R498" s="133">
        <f>Q498*H498</f>
        <v>0</v>
      </c>
      <c r="S498" s="133">
        <v>0</v>
      </c>
      <c r="T498" s="134">
        <f>S498*H498</f>
        <v>0</v>
      </c>
      <c r="AR498" s="135" t="s">
        <v>236</v>
      </c>
      <c r="AT498" s="135" t="s">
        <v>138</v>
      </c>
      <c r="AU498" s="135" t="s">
        <v>84</v>
      </c>
      <c r="AY498" s="18" t="s">
        <v>135</v>
      </c>
      <c r="BE498" s="136">
        <f>IF(N498="základní",J498,0)</f>
        <v>0</v>
      </c>
      <c r="BF498" s="136">
        <f>IF(N498="snížená",J498,0)</f>
        <v>0</v>
      </c>
      <c r="BG498" s="136">
        <f>IF(N498="zákl. přenesená",J498,0)</f>
        <v>0</v>
      </c>
      <c r="BH498" s="136">
        <f>IF(N498="sníž. přenesená",J498,0)</f>
        <v>0</v>
      </c>
      <c r="BI498" s="136">
        <f>IF(N498="nulová",J498,0)</f>
        <v>0</v>
      </c>
      <c r="BJ498" s="18" t="s">
        <v>22</v>
      </c>
      <c r="BK498" s="136">
        <f>ROUND(I498*H498,2)</f>
        <v>0</v>
      </c>
      <c r="BL498" s="18" t="s">
        <v>236</v>
      </c>
      <c r="BM498" s="135" t="s">
        <v>768</v>
      </c>
    </row>
    <row r="499" spans="2:65" s="1" customFormat="1" ht="11.25">
      <c r="B499" s="33"/>
      <c r="D499" s="137" t="s">
        <v>145</v>
      </c>
      <c r="F499" s="138" t="s">
        <v>769</v>
      </c>
      <c r="I499" s="139"/>
      <c r="L499" s="33"/>
      <c r="M499" s="140"/>
      <c r="T499" s="54"/>
      <c r="AT499" s="18" t="s">
        <v>145</v>
      </c>
      <c r="AU499" s="18" t="s">
        <v>84</v>
      </c>
    </row>
    <row r="500" spans="2:65" s="12" customFormat="1" ht="22.5">
      <c r="B500" s="141"/>
      <c r="D500" s="142" t="s">
        <v>147</v>
      </c>
      <c r="E500" s="143" t="s">
        <v>20</v>
      </c>
      <c r="F500" s="144" t="s">
        <v>770</v>
      </c>
      <c r="H500" s="145">
        <v>435.9</v>
      </c>
      <c r="I500" s="146"/>
      <c r="L500" s="141"/>
      <c r="M500" s="147"/>
      <c r="T500" s="148"/>
      <c r="AT500" s="143" t="s">
        <v>147</v>
      </c>
      <c r="AU500" s="143" t="s">
        <v>84</v>
      </c>
      <c r="AV500" s="12" t="s">
        <v>84</v>
      </c>
      <c r="AW500" s="12" t="s">
        <v>36</v>
      </c>
      <c r="AX500" s="12" t="s">
        <v>74</v>
      </c>
      <c r="AY500" s="143" t="s">
        <v>135</v>
      </c>
    </row>
    <row r="501" spans="2:65" s="13" customFormat="1" ht="11.25">
      <c r="B501" s="149"/>
      <c r="D501" s="142" t="s">
        <v>147</v>
      </c>
      <c r="E501" s="150" t="s">
        <v>20</v>
      </c>
      <c r="F501" s="151" t="s">
        <v>151</v>
      </c>
      <c r="H501" s="152">
        <v>435.9</v>
      </c>
      <c r="I501" s="153"/>
      <c r="L501" s="149"/>
      <c r="M501" s="154"/>
      <c r="T501" s="155"/>
      <c r="AT501" s="150" t="s">
        <v>147</v>
      </c>
      <c r="AU501" s="150" t="s">
        <v>84</v>
      </c>
      <c r="AV501" s="13" t="s">
        <v>143</v>
      </c>
      <c r="AW501" s="13" t="s">
        <v>36</v>
      </c>
      <c r="AX501" s="13" t="s">
        <v>22</v>
      </c>
      <c r="AY501" s="150" t="s">
        <v>135</v>
      </c>
    </row>
    <row r="502" spans="2:65" s="1" customFormat="1" ht="24.2" customHeight="1">
      <c r="B502" s="33"/>
      <c r="C502" s="156" t="s">
        <v>771</v>
      </c>
      <c r="D502" s="156" t="s">
        <v>179</v>
      </c>
      <c r="E502" s="157" t="s">
        <v>772</v>
      </c>
      <c r="F502" s="158" t="s">
        <v>773</v>
      </c>
      <c r="G502" s="159" t="s">
        <v>141</v>
      </c>
      <c r="H502" s="160">
        <v>0.57499999999999996</v>
      </c>
      <c r="I502" s="161"/>
      <c r="J502" s="162">
        <f>ROUND(I502*H502,2)</f>
        <v>0</v>
      </c>
      <c r="K502" s="158" t="s">
        <v>142</v>
      </c>
      <c r="L502" s="163"/>
      <c r="M502" s="164" t="s">
        <v>20</v>
      </c>
      <c r="N502" s="165" t="s">
        <v>45</v>
      </c>
      <c r="P502" s="133">
        <f>O502*H502</f>
        <v>0</v>
      </c>
      <c r="Q502" s="133">
        <v>0.55000000000000004</v>
      </c>
      <c r="R502" s="133">
        <f>Q502*H502</f>
        <v>0.31624999999999998</v>
      </c>
      <c r="S502" s="133">
        <v>0</v>
      </c>
      <c r="T502" s="134">
        <f>S502*H502</f>
        <v>0</v>
      </c>
      <c r="AR502" s="135" t="s">
        <v>332</v>
      </c>
      <c r="AT502" s="135" t="s">
        <v>179</v>
      </c>
      <c r="AU502" s="135" t="s">
        <v>84</v>
      </c>
      <c r="AY502" s="18" t="s">
        <v>135</v>
      </c>
      <c r="BE502" s="136">
        <f>IF(N502="základní",J502,0)</f>
        <v>0</v>
      </c>
      <c r="BF502" s="136">
        <f>IF(N502="snížená",J502,0)</f>
        <v>0</v>
      </c>
      <c r="BG502" s="136">
        <f>IF(N502="zákl. přenesená",J502,0)</f>
        <v>0</v>
      </c>
      <c r="BH502" s="136">
        <f>IF(N502="sníž. přenesená",J502,0)</f>
        <v>0</v>
      </c>
      <c r="BI502" s="136">
        <f>IF(N502="nulová",J502,0)</f>
        <v>0</v>
      </c>
      <c r="BJ502" s="18" t="s">
        <v>22</v>
      </c>
      <c r="BK502" s="136">
        <f>ROUND(I502*H502,2)</f>
        <v>0</v>
      </c>
      <c r="BL502" s="18" t="s">
        <v>236</v>
      </c>
      <c r="BM502" s="135" t="s">
        <v>774</v>
      </c>
    </row>
    <row r="503" spans="2:65" s="12" customFormat="1" ht="22.5">
      <c r="B503" s="141"/>
      <c r="D503" s="142" t="s">
        <v>147</v>
      </c>
      <c r="E503" s="143" t="s">
        <v>20</v>
      </c>
      <c r="F503" s="144" t="s">
        <v>775</v>
      </c>
      <c r="H503" s="145">
        <v>0.32700000000000001</v>
      </c>
      <c r="I503" s="146"/>
      <c r="L503" s="141"/>
      <c r="M503" s="147"/>
      <c r="T503" s="148"/>
      <c r="AT503" s="143" t="s">
        <v>147</v>
      </c>
      <c r="AU503" s="143" t="s">
        <v>84</v>
      </c>
      <c r="AV503" s="12" t="s">
        <v>84</v>
      </c>
      <c r="AW503" s="12" t="s">
        <v>36</v>
      </c>
      <c r="AX503" s="12" t="s">
        <v>74</v>
      </c>
      <c r="AY503" s="143" t="s">
        <v>135</v>
      </c>
    </row>
    <row r="504" spans="2:65" s="12" customFormat="1" ht="22.5">
      <c r="B504" s="141"/>
      <c r="D504" s="142" t="s">
        <v>147</v>
      </c>
      <c r="E504" s="143" t="s">
        <v>20</v>
      </c>
      <c r="F504" s="144" t="s">
        <v>776</v>
      </c>
      <c r="H504" s="145">
        <v>0.19600000000000001</v>
      </c>
      <c r="I504" s="146"/>
      <c r="L504" s="141"/>
      <c r="M504" s="147"/>
      <c r="T504" s="148"/>
      <c r="AT504" s="143" t="s">
        <v>147</v>
      </c>
      <c r="AU504" s="143" t="s">
        <v>84</v>
      </c>
      <c r="AV504" s="12" t="s">
        <v>84</v>
      </c>
      <c r="AW504" s="12" t="s">
        <v>36</v>
      </c>
      <c r="AX504" s="12" t="s">
        <v>74</v>
      </c>
      <c r="AY504" s="143" t="s">
        <v>135</v>
      </c>
    </row>
    <row r="505" spans="2:65" s="14" customFormat="1" ht="11.25">
      <c r="B505" s="166"/>
      <c r="D505" s="142" t="s">
        <v>147</v>
      </c>
      <c r="E505" s="167" t="s">
        <v>20</v>
      </c>
      <c r="F505" s="168" t="s">
        <v>245</v>
      </c>
      <c r="H505" s="169">
        <v>0.52300000000000002</v>
      </c>
      <c r="I505" s="170"/>
      <c r="L505" s="166"/>
      <c r="M505" s="171"/>
      <c r="T505" s="172"/>
      <c r="AT505" s="167" t="s">
        <v>147</v>
      </c>
      <c r="AU505" s="167" t="s">
        <v>84</v>
      </c>
      <c r="AV505" s="14" t="s">
        <v>136</v>
      </c>
      <c r="AW505" s="14" t="s">
        <v>36</v>
      </c>
      <c r="AX505" s="14" t="s">
        <v>74</v>
      </c>
      <c r="AY505" s="167" t="s">
        <v>135</v>
      </c>
    </row>
    <row r="506" spans="2:65" s="12" customFormat="1" ht="11.25">
      <c r="B506" s="141"/>
      <c r="D506" s="142" t="s">
        <v>147</v>
      </c>
      <c r="E506" s="143" t="s">
        <v>20</v>
      </c>
      <c r="F506" s="144" t="s">
        <v>777</v>
      </c>
      <c r="H506" s="145">
        <v>5.1999999999999998E-2</v>
      </c>
      <c r="I506" s="146"/>
      <c r="L506" s="141"/>
      <c r="M506" s="147"/>
      <c r="T506" s="148"/>
      <c r="AT506" s="143" t="s">
        <v>147</v>
      </c>
      <c r="AU506" s="143" t="s">
        <v>84</v>
      </c>
      <c r="AV506" s="12" t="s">
        <v>84</v>
      </c>
      <c r="AW506" s="12" t="s">
        <v>36</v>
      </c>
      <c r="AX506" s="12" t="s">
        <v>74</v>
      </c>
      <c r="AY506" s="143" t="s">
        <v>135</v>
      </c>
    </row>
    <row r="507" spans="2:65" s="13" customFormat="1" ht="11.25">
      <c r="B507" s="149"/>
      <c r="D507" s="142" t="s">
        <v>147</v>
      </c>
      <c r="E507" s="150" t="s">
        <v>20</v>
      </c>
      <c r="F507" s="151" t="s">
        <v>151</v>
      </c>
      <c r="H507" s="152">
        <v>0.57499999999999996</v>
      </c>
      <c r="I507" s="153"/>
      <c r="L507" s="149"/>
      <c r="M507" s="154"/>
      <c r="T507" s="155"/>
      <c r="AT507" s="150" t="s">
        <v>147</v>
      </c>
      <c r="AU507" s="150" t="s">
        <v>84</v>
      </c>
      <c r="AV507" s="13" t="s">
        <v>143</v>
      </c>
      <c r="AW507" s="13" t="s">
        <v>36</v>
      </c>
      <c r="AX507" s="13" t="s">
        <v>22</v>
      </c>
      <c r="AY507" s="150" t="s">
        <v>135</v>
      </c>
    </row>
    <row r="508" spans="2:65" s="1" customFormat="1" ht="49.15" customHeight="1">
      <c r="B508" s="33"/>
      <c r="C508" s="124" t="s">
        <v>507</v>
      </c>
      <c r="D508" s="124" t="s">
        <v>138</v>
      </c>
      <c r="E508" s="125" t="s">
        <v>778</v>
      </c>
      <c r="F508" s="126" t="s">
        <v>779</v>
      </c>
      <c r="G508" s="127" t="s">
        <v>493</v>
      </c>
      <c r="H508" s="179"/>
      <c r="I508" s="129"/>
      <c r="J508" s="130">
        <f>ROUND(I508*H508,2)</f>
        <v>0</v>
      </c>
      <c r="K508" s="126" t="s">
        <v>142</v>
      </c>
      <c r="L508" s="33"/>
      <c r="M508" s="131" t="s">
        <v>20</v>
      </c>
      <c r="N508" s="132" t="s">
        <v>45</v>
      </c>
      <c r="P508" s="133">
        <f>O508*H508</f>
        <v>0</v>
      </c>
      <c r="Q508" s="133">
        <v>0</v>
      </c>
      <c r="R508" s="133">
        <f>Q508*H508</f>
        <v>0</v>
      </c>
      <c r="S508" s="133">
        <v>0</v>
      </c>
      <c r="T508" s="134">
        <f>S508*H508</f>
        <v>0</v>
      </c>
      <c r="AR508" s="135" t="s">
        <v>236</v>
      </c>
      <c r="AT508" s="135" t="s">
        <v>138</v>
      </c>
      <c r="AU508" s="135" t="s">
        <v>84</v>
      </c>
      <c r="AY508" s="18" t="s">
        <v>135</v>
      </c>
      <c r="BE508" s="136">
        <f>IF(N508="základní",J508,0)</f>
        <v>0</v>
      </c>
      <c r="BF508" s="136">
        <f>IF(N508="snížená",J508,0)</f>
        <v>0</v>
      </c>
      <c r="BG508" s="136">
        <f>IF(N508="zákl. přenesená",J508,0)</f>
        <v>0</v>
      </c>
      <c r="BH508" s="136">
        <f>IF(N508="sníž. přenesená",J508,0)</f>
        <v>0</v>
      </c>
      <c r="BI508" s="136">
        <f>IF(N508="nulová",J508,0)</f>
        <v>0</v>
      </c>
      <c r="BJ508" s="18" t="s">
        <v>22</v>
      </c>
      <c r="BK508" s="136">
        <f>ROUND(I508*H508,2)</f>
        <v>0</v>
      </c>
      <c r="BL508" s="18" t="s">
        <v>236</v>
      </c>
      <c r="BM508" s="135" t="s">
        <v>780</v>
      </c>
    </row>
    <row r="509" spans="2:65" s="1" customFormat="1" ht="11.25">
      <c r="B509" s="33"/>
      <c r="D509" s="137" t="s">
        <v>145</v>
      </c>
      <c r="F509" s="138" t="s">
        <v>781</v>
      </c>
      <c r="I509" s="139"/>
      <c r="L509" s="33"/>
      <c r="M509" s="140"/>
      <c r="T509" s="54"/>
      <c r="AT509" s="18" t="s">
        <v>145</v>
      </c>
      <c r="AU509" s="18" t="s">
        <v>84</v>
      </c>
    </row>
    <row r="510" spans="2:65" s="11" customFormat="1" ht="22.9" customHeight="1">
      <c r="B510" s="112"/>
      <c r="D510" s="113" t="s">
        <v>73</v>
      </c>
      <c r="E510" s="122" t="s">
        <v>782</v>
      </c>
      <c r="F510" s="122" t="s">
        <v>783</v>
      </c>
      <c r="I510" s="115"/>
      <c r="J510" s="123">
        <f>BK510</f>
        <v>0</v>
      </c>
      <c r="L510" s="112"/>
      <c r="M510" s="117"/>
      <c r="P510" s="118">
        <f>SUM(P511:P571)</f>
        <v>0</v>
      </c>
      <c r="R510" s="118">
        <f>SUM(R511:R571)</f>
        <v>3.2438077800000005</v>
      </c>
      <c r="T510" s="119">
        <f>SUM(T511:T571)</f>
        <v>1.3959731999999998</v>
      </c>
      <c r="AR510" s="113" t="s">
        <v>84</v>
      </c>
      <c r="AT510" s="120" t="s">
        <v>73</v>
      </c>
      <c r="AU510" s="120" t="s">
        <v>22</v>
      </c>
      <c r="AY510" s="113" t="s">
        <v>135</v>
      </c>
      <c r="BK510" s="121">
        <f>SUM(BK511:BK571)</f>
        <v>0</v>
      </c>
    </row>
    <row r="511" spans="2:65" s="1" customFormat="1" ht="21.75" customHeight="1">
      <c r="B511" s="33"/>
      <c r="C511" s="124" t="s">
        <v>784</v>
      </c>
      <c r="D511" s="124" t="s">
        <v>138</v>
      </c>
      <c r="E511" s="125" t="s">
        <v>785</v>
      </c>
      <c r="F511" s="126" t="s">
        <v>786</v>
      </c>
      <c r="G511" s="127" t="s">
        <v>198</v>
      </c>
      <c r="H511" s="128">
        <v>28</v>
      </c>
      <c r="I511" s="129"/>
      <c r="J511" s="130">
        <f>ROUND(I511*H511,2)</f>
        <v>0</v>
      </c>
      <c r="K511" s="126" t="s">
        <v>142</v>
      </c>
      <c r="L511" s="33"/>
      <c r="M511" s="131" t="s">
        <v>20</v>
      </c>
      <c r="N511" s="132" t="s">
        <v>45</v>
      </c>
      <c r="P511" s="133">
        <f>O511*H511</f>
        <v>0</v>
      </c>
      <c r="Q511" s="133">
        <v>0</v>
      </c>
      <c r="R511" s="133">
        <f>Q511*H511</f>
        <v>0</v>
      </c>
      <c r="S511" s="133">
        <v>6.7000000000000002E-4</v>
      </c>
      <c r="T511" s="134">
        <f>S511*H511</f>
        <v>1.8759999999999999E-2</v>
      </c>
      <c r="AR511" s="135" t="s">
        <v>236</v>
      </c>
      <c r="AT511" s="135" t="s">
        <v>138</v>
      </c>
      <c r="AU511" s="135" t="s">
        <v>84</v>
      </c>
      <c r="AY511" s="18" t="s">
        <v>135</v>
      </c>
      <c r="BE511" s="136">
        <f>IF(N511="základní",J511,0)</f>
        <v>0</v>
      </c>
      <c r="BF511" s="136">
        <f>IF(N511="snížená",J511,0)</f>
        <v>0</v>
      </c>
      <c r="BG511" s="136">
        <f>IF(N511="zákl. přenesená",J511,0)</f>
        <v>0</v>
      </c>
      <c r="BH511" s="136">
        <f>IF(N511="sníž. přenesená",J511,0)</f>
        <v>0</v>
      </c>
      <c r="BI511" s="136">
        <f>IF(N511="nulová",J511,0)</f>
        <v>0</v>
      </c>
      <c r="BJ511" s="18" t="s">
        <v>22</v>
      </c>
      <c r="BK511" s="136">
        <f>ROUND(I511*H511,2)</f>
        <v>0</v>
      </c>
      <c r="BL511" s="18" t="s">
        <v>236</v>
      </c>
      <c r="BM511" s="135" t="s">
        <v>787</v>
      </c>
    </row>
    <row r="512" spans="2:65" s="1" customFormat="1" ht="11.25">
      <c r="B512" s="33"/>
      <c r="D512" s="137" t="s">
        <v>145</v>
      </c>
      <c r="F512" s="138" t="s">
        <v>788</v>
      </c>
      <c r="I512" s="139"/>
      <c r="L512" s="33"/>
      <c r="M512" s="140"/>
      <c r="T512" s="54"/>
      <c r="AT512" s="18" t="s">
        <v>145</v>
      </c>
      <c r="AU512" s="18" t="s">
        <v>84</v>
      </c>
    </row>
    <row r="513" spans="2:65" s="1" customFormat="1" ht="24.2" customHeight="1">
      <c r="B513" s="33"/>
      <c r="C513" s="124" t="s">
        <v>523</v>
      </c>
      <c r="D513" s="124" t="s">
        <v>138</v>
      </c>
      <c r="E513" s="125" t="s">
        <v>789</v>
      </c>
      <c r="F513" s="126" t="s">
        <v>790</v>
      </c>
      <c r="G513" s="127" t="s">
        <v>154</v>
      </c>
      <c r="H513" s="128">
        <v>15.36</v>
      </c>
      <c r="I513" s="129"/>
      <c r="J513" s="130">
        <f>ROUND(I513*H513,2)</f>
        <v>0</v>
      </c>
      <c r="K513" s="126" t="s">
        <v>142</v>
      </c>
      <c r="L513" s="33"/>
      <c r="M513" s="131" t="s">
        <v>20</v>
      </c>
      <c r="N513" s="132" t="s">
        <v>45</v>
      </c>
      <c r="P513" s="133">
        <f>O513*H513</f>
        <v>0</v>
      </c>
      <c r="Q513" s="133">
        <v>0</v>
      </c>
      <c r="R513" s="133">
        <f>Q513*H513</f>
        <v>0</v>
      </c>
      <c r="S513" s="133">
        <v>5.94E-3</v>
      </c>
      <c r="T513" s="134">
        <f>S513*H513</f>
        <v>9.1238399999999997E-2</v>
      </c>
      <c r="AR513" s="135" t="s">
        <v>236</v>
      </c>
      <c r="AT513" s="135" t="s">
        <v>138</v>
      </c>
      <c r="AU513" s="135" t="s">
        <v>84</v>
      </c>
      <c r="AY513" s="18" t="s">
        <v>135</v>
      </c>
      <c r="BE513" s="136">
        <f>IF(N513="základní",J513,0)</f>
        <v>0</v>
      </c>
      <c r="BF513" s="136">
        <f>IF(N513="snížená",J513,0)</f>
        <v>0</v>
      </c>
      <c r="BG513" s="136">
        <f>IF(N513="zákl. přenesená",J513,0)</f>
        <v>0</v>
      </c>
      <c r="BH513" s="136">
        <f>IF(N513="sníž. přenesená",J513,0)</f>
        <v>0</v>
      </c>
      <c r="BI513" s="136">
        <f>IF(N513="nulová",J513,0)</f>
        <v>0</v>
      </c>
      <c r="BJ513" s="18" t="s">
        <v>22</v>
      </c>
      <c r="BK513" s="136">
        <f>ROUND(I513*H513,2)</f>
        <v>0</v>
      </c>
      <c r="BL513" s="18" t="s">
        <v>236</v>
      </c>
      <c r="BM513" s="135" t="s">
        <v>791</v>
      </c>
    </row>
    <row r="514" spans="2:65" s="1" customFormat="1" ht="11.25">
      <c r="B514" s="33"/>
      <c r="D514" s="137" t="s">
        <v>145</v>
      </c>
      <c r="F514" s="138" t="s">
        <v>792</v>
      </c>
      <c r="I514" s="139"/>
      <c r="L514" s="33"/>
      <c r="M514" s="140"/>
      <c r="T514" s="54"/>
      <c r="AT514" s="18" t="s">
        <v>145</v>
      </c>
      <c r="AU514" s="18" t="s">
        <v>84</v>
      </c>
    </row>
    <row r="515" spans="2:65" s="12" customFormat="1" ht="11.25">
      <c r="B515" s="141"/>
      <c r="D515" s="142" t="s">
        <v>147</v>
      </c>
      <c r="E515" s="143" t="s">
        <v>20</v>
      </c>
      <c r="F515" s="144" t="s">
        <v>793</v>
      </c>
      <c r="H515" s="145">
        <v>15.36</v>
      </c>
      <c r="I515" s="146"/>
      <c r="L515" s="141"/>
      <c r="M515" s="147"/>
      <c r="T515" s="148"/>
      <c r="AT515" s="143" t="s">
        <v>147</v>
      </c>
      <c r="AU515" s="143" t="s">
        <v>84</v>
      </c>
      <c r="AV515" s="12" t="s">
        <v>84</v>
      </c>
      <c r="AW515" s="12" t="s">
        <v>36</v>
      </c>
      <c r="AX515" s="12" t="s">
        <v>22</v>
      </c>
      <c r="AY515" s="143" t="s">
        <v>135</v>
      </c>
    </row>
    <row r="516" spans="2:65" s="1" customFormat="1" ht="24.2" customHeight="1">
      <c r="B516" s="33"/>
      <c r="C516" s="124" t="s">
        <v>794</v>
      </c>
      <c r="D516" s="124" t="s">
        <v>138</v>
      </c>
      <c r="E516" s="125" t="s">
        <v>795</v>
      </c>
      <c r="F516" s="126" t="s">
        <v>796</v>
      </c>
      <c r="G516" s="127" t="s">
        <v>335</v>
      </c>
      <c r="H516" s="128">
        <v>1</v>
      </c>
      <c r="I516" s="129"/>
      <c r="J516" s="130">
        <f>ROUND(I516*H516,2)</f>
        <v>0</v>
      </c>
      <c r="K516" s="126" t="s">
        <v>142</v>
      </c>
      <c r="L516" s="33"/>
      <c r="M516" s="131" t="s">
        <v>20</v>
      </c>
      <c r="N516" s="132" t="s">
        <v>45</v>
      </c>
      <c r="P516" s="133">
        <f>O516*H516</f>
        <v>0</v>
      </c>
      <c r="Q516" s="133">
        <v>0</v>
      </c>
      <c r="R516" s="133">
        <f>Q516*H516</f>
        <v>0</v>
      </c>
      <c r="S516" s="133">
        <v>1.4999999999999999E-2</v>
      </c>
      <c r="T516" s="134">
        <f>S516*H516</f>
        <v>1.4999999999999999E-2</v>
      </c>
      <c r="AR516" s="135" t="s">
        <v>236</v>
      </c>
      <c r="AT516" s="135" t="s">
        <v>138</v>
      </c>
      <c r="AU516" s="135" t="s">
        <v>84</v>
      </c>
      <c r="AY516" s="18" t="s">
        <v>135</v>
      </c>
      <c r="BE516" s="136">
        <f>IF(N516="základní",J516,0)</f>
        <v>0</v>
      </c>
      <c r="BF516" s="136">
        <f>IF(N516="snížená",J516,0)</f>
        <v>0</v>
      </c>
      <c r="BG516" s="136">
        <f>IF(N516="zákl. přenesená",J516,0)</f>
        <v>0</v>
      </c>
      <c r="BH516" s="136">
        <f>IF(N516="sníž. přenesená",J516,0)</f>
        <v>0</v>
      </c>
      <c r="BI516" s="136">
        <f>IF(N516="nulová",J516,0)</f>
        <v>0</v>
      </c>
      <c r="BJ516" s="18" t="s">
        <v>22</v>
      </c>
      <c r="BK516" s="136">
        <f>ROUND(I516*H516,2)</f>
        <v>0</v>
      </c>
      <c r="BL516" s="18" t="s">
        <v>236</v>
      </c>
      <c r="BM516" s="135" t="s">
        <v>797</v>
      </c>
    </row>
    <row r="517" spans="2:65" s="1" customFormat="1" ht="11.25">
      <c r="B517" s="33"/>
      <c r="D517" s="137" t="s">
        <v>145</v>
      </c>
      <c r="F517" s="138" t="s">
        <v>798</v>
      </c>
      <c r="I517" s="139"/>
      <c r="L517" s="33"/>
      <c r="M517" s="140"/>
      <c r="T517" s="54"/>
      <c r="AT517" s="18" t="s">
        <v>145</v>
      </c>
      <c r="AU517" s="18" t="s">
        <v>84</v>
      </c>
    </row>
    <row r="518" spans="2:65" s="1" customFormat="1" ht="24.2" customHeight="1">
      <c r="B518" s="33"/>
      <c r="C518" s="124" t="s">
        <v>540</v>
      </c>
      <c r="D518" s="124" t="s">
        <v>138</v>
      </c>
      <c r="E518" s="125" t="s">
        <v>799</v>
      </c>
      <c r="F518" s="126" t="s">
        <v>800</v>
      </c>
      <c r="G518" s="127" t="s">
        <v>198</v>
      </c>
      <c r="H518" s="128">
        <v>235.72</v>
      </c>
      <c r="I518" s="129"/>
      <c r="J518" s="130">
        <f>ROUND(I518*H518,2)</f>
        <v>0</v>
      </c>
      <c r="K518" s="126" t="s">
        <v>142</v>
      </c>
      <c r="L518" s="33"/>
      <c r="M518" s="131" t="s">
        <v>20</v>
      </c>
      <c r="N518" s="132" t="s">
        <v>45</v>
      </c>
      <c r="P518" s="133">
        <f>O518*H518</f>
        <v>0</v>
      </c>
      <c r="Q518" s="133">
        <v>0</v>
      </c>
      <c r="R518" s="133">
        <f>Q518*H518</f>
        <v>0</v>
      </c>
      <c r="S518" s="133">
        <v>1.91E-3</v>
      </c>
      <c r="T518" s="134">
        <f>S518*H518</f>
        <v>0.45022519999999999</v>
      </c>
      <c r="AR518" s="135" t="s">
        <v>236</v>
      </c>
      <c r="AT518" s="135" t="s">
        <v>138</v>
      </c>
      <c r="AU518" s="135" t="s">
        <v>84</v>
      </c>
      <c r="AY518" s="18" t="s">
        <v>135</v>
      </c>
      <c r="BE518" s="136">
        <f>IF(N518="základní",J518,0)</f>
        <v>0</v>
      </c>
      <c r="BF518" s="136">
        <f>IF(N518="snížená",J518,0)</f>
        <v>0</v>
      </c>
      <c r="BG518" s="136">
        <f>IF(N518="zákl. přenesená",J518,0)</f>
        <v>0</v>
      </c>
      <c r="BH518" s="136">
        <f>IF(N518="sníž. přenesená",J518,0)</f>
        <v>0</v>
      </c>
      <c r="BI518" s="136">
        <f>IF(N518="nulová",J518,0)</f>
        <v>0</v>
      </c>
      <c r="BJ518" s="18" t="s">
        <v>22</v>
      </c>
      <c r="BK518" s="136">
        <f>ROUND(I518*H518,2)</f>
        <v>0</v>
      </c>
      <c r="BL518" s="18" t="s">
        <v>236</v>
      </c>
      <c r="BM518" s="135" t="s">
        <v>801</v>
      </c>
    </row>
    <row r="519" spans="2:65" s="1" customFormat="1" ht="11.25">
      <c r="B519" s="33"/>
      <c r="D519" s="137" t="s">
        <v>145</v>
      </c>
      <c r="F519" s="138" t="s">
        <v>802</v>
      </c>
      <c r="I519" s="139"/>
      <c r="L519" s="33"/>
      <c r="M519" s="140"/>
      <c r="T519" s="54"/>
      <c r="AT519" s="18" t="s">
        <v>145</v>
      </c>
      <c r="AU519" s="18" t="s">
        <v>84</v>
      </c>
    </row>
    <row r="520" spans="2:65" s="12" customFormat="1" ht="22.5">
      <c r="B520" s="141"/>
      <c r="D520" s="142" t="s">
        <v>147</v>
      </c>
      <c r="E520" s="143" t="s">
        <v>20</v>
      </c>
      <c r="F520" s="144" t="s">
        <v>803</v>
      </c>
      <c r="H520" s="145">
        <v>235.72</v>
      </c>
      <c r="I520" s="146"/>
      <c r="L520" s="141"/>
      <c r="M520" s="147"/>
      <c r="T520" s="148"/>
      <c r="AT520" s="143" t="s">
        <v>147</v>
      </c>
      <c r="AU520" s="143" t="s">
        <v>84</v>
      </c>
      <c r="AV520" s="12" t="s">
        <v>84</v>
      </c>
      <c r="AW520" s="12" t="s">
        <v>36</v>
      </c>
      <c r="AX520" s="12" t="s">
        <v>74</v>
      </c>
      <c r="AY520" s="143" t="s">
        <v>135</v>
      </c>
    </row>
    <row r="521" spans="2:65" s="13" customFormat="1" ht="11.25">
      <c r="B521" s="149"/>
      <c r="D521" s="142" t="s">
        <v>147</v>
      </c>
      <c r="E521" s="150" t="s">
        <v>20</v>
      </c>
      <c r="F521" s="151" t="s">
        <v>151</v>
      </c>
      <c r="H521" s="152">
        <v>235.72</v>
      </c>
      <c r="I521" s="153"/>
      <c r="L521" s="149"/>
      <c r="M521" s="154"/>
      <c r="T521" s="155"/>
      <c r="AT521" s="150" t="s">
        <v>147</v>
      </c>
      <c r="AU521" s="150" t="s">
        <v>84</v>
      </c>
      <c r="AV521" s="13" t="s">
        <v>143</v>
      </c>
      <c r="AW521" s="13" t="s">
        <v>36</v>
      </c>
      <c r="AX521" s="13" t="s">
        <v>22</v>
      </c>
      <c r="AY521" s="150" t="s">
        <v>135</v>
      </c>
    </row>
    <row r="522" spans="2:65" s="1" customFormat="1" ht="24.2" customHeight="1">
      <c r="B522" s="33"/>
      <c r="C522" s="124" t="s">
        <v>804</v>
      </c>
      <c r="D522" s="124" t="s">
        <v>138</v>
      </c>
      <c r="E522" s="125" t="s">
        <v>805</v>
      </c>
      <c r="F522" s="126" t="s">
        <v>806</v>
      </c>
      <c r="G522" s="127" t="s">
        <v>198</v>
      </c>
      <c r="H522" s="128">
        <v>409.6</v>
      </c>
      <c r="I522" s="129"/>
      <c r="J522" s="130">
        <f>ROUND(I522*H522,2)</f>
        <v>0</v>
      </c>
      <c r="K522" s="126" t="s">
        <v>142</v>
      </c>
      <c r="L522" s="33"/>
      <c r="M522" s="131" t="s">
        <v>20</v>
      </c>
      <c r="N522" s="132" t="s">
        <v>45</v>
      </c>
      <c r="P522" s="133">
        <f>O522*H522</f>
        <v>0</v>
      </c>
      <c r="Q522" s="133">
        <v>0</v>
      </c>
      <c r="R522" s="133">
        <f>Q522*H522</f>
        <v>0</v>
      </c>
      <c r="S522" s="133">
        <v>1.67E-3</v>
      </c>
      <c r="T522" s="134">
        <f>S522*H522</f>
        <v>0.68403200000000008</v>
      </c>
      <c r="AR522" s="135" t="s">
        <v>236</v>
      </c>
      <c r="AT522" s="135" t="s">
        <v>138</v>
      </c>
      <c r="AU522" s="135" t="s">
        <v>84</v>
      </c>
      <c r="AY522" s="18" t="s">
        <v>135</v>
      </c>
      <c r="BE522" s="136">
        <f>IF(N522="základní",J522,0)</f>
        <v>0</v>
      </c>
      <c r="BF522" s="136">
        <f>IF(N522="snížená",J522,0)</f>
        <v>0</v>
      </c>
      <c r="BG522" s="136">
        <f>IF(N522="zákl. přenesená",J522,0)</f>
        <v>0</v>
      </c>
      <c r="BH522" s="136">
        <f>IF(N522="sníž. přenesená",J522,0)</f>
        <v>0</v>
      </c>
      <c r="BI522" s="136">
        <f>IF(N522="nulová",J522,0)</f>
        <v>0</v>
      </c>
      <c r="BJ522" s="18" t="s">
        <v>22</v>
      </c>
      <c r="BK522" s="136">
        <f>ROUND(I522*H522,2)</f>
        <v>0</v>
      </c>
      <c r="BL522" s="18" t="s">
        <v>236</v>
      </c>
      <c r="BM522" s="135" t="s">
        <v>807</v>
      </c>
    </row>
    <row r="523" spans="2:65" s="1" customFormat="1" ht="11.25">
      <c r="B523" s="33"/>
      <c r="D523" s="137" t="s">
        <v>145</v>
      </c>
      <c r="F523" s="138" t="s">
        <v>808</v>
      </c>
      <c r="I523" s="139"/>
      <c r="L523" s="33"/>
      <c r="M523" s="140"/>
      <c r="T523" s="54"/>
      <c r="AT523" s="18" t="s">
        <v>145</v>
      </c>
      <c r="AU523" s="18" t="s">
        <v>84</v>
      </c>
    </row>
    <row r="524" spans="2:65" s="12" customFormat="1" ht="22.5">
      <c r="B524" s="141"/>
      <c r="D524" s="142" t="s">
        <v>147</v>
      </c>
      <c r="E524" s="143" t="s">
        <v>20</v>
      </c>
      <c r="F524" s="144" t="s">
        <v>809</v>
      </c>
      <c r="H524" s="145">
        <v>409.6</v>
      </c>
      <c r="I524" s="146"/>
      <c r="L524" s="141"/>
      <c r="M524" s="147"/>
      <c r="T524" s="148"/>
      <c r="AT524" s="143" t="s">
        <v>147</v>
      </c>
      <c r="AU524" s="143" t="s">
        <v>84</v>
      </c>
      <c r="AV524" s="12" t="s">
        <v>84</v>
      </c>
      <c r="AW524" s="12" t="s">
        <v>36</v>
      </c>
      <c r="AX524" s="12" t="s">
        <v>74</v>
      </c>
      <c r="AY524" s="143" t="s">
        <v>135</v>
      </c>
    </row>
    <row r="525" spans="2:65" s="13" customFormat="1" ht="11.25">
      <c r="B525" s="149"/>
      <c r="D525" s="142" t="s">
        <v>147</v>
      </c>
      <c r="E525" s="150" t="s">
        <v>20</v>
      </c>
      <c r="F525" s="151" t="s">
        <v>151</v>
      </c>
      <c r="H525" s="152">
        <v>409.6</v>
      </c>
      <c r="I525" s="153"/>
      <c r="L525" s="149"/>
      <c r="M525" s="154"/>
      <c r="T525" s="155"/>
      <c r="AT525" s="150" t="s">
        <v>147</v>
      </c>
      <c r="AU525" s="150" t="s">
        <v>84</v>
      </c>
      <c r="AV525" s="13" t="s">
        <v>143</v>
      </c>
      <c r="AW525" s="13" t="s">
        <v>36</v>
      </c>
      <c r="AX525" s="13" t="s">
        <v>22</v>
      </c>
      <c r="AY525" s="150" t="s">
        <v>135</v>
      </c>
    </row>
    <row r="526" spans="2:65" s="1" customFormat="1" ht="21.75" customHeight="1">
      <c r="B526" s="33"/>
      <c r="C526" s="124" t="s">
        <v>557</v>
      </c>
      <c r="D526" s="124" t="s">
        <v>138</v>
      </c>
      <c r="E526" s="125" t="s">
        <v>810</v>
      </c>
      <c r="F526" s="126" t="s">
        <v>811</v>
      </c>
      <c r="G526" s="127" t="s">
        <v>198</v>
      </c>
      <c r="H526" s="128">
        <v>11</v>
      </c>
      <c r="I526" s="129"/>
      <c r="J526" s="130">
        <f>ROUND(I526*H526,2)</f>
        <v>0</v>
      </c>
      <c r="K526" s="126" t="s">
        <v>142</v>
      </c>
      <c r="L526" s="33"/>
      <c r="M526" s="131" t="s">
        <v>20</v>
      </c>
      <c r="N526" s="132" t="s">
        <v>45</v>
      </c>
      <c r="P526" s="133">
        <f>O526*H526</f>
        <v>0</v>
      </c>
      <c r="Q526" s="133">
        <v>0</v>
      </c>
      <c r="R526" s="133">
        <f>Q526*H526</f>
        <v>0</v>
      </c>
      <c r="S526" s="133">
        <v>1.75E-3</v>
      </c>
      <c r="T526" s="134">
        <f>S526*H526</f>
        <v>1.925E-2</v>
      </c>
      <c r="AR526" s="135" t="s">
        <v>236</v>
      </c>
      <c r="AT526" s="135" t="s">
        <v>138</v>
      </c>
      <c r="AU526" s="135" t="s">
        <v>84</v>
      </c>
      <c r="AY526" s="18" t="s">
        <v>135</v>
      </c>
      <c r="BE526" s="136">
        <f>IF(N526="základní",J526,0)</f>
        <v>0</v>
      </c>
      <c r="BF526" s="136">
        <f>IF(N526="snížená",J526,0)</f>
        <v>0</v>
      </c>
      <c r="BG526" s="136">
        <f>IF(N526="zákl. přenesená",J526,0)</f>
        <v>0</v>
      </c>
      <c r="BH526" s="136">
        <f>IF(N526="sníž. přenesená",J526,0)</f>
        <v>0</v>
      </c>
      <c r="BI526" s="136">
        <f>IF(N526="nulová",J526,0)</f>
        <v>0</v>
      </c>
      <c r="BJ526" s="18" t="s">
        <v>22</v>
      </c>
      <c r="BK526" s="136">
        <f>ROUND(I526*H526,2)</f>
        <v>0</v>
      </c>
      <c r="BL526" s="18" t="s">
        <v>236</v>
      </c>
      <c r="BM526" s="135" t="s">
        <v>812</v>
      </c>
    </row>
    <row r="527" spans="2:65" s="1" customFormat="1" ht="11.25">
      <c r="B527" s="33"/>
      <c r="D527" s="137" t="s">
        <v>145</v>
      </c>
      <c r="F527" s="138" t="s">
        <v>813</v>
      </c>
      <c r="I527" s="139"/>
      <c r="L527" s="33"/>
      <c r="M527" s="140"/>
      <c r="T527" s="54"/>
      <c r="AT527" s="18" t="s">
        <v>145</v>
      </c>
      <c r="AU527" s="18" t="s">
        <v>84</v>
      </c>
    </row>
    <row r="528" spans="2:65" s="1" customFormat="1" ht="24.2" customHeight="1">
      <c r="B528" s="33"/>
      <c r="C528" s="124" t="s">
        <v>814</v>
      </c>
      <c r="D528" s="124" t="s">
        <v>138</v>
      </c>
      <c r="E528" s="125" t="s">
        <v>815</v>
      </c>
      <c r="F528" s="126" t="s">
        <v>816</v>
      </c>
      <c r="G528" s="127" t="s">
        <v>198</v>
      </c>
      <c r="H528" s="128">
        <v>8.0399999999999991</v>
      </c>
      <c r="I528" s="129"/>
      <c r="J528" s="130">
        <f>ROUND(I528*H528,2)</f>
        <v>0</v>
      </c>
      <c r="K528" s="126" t="s">
        <v>142</v>
      </c>
      <c r="L528" s="33"/>
      <c r="M528" s="131" t="s">
        <v>20</v>
      </c>
      <c r="N528" s="132" t="s">
        <v>45</v>
      </c>
      <c r="P528" s="133">
        <f>O528*H528</f>
        <v>0</v>
      </c>
      <c r="Q528" s="133">
        <v>0</v>
      </c>
      <c r="R528" s="133">
        <f>Q528*H528</f>
        <v>0</v>
      </c>
      <c r="S528" s="133">
        <v>1.069E-2</v>
      </c>
      <c r="T528" s="134">
        <f>S528*H528</f>
        <v>8.5947599999999985E-2</v>
      </c>
      <c r="AR528" s="135" t="s">
        <v>236</v>
      </c>
      <c r="AT528" s="135" t="s">
        <v>138</v>
      </c>
      <c r="AU528" s="135" t="s">
        <v>84</v>
      </c>
      <c r="AY528" s="18" t="s">
        <v>135</v>
      </c>
      <c r="BE528" s="136">
        <f>IF(N528="základní",J528,0)</f>
        <v>0</v>
      </c>
      <c r="BF528" s="136">
        <f>IF(N528="snížená",J528,0)</f>
        <v>0</v>
      </c>
      <c r="BG528" s="136">
        <f>IF(N528="zákl. přenesená",J528,0)</f>
        <v>0</v>
      </c>
      <c r="BH528" s="136">
        <f>IF(N528="sníž. přenesená",J528,0)</f>
        <v>0</v>
      </c>
      <c r="BI528" s="136">
        <f>IF(N528="nulová",J528,0)</f>
        <v>0</v>
      </c>
      <c r="BJ528" s="18" t="s">
        <v>22</v>
      </c>
      <c r="BK528" s="136">
        <f>ROUND(I528*H528,2)</f>
        <v>0</v>
      </c>
      <c r="BL528" s="18" t="s">
        <v>236</v>
      </c>
      <c r="BM528" s="135" t="s">
        <v>817</v>
      </c>
    </row>
    <row r="529" spans="2:65" s="1" customFormat="1" ht="11.25">
      <c r="B529" s="33"/>
      <c r="D529" s="137" t="s">
        <v>145</v>
      </c>
      <c r="F529" s="138" t="s">
        <v>818</v>
      </c>
      <c r="I529" s="139"/>
      <c r="L529" s="33"/>
      <c r="M529" s="140"/>
      <c r="T529" s="54"/>
      <c r="AT529" s="18" t="s">
        <v>145</v>
      </c>
      <c r="AU529" s="18" t="s">
        <v>84</v>
      </c>
    </row>
    <row r="530" spans="2:65" s="1" customFormat="1" ht="16.5" customHeight="1">
      <c r="B530" s="33"/>
      <c r="C530" s="124" t="s">
        <v>580</v>
      </c>
      <c r="D530" s="124" t="s">
        <v>138</v>
      </c>
      <c r="E530" s="125" t="s">
        <v>819</v>
      </c>
      <c r="F530" s="126" t="s">
        <v>820</v>
      </c>
      <c r="G530" s="127" t="s">
        <v>198</v>
      </c>
      <c r="H530" s="128">
        <v>8</v>
      </c>
      <c r="I530" s="129"/>
      <c r="J530" s="130">
        <f>ROUND(I530*H530,2)</f>
        <v>0</v>
      </c>
      <c r="K530" s="126" t="s">
        <v>142</v>
      </c>
      <c r="L530" s="33"/>
      <c r="M530" s="131" t="s">
        <v>20</v>
      </c>
      <c r="N530" s="132" t="s">
        <v>45</v>
      </c>
      <c r="P530" s="133">
        <f>O530*H530</f>
        <v>0</v>
      </c>
      <c r="Q530" s="133">
        <v>0</v>
      </c>
      <c r="R530" s="133">
        <f>Q530*H530</f>
        <v>0</v>
      </c>
      <c r="S530" s="133">
        <v>3.9399999999999999E-3</v>
      </c>
      <c r="T530" s="134">
        <f>S530*H530</f>
        <v>3.1519999999999999E-2</v>
      </c>
      <c r="AR530" s="135" t="s">
        <v>236</v>
      </c>
      <c r="AT530" s="135" t="s">
        <v>138</v>
      </c>
      <c r="AU530" s="135" t="s">
        <v>84</v>
      </c>
      <c r="AY530" s="18" t="s">
        <v>135</v>
      </c>
      <c r="BE530" s="136">
        <f>IF(N530="základní",J530,0)</f>
        <v>0</v>
      </c>
      <c r="BF530" s="136">
        <f>IF(N530="snížená",J530,0)</f>
        <v>0</v>
      </c>
      <c r="BG530" s="136">
        <f>IF(N530="zákl. přenesená",J530,0)</f>
        <v>0</v>
      </c>
      <c r="BH530" s="136">
        <f>IF(N530="sníž. přenesená",J530,0)</f>
        <v>0</v>
      </c>
      <c r="BI530" s="136">
        <f>IF(N530="nulová",J530,0)</f>
        <v>0</v>
      </c>
      <c r="BJ530" s="18" t="s">
        <v>22</v>
      </c>
      <c r="BK530" s="136">
        <f>ROUND(I530*H530,2)</f>
        <v>0</v>
      </c>
      <c r="BL530" s="18" t="s">
        <v>236</v>
      </c>
      <c r="BM530" s="135" t="s">
        <v>821</v>
      </c>
    </row>
    <row r="531" spans="2:65" s="1" customFormat="1" ht="11.25">
      <c r="B531" s="33"/>
      <c r="D531" s="137" t="s">
        <v>145</v>
      </c>
      <c r="F531" s="138" t="s">
        <v>822</v>
      </c>
      <c r="I531" s="139"/>
      <c r="L531" s="33"/>
      <c r="M531" s="140"/>
      <c r="T531" s="54"/>
      <c r="AT531" s="18" t="s">
        <v>145</v>
      </c>
      <c r="AU531" s="18" t="s">
        <v>84</v>
      </c>
    </row>
    <row r="532" spans="2:65" s="1" customFormat="1" ht="33" customHeight="1">
      <c r="B532" s="33"/>
      <c r="C532" s="124" t="s">
        <v>823</v>
      </c>
      <c r="D532" s="124" t="s">
        <v>138</v>
      </c>
      <c r="E532" s="125" t="s">
        <v>824</v>
      </c>
      <c r="F532" s="126" t="s">
        <v>825</v>
      </c>
      <c r="G532" s="127" t="s">
        <v>335</v>
      </c>
      <c r="H532" s="128">
        <v>1</v>
      </c>
      <c r="I532" s="129"/>
      <c r="J532" s="130">
        <f>ROUND(I532*H532,2)</f>
        <v>0</v>
      </c>
      <c r="K532" s="126" t="s">
        <v>142</v>
      </c>
      <c r="L532" s="33"/>
      <c r="M532" s="131" t="s">
        <v>20</v>
      </c>
      <c r="N532" s="132" t="s">
        <v>45</v>
      </c>
      <c r="P532" s="133">
        <f>O532*H532</f>
        <v>0</v>
      </c>
      <c r="Q532" s="133">
        <v>0</v>
      </c>
      <c r="R532" s="133">
        <f>Q532*H532</f>
        <v>0</v>
      </c>
      <c r="S532" s="133">
        <v>0</v>
      </c>
      <c r="T532" s="134">
        <f>S532*H532</f>
        <v>0</v>
      </c>
      <c r="AR532" s="135" t="s">
        <v>236</v>
      </c>
      <c r="AT532" s="135" t="s">
        <v>138</v>
      </c>
      <c r="AU532" s="135" t="s">
        <v>84</v>
      </c>
      <c r="AY532" s="18" t="s">
        <v>135</v>
      </c>
      <c r="BE532" s="136">
        <f>IF(N532="základní",J532,0)</f>
        <v>0</v>
      </c>
      <c r="BF532" s="136">
        <f>IF(N532="snížená",J532,0)</f>
        <v>0</v>
      </c>
      <c r="BG532" s="136">
        <f>IF(N532="zákl. přenesená",J532,0)</f>
        <v>0</v>
      </c>
      <c r="BH532" s="136">
        <f>IF(N532="sníž. přenesená",J532,0)</f>
        <v>0</v>
      </c>
      <c r="BI532" s="136">
        <f>IF(N532="nulová",J532,0)</f>
        <v>0</v>
      </c>
      <c r="BJ532" s="18" t="s">
        <v>22</v>
      </c>
      <c r="BK532" s="136">
        <f>ROUND(I532*H532,2)</f>
        <v>0</v>
      </c>
      <c r="BL532" s="18" t="s">
        <v>236</v>
      </c>
      <c r="BM532" s="135" t="s">
        <v>826</v>
      </c>
    </row>
    <row r="533" spans="2:65" s="1" customFormat="1" ht="11.25">
      <c r="B533" s="33"/>
      <c r="D533" s="137" t="s">
        <v>145</v>
      </c>
      <c r="F533" s="138" t="s">
        <v>827</v>
      </c>
      <c r="I533" s="139"/>
      <c r="L533" s="33"/>
      <c r="M533" s="140"/>
      <c r="T533" s="54"/>
      <c r="AT533" s="18" t="s">
        <v>145</v>
      </c>
      <c r="AU533" s="18" t="s">
        <v>84</v>
      </c>
    </row>
    <row r="534" spans="2:65" s="1" customFormat="1" ht="21.75" customHeight="1">
      <c r="B534" s="33"/>
      <c r="C534" s="156" t="s">
        <v>586</v>
      </c>
      <c r="D534" s="156" t="s">
        <v>179</v>
      </c>
      <c r="E534" s="157" t="s">
        <v>828</v>
      </c>
      <c r="F534" s="158" t="s">
        <v>829</v>
      </c>
      <c r="G534" s="159" t="s">
        <v>335</v>
      </c>
      <c r="H534" s="160">
        <v>1</v>
      </c>
      <c r="I534" s="161"/>
      <c r="J534" s="162">
        <f>ROUND(I534*H534,2)</f>
        <v>0</v>
      </c>
      <c r="K534" s="158" t="s">
        <v>142</v>
      </c>
      <c r="L534" s="163"/>
      <c r="M534" s="164" t="s">
        <v>20</v>
      </c>
      <c r="N534" s="165" t="s">
        <v>45</v>
      </c>
      <c r="P534" s="133">
        <f>O534*H534</f>
        <v>0</v>
      </c>
      <c r="Q534" s="133">
        <v>8.9999999999999993E-3</v>
      </c>
      <c r="R534" s="133">
        <f>Q534*H534</f>
        <v>8.9999999999999993E-3</v>
      </c>
      <c r="S534" s="133">
        <v>0</v>
      </c>
      <c r="T534" s="134">
        <f>S534*H534</f>
        <v>0</v>
      </c>
      <c r="AR534" s="135" t="s">
        <v>332</v>
      </c>
      <c r="AT534" s="135" t="s">
        <v>179</v>
      </c>
      <c r="AU534" s="135" t="s">
        <v>84</v>
      </c>
      <c r="AY534" s="18" t="s">
        <v>135</v>
      </c>
      <c r="BE534" s="136">
        <f>IF(N534="základní",J534,0)</f>
        <v>0</v>
      </c>
      <c r="BF534" s="136">
        <f>IF(N534="snížená",J534,0)</f>
        <v>0</v>
      </c>
      <c r="BG534" s="136">
        <f>IF(N534="zákl. přenesená",J534,0)</f>
        <v>0</v>
      </c>
      <c r="BH534" s="136">
        <f>IF(N534="sníž. přenesená",J534,0)</f>
        <v>0</v>
      </c>
      <c r="BI534" s="136">
        <f>IF(N534="nulová",J534,0)</f>
        <v>0</v>
      </c>
      <c r="BJ534" s="18" t="s">
        <v>22</v>
      </c>
      <c r="BK534" s="136">
        <f>ROUND(I534*H534,2)</f>
        <v>0</v>
      </c>
      <c r="BL534" s="18" t="s">
        <v>236</v>
      </c>
      <c r="BM534" s="135" t="s">
        <v>830</v>
      </c>
    </row>
    <row r="535" spans="2:65" s="1" customFormat="1" ht="37.9" customHeight="1">
      <c r="B535" s="33"/>
      <c r="C535" s="124" t="s">
        <v>831</v>
      </c>
      <c r="D535" s="124" t="s">
        <v>138</v>
      </c>
      <c r="E535" s="125" t="s">
        <v>832</v>
      </c>
      <c r="F535" s="126" t="s">
        <v>833</v>
      </c>
      <c r="G535" s="127" t="s">
        <v>198</v>
      </c>
      <c r="H535" s="128">
        <v>13.64</v>
      </c>
      <c r="I535" s="129"/>
      <c r="J535" s="130">
        <f>ROUND(I535*H535,2)</f>
        <v>0</v>
      </c>
      <c r="K535" s="126" t="s">
        <v>142</v>
      </c>
      <c r="L535" s="33"/>
      <c r="M535" s="131" t="s">
        <v>20</v>
      </c>
      <c r="N535" s="132" t="s">
        <v>45</v>
      </c>
      <c r="P535" s="133">
        <f>O535*H535</f>
        <v>0</v>
      </c>
      <c r="Q535" s="133">
        <v>4.3699999999999998E-3</v>
      </c>
      <c r="R535" s="133">
        <f>Q535*H535</f>
        <v>5.9606800000000001E-2</v>
      </c>
      <c r="S535" s="133">
        <v>0</v>
      </c>
      <c r="T535" s="134">
        <f>S535*H535</f>
        <v>0</v>
      </c>
      <c r="AR535" s="135" t="s">
        <v>236</v>
      </c>
      <c r="AT535" s="135" t="s">
        <v>138</v>
      </c>
      <c r="AU535" s="135" t="s">
        <v>84</v>
      </c>
      <c r="AY535" s="18" t="s">
        <v>135</v>
      </c>
      <c r="BE535" s="136">
        <f>IF(N535="základní",J535,0)</f>
        <v>0</v>
      </c>
      <c r="BF535" s="136">
        <f>IF(N535="snížená",J535,0)</f>
        <v>0</v>
      </c>
      <c r="BG535" s="136">
        <f>IF(N535="zákl. přenesená",J535,0)</f>
        <v>0</v>
      </c>
      <c r="BH535" s="136">
        <f>IF(N535="sníž. přenesená",J535,0)</f>
        <v>0</v>
      </c>
      <c r="BI535" s="136">
        <f>IF(N535="nulová",J535,0)</f>
        <v>0</v>
      </c>
      <c r="BJ535" s="18" t="s">
        <v>22</v>
      </c>
      <c r="BK535" s="136">
        <f>ROUND(I535*H535,2)</f>
        <v>0</v>
      </c>
      <c r="BL535" s="18" t="s">
        <v>236</v>
      </c>
      <c r="BM535" s="135" t="s">
        <v>834</v>
      </c>
    </row>
    <row r="536" spans="2:65" s="1" customFormat="1" ht="11.25">
      <c r="B536" s="33"/>
      <c r="D536" s="137" t="s">
        <v>145</v>
      </c>
      <c r="F536" s="138" t="s">
        <v>835</v>
      </c>
      <c r="I536" s="139"/>
      <c r="L536" s="33"/>
      <c r="M536" s="140"/>
      <c r="T536" s="54"/>
      <c r="AT536" s="18" t="s">
        <v>145</v>
      </c>
      <c r="AU536" s="18" t="s">
        <v>84</v>
      </c>
    </row>
    <row r="537" spans="2:65" s="12" customFormat="1" ht="11.25">
      <c r="B537" s="141"/>
      <c r="D537" s="142" t="s">
        <v>147</v>
      </c>
      <c r="E537" s="143" t="s">
        <v>20</v>
      </c>
      <c r="F537" s="144" t="s">
        <v>836</v>
      </c>
      <c r="H537" s="145">
        <v>13.64</v>
      </c>
      <c r="I537" s="146"/>
      <c r="L537" s="141"/>
      <c r="M537" s="147"/>
      <c r="T537" s="148"/>
      <c r="AT537" s="143" t="s">
        <v>147</v>
      </c>
      <c r="AU537" s="143" t="s">
        <v>84</v>
      </c>
      <c r="AV537" s="12" t="s">
        <v>84</v>
      </c>
      <c r="AW537" s="12" t="s">
        <v>36</v>
      </c>
      <c r="AX537" s="12" t="s">
        <v>22</v>
      </c>
      <c r="AY537" s="143" t="s">
        <v>135</v>
      </c>
    </row>
    <row r="538" spans="2:65" s="1" customFormat="1" ht="37.9" customHeight="1">
      <c r="B538" s="33"/>
      <c r="C538" s="124" t="s">
        <v>592</v>
      </c>
      <c r="D538" s="124" t="s">
        <v>138</v>
      </c>
      <c r="E538" s="125" t="s">
        <v>837</v>
      </c>
      <c r="F538" s="126" t="s">
        <v>838</v>
      </c>
      <c r="G538" s="127" t="s">
        <v>198</v>
      </c>
      <c r="H538" s="128">
        <v>11.38</v>
      </c>
      <c r="I538" s="129"/>
      <c r="J538" s="130">
        <f>ROUND(I538*H538,2)</f>
        <v>0</v>
      </c>
      <c r="K538" s="126" t="s">
        <v>142</v>
      </c>
      <c r="L538" s="33"/>
      <c r="M538" s="131" t="s">
        <v>20</v>
      </c>
      <c r="N538" s="132" t="s">
        <v>45</v>
      </c>
      <c r="P538" s="133">
        <f>O538*H538</f>
        <v>0</v>
      </c>
      <c r="Q538" s="133">
        <v>3.5100000000000001E-3</v>
      </c>
      <c r="R538" s="133">
        <f>Q538*H538</f>
        <v>3.9943800000000002E-2</v>
      </c>
      <c r="S538" s="133">
        <v>0</v>
      </c>
      <c r="T538" s="134">
        <f>S538*H538</f>
        <v>0</v>
      </c>
      <c r="AR538" s="135" t="s">
        <v>236</v>
      </c>
      <c r="AT538" s="135" t="s">
        <v>138</v>
      </c>
      <c r="AU538" s="135" t="s">
        <v>84</v>
      </c>
      <c r="AY538" s="18" t="s">
        <v>135</v>
      </c>
      <c r="BE538" s="136">
        <f>IF(N538="základní",J538,0)</f>
        <v>0</v>
      </c>
      <c r="BF538" s="136">
        <f>IF(N538="snížená",J538,0)</f>
        <v>0</v>
      </c>
      <c r="BG538" s="136">
        <f>IF(N538="zákl. přenesená",J538,0)</f>
        <v>0</v>
      </c>
      <c r="BH538" s="136">
        <f>IF(N538="sníž. přenesená",J538,0)</f>
        <v>0</v>
      </c>
      <c r="BI538" s="136">
        <f>IF(N538="nulová",J538,0)</f>
        <v>0</v>
      </c>
      <c r="BJ538" s="18" t="s">
        <v>22</v>
      </c>
      <c r="BK538" s="136">
        <f>ROUND(I538*H538,2)</f>
        <v>0</v>
      </c>
      <c r="BL538" s="18" t="s">
        <v>236</v>
      </c>
      <c r="BM538" s="135" t="s">
        <v>839</v>
      </c>
    </row>
    <row r="539" spans="2:65" s="1" customFormat="1" ht="11.25">
      <c r="B539" s="33"/>
      <c r="D539" s="137" t="s">
        <v>145</v>
      </c>
      <c r="F539" s="138" t="s">
        <v>840</v>
      </c>
      <c r="I539" s="139"/>
      <c r="L539" s="33"/>
      <c r="M539" s="140"/>
      <c r="T539" s="54"/>
      <c r="AT539" s="18" t="s">
        <v>145</v>
      </c>
      <c r="AU539" s="18" t="s">
        <v>84</v>
      </c>
    </row>
    <row r="540" spans="2:65" s="1" customFormat="1" ht="37.9" customHeight="1">
      <c r="B540" s="33"/>
      <c r="C540" s="124" t="s">
        <v>841</v>
      </c>
      <c r="D540" s="124" t="s">
        <v>138</v>
      </c>
      <c r="E540" s="125" t="s">
        <v>842</v>
      </c>
      <c r="F540" s="126" t="s">
        <v>843</v>
      </c>
      <c r="G540" s="127" t="s">
        <v>198</v>
      </c>
      <c r="H540" s="128">
        <v>80.709999999999994</v>
      </c>
      <c r="I540" s="129"/>
      <c r="J540" s="130">
        <f>ROUND(I540*H540,2)</f>
        <v>0</v>
      </c>
      <c r="K540" s="126" t="s">
        <v>142</v>
      </c>
      <c r="L540" s="33"/>
      <c r="M540" s="131" t="s">
        <v>20</v>
      </c>
      <c r="N540" s="132" t="s">
        <v>45</v>
      </c>
      <c r="P540" s="133">
        <f>O540*H540</f>
        <v>0</v>
      </c>
      <c r="Q540" s="133">
        <v>5.8399999999999997E-3</v>
      </c>
      <c r="R540" s="133">
        <f>Q540*H540</f>
        <v>0.47134639999999994</v>
      </c>
      <c r="S540" s="133">
        <v>0</v>
      </c>
      <c r="T540" s="134">
        <f>S540*H540</f>
        <v>0</v>
      </c>
      <c r="AR540" s="135" t="s">
        <v>236</v>
      </c>
      <c r="AT540" s="135" t="s">
        <v>138</v>
      </c>
      <c r="AU540" s="135" t="s">
        <v>84</v>
      </c>
      <c r="AY540" s="18" t="s">
        <v>135</v>
      </c>
      <c r="BE540" s="136">
        <f>IF(N540="základní",J540,0)</f>
        <v>0</v>
      </c>
      <c r="BF540" s="136">
        <f>IF(N540="snížená",J540,0)</f>
        <v>0</v>
      </c>
      <c r="BG540" s="136">
        <f>IF(N540="zákl. přenesená",J540,0)</f>
        <v>0</v>
      </c>
      <c r="BH540" s="136">
        <f>IF(N540="sníž. přenesená",J540,0)</f>
        <v>0</v>
      </c>
      <c r="BI540" s="136">
        <f>IF(N540="nulová",J540,0)</f>
        <v>0</v>
      </c>
      <c r="BJ540" s="18" t="s">
        <v>22</v>
      </c>
      <c r="BK540" s="136">
        <f>ROUND(I540*H540,2)</f>
        <v>0</v>
      </c>
      <c r="BL540" s="18" t="s">
        <v>236</v>
      </c>
      <c r="BM540" s="135" t="s">
        <v>844</v>
      </c>
    </row>
    <row r="541" spans="2:65" s="1" customFormat="1" ht="11.25">
      <c r="B541" s="33"/>
      <c r="D541" s="137" t="s">
        <v>145</v>
      </c>
      <c r="F541" s="138" t="s">
        <v>845</v>
      </c>
      <c r="I541" s="139"/>
      <c r="L541" s="33"/>
      <c r="M541" s="140"/>
      <c r="T541" s="54"/>
      <c r="AT541" s="18" t="s">
        <v>145</v>
      </c>
      <c r="AU541" s="18" t="s">
        <v>84</v>
      </c>
    </row>
    <row r="542" spans="2:65" s="12" customFormat="1" ht="11.25">
      <c r="B542" s="141"/>
      <c r="D542" s="142" t="s">
        <v>147</v>
      </c>
      <c r="E542" s="143" t="s">
        <v>20</v>
      </c>
      <c r="F542" s="144" t="s">
        <v>846</v>
      </c>
      <c r="H542" s="145">
        <v>80.709999999999994</v>
      </c>
      <c r="I542" s="146"/>
      <c r="L542" s="141"/>
      <c r="M542" s="147"/>
      <c r="T542" s="148"/>
      <c r="AT542" s="143" t="s">
        <v>147</v>
      </c>
      <c r="AU542" s="143" t="s">
        <v>84</v>
      </c>
      <c r="AV542" s="12" t="s">
        <v>84</v>
      </c>
      <c r="AW542" s="12" t="s">
        <v>36</v>
      </c>
      <c r="AX542" s="12" t="s">
        <v>22</v>
      </c>
      <c r="AY542" s="143" t="s">
        <v>135</v>
      </c>
    </row>
    <row r="543" spans="2:65" s="1" customFormat="1" ht="37.9" customHeight="1">
      <c r="B543" s="33"/>
      <c r="C543" s="124" t="s">
        <v>513</v>
      </c>
      <c r="D543" s="124" t="s">
        <v>138</v>
      </c>
      <c r="E543" s="125" t="s">
        <v>847</v>
      </c>
      <c r="F543" s="126" t="s">
        <v>848</v>
      </c>
      <c r="G543" s="127" t="s">
        <v>198</v>
      </c>
      <c r="H543" s="128">
        <v>62.38</v>
      </c>
      <c r="I543" s="129"/>
      <c r="J543" s="130">
        <f>ROUND(I543*H543,2)</f>
        <v>0</v>
      </c>
      <c r="K543" s="126" t="s">
        <v>142</v>
      </c>
      <c r="L543" s="33"/>
      <c r="M543" s="131" t="s">
        <v>20</v>
      </c>
      <c r="N543" s="132" t="s">
        <v>45</v>
      </c>
      <c r="P543" s="133">
        <f>O543*H543</f>
        <v>0</v>
      </c>
      <c r="Q543" s="133">
        <v>6.5300000000000002E-3</v>
      </c>
      <c r="R543" s="133">
        <f>Q543*H543</f>
        <v>0.40734140000000002</v>
      </c>
      <c r="S543" s="133">
        <v>0</v>
      </c>
      <c r="T543" s="134">
        <f>S543*H543</f>
        <v>0</v>
      </c>
      <c r="AR543" s="135" t="s">
        <v>236</v>
      </c>
      <c r="AT543" s="135" t="s">
        <v>138</v>
      </c>
      <c r="AU543" s="135" t="s">
        <v>84</v>
      </c>
      <c r="AY543" s="18" t="s">
        <v>135</v>
      </c>
      <c r="BE543" s="136">
        <f>IF(N543="základní",J543,0)</f>
        <v>0</v>
      </c>
      <c r="BF543" s="136">
        <f>IF(N543="snížená",J543,0)</f>
        <v>0</v>
      </c>
      <c r="BG543" s="136">
        <f>IF(N543="zákl. přenesená",J543,0)</f>
        <v>0</v>
      </c>
      <c r="BH543" s="136">
        <f>IF(N543="sníž. přenesená",J543,0)</f>
        <v>0</v>
      </c>
      <c r="BI543" s="136">
        <f>IF(N543="nulová",J543,0)</f>
        <v>0</v>
      </c>
      <c r="BJ543" s="18" t="s">
        <v>22</v>
      </c>
      <c r="BK543" s="136">
        <f>ROUND(I543*H543,2)</f>
        <v>0</v>
      </c>
      <c r="BL543" s="18" t="s">
        <v>236</v>
      </c>
      <c r="BM543" s="135" t="s">
        <v>849</v>
      </c>
    </row>
    <row r="544" spans="2:65" s="1" customFormat="1" ht="11.25">
      <c r="B544" s="33"/>
      <c r="D544" s="137" t="s">
        <v>145</v>
      </c>
      <c r="F544" s="138" t="s">
        <v>850</v>
      </c>
      <c r="I544" s="139"/>
      <c r="L544" s="33"/>
      <c r="M544" s="140"/>
      <c r="T544" s="54"/>
      <c r="AT544" s="18" t="s">
        <v>145</v>
      </c>
      <c r="AU544" s="18" t="s">
        <v>84</v>
      </c>
    </row>
    <row r="545" spans="2:65" s="12" customFormat="1" ht="11.25">
      <c r="B545" s="141"/>
      <c r="D545" s="142" t="s">
        <v>147</v>
      </c>
      <c r="E545" s="143" t="s">
        <v>20</v>
      </c>
      <c r="F545" s="144" t="s">
        <v>851</v>
      </c>
      <c r="H545" s="145">
        <v>62.38</v>
      </c>
      <c r="I545" s="146"/>
      <c r="L545" s="141"/>
      <c r="M545" s="147"/>
      <c r="T545" s="148"/>
      <c r="AT545" s="143" t="s">
        <v>147</v>
      </c>
      <c r="AU545" s="143" t="s">
        <v>84</v>
      </c>
      <c r="AV545" s="12" t="s">
        <v>84</v>
      </c>
      <c r="AW545" s="12" t="s">
        <v>36</v>
      </c>
      <c r="AX545" s="12" t="s">
        <v>22</v>
      </c>
      <c r="AY545" s="143" t="s">
        <v>135</v>
      </c>
    </row>
    <row r="546" spans="2:65" s="1" customFormat="1" ht="37.9" customHeight="1">
      <c r="B546" s="33"/>
      <c r="C546" s="124" t="s">
        <v>852</v>
      </c>
      <c r="D546" s="124" t="s">
        <v>138</v>
      </c>
      <c r="E546" s="125" t="s">
        <v>853</v>
      </c>
      <c r="F546" s="126" t="s">
        <v>854</v>
      </c>
      <c r="G546" s="127" t="s">
        <v>198</v>
      </c>
      <c r="H546" s="128">
        <v>33.119999999999997</v>
      </c>
      <c r="I546" s="129"/>
      <c r="J546" s="130">
        <f>ROUND(I546*H546,2)</f>
        <v>0</v>
      </c>
      <c r="K546" s="126" t="s">
        <v>142</v>
      </c>
      <c r="L546" s="33"/>
      <c r="M546" s="131" t="s">
        <v>20</v>
      </c>
      <c r="N546" s="132" t="s">
        <v>45</v>
      </c>
      <c r="P546" s="133">
        <f>O546*H546</f>
        <v>0</v>
      </c>
      <c r="Q546" s="133">
        <v>6.96E-3</v>
      </c>
      <c r="R546" s="133">
        <f>Q546*H546</f>
        <v>0.23051519999999998</v>
      </c>
      <c r="S546" s="133">
        <v>0</v>
      </c>
      <c r="T546" s="134">
        <f>S546*H546</f>
        <v>0</v>
      </c>
      <c r="AR546" s="135" t="s">
        <v>236</v>
      </c>
      <c r="AT546" s="135" t="s">
        <v>138</v>
      </c>
      <c r="AU546" s="135" t="s">
        <v>84</v>
      </c>
      <c r="AY546" s="18" t="s">
        <v>135</v>
      </c>
      <c r="BE546" s="136">
        <f>IF(N546="základní",J546,0)</f>
        <v>0</v>
      </c>
      <c r="BF546" s="136">
        <f>IF(N546="snížená",J546,0)</f>
        <v>0</v>
      </c>
      <c r="BG546" s="136">
        <f>IF(N546="zákl. přenesená",J546,0)</f>
        <v>0</v>
      </c>
      <c r="BH546" s="136">
        <f>IF(N546="sníž. přenesená",J546,0)</f>
        <v>0</v>
      </c>
      <c r="BI546" s="136">
        <f>IF(N546="nulová",J546,0)</f>
        <v>0</v>
      </c>
      <c r="BJ546" s="18" t="s">
        <v>22</v>
      </c>
      <c r="BK546" s="136">
        <f>ROUND(I546*H546,2)</f>
        <v>0</v>
      </c>
      <c r="BL546" s="18" t="s">
        <v>236</v>
      </c>
      <c r="BM546" s="135" t="s">
        <v>855</v>
      </c>
    </row>
    <row r="547" spans="2:65" s="1" customFormat="1" ht="11.25">
      <c r="B547" s="33"/>
      <c r="D547" s="137" t="s">
        <v>145</v>
      </c>
      <c r="F547" s="138" t="s">
        <v>856</v>
      </c>
      <c r="I547" s="139"/>
      <c r="L547" s="33"/>
      <c r="M547" s="140"/>
      <c r="T547" s="54"/>
      <c r="AT547" s="18" t="s">
        <v>145</v>
      </c>
      <c r="AU547" s="18" t="s">
        <v>84</v>
      </c>
    </row>
    <row r="548" spans="2:65" s="12" customFormat="1" ht="11.25">
      <c r="B548" s="141"/>
      <c r="D548" s="142" t="s">
        <v>147</v>
      </c>
      <c r="E548" s="143" t="s">
        <v>20</v>
      </c>
      <c r="F548" s="144" t="s">
        <v>857</v>
      </c>
      <c r="H548" s="145">
        <v>33.119999999999997</v>
      </c>
      <c r="I548" s="146"/>
      <c r="L548" s="141"/>
      <c r="M548" s="147"/>
      <c r="T548" s="148"/>
      <c r="AT548" s="143" t="s">
        <v>147</v>
      </c>
      <c r="AU548" s="143" t="s">
        <v>84</v>
      </c>
      <c r="AV548" s="12" t="s">
        <v>84</v>
      </c>
      <c r="AW548" s="12" t="s">
        <v>36</v>
      </c>
      <c r="AX548" s="12" t="s">
        <v>22</v>
      </c>
      <c r="AY548" s="143" t="s">
        <v>135</v>
      </c>
    </row>
    <row r="549" spans="2:65" s="1" customFormat="1" ht="37.9" customHeight="1">
      <c r="B549" s="33"/>
      <c r="C549" s="124" t="s">
        <v>518</v>
      </c>
      <c r="D549" s="124" t="s">
        <v>138</v>
      </c>
      <c r="E549" s="125" t="s">
        <v>858</v>
      </c>
      <c r="F549" s="126" t="s">
        <v>859</v>
      </c>
      <c r="G549" s="127" t="s">
        <v>154</v>
      </c>
      <c r="H549" s="128">
        <v>35.186</v>
      </c>
      <c r="I549" s="129"/>
      <c r="J549" s="130">
        <f>ROUND(I549*H549,2)</f>
        <v>0</v>
      </c>
      <c r="K549" s="126" t="s">
        <v>142</v>
      </c>
      <c r="L549" s="33"/>
      <c r="M549" s="131" t="s">
        <v>20</v>
      </c>
      <c r="N549" s="132" t="s">
        <v>45</v>
      </c>
      <c r="P549" s="133">
        <f>O549*H549</f>
        <v>0</v>
      </c>
      <c r="Q549" s="133">
        <v>7.8300000000000002E-3</v>
      </c>
      <c r="R549" s="133">
        <f>Q549*H549</f>
        <v>0.27550638</v>
      </c>
      <c r="S549" s="133">
        <v>0</v>
      </c>
      <c r="T549" s="134">
        <f>S549*H549</f>
        <v>0</v>
      </c>
      <c r="AR549" s="135" t="s">
        <v>236</v>
      </c>
      <c r="AT549" s="135" t="s">
        <v>138</v>
      </c>
      <c r="AU549" s="135" t="s">
        <v>84</v>
      </c>
      <c r="AY549" s="18" t="s">
        <v>135</v>
      </c>
      <c r="BE549" s="136">
        <f>IF(N549="základní",J549,0)</f>
        <v>0</v>
      </c>
      <c r="BF549" s="136">
        <f>IF(N549="snížená",J549,0)</f>
        <v>0</v>
      </c>
      <c r="BG549" s="136">
        <f>IF(N549="zákl. přenesená",J549,0)</f>
        <v>0</v>
      </c>
      <c r="BH549" s="136">
        <f>IF(N549="sníž. přenesená",J549,0)</f>
        <v>0</v>
      </c>
      <c r="BI549" s="136">
        <f>IF(N549="nulová",J549,0)</f>
        <v>0</v>
      </c>
      <c r="BJ549" s="18" t="s">
        <v>22</v>
      </c>
      <c r="BK549" s="136">
        <f>ROUND(I549*H549,2)</f>
        <v>0</v>
      </c>
      <c r="BL549" s="18" t="s">
        <v>236</v>
      </c>
      <c r="BM549" s="135" t="s">
        <v>860</v>
      </c>
    </row>
    <row r="550" spans="2:65" s="1" customFormat="1" ht="11.25">
      <c r="B550" s="33"/>
      <c r="D550" s="137" t="s">
        <v>145</v>
      </c>
      <c r="F550" s="138" t="s">
        <v>861</v>
      </c>
      <c r="I550" s="139"/>
      <c r="L550" s="33"/>
      <c r="M550" s="140"/>
      <c r="T550" s="54"/>
      <c r="AT550" s="18" t="s">
        <v>145</v>
      </c>
      <c r="AU550" s="18" t="s">
        <v>84</v>
      </c>
    </row>
    <row r="551" spans="2:65" s="12" customFormat="1" ht="11.25">
      <c r="B551" s="141"/>
      <c r="D551" s="142" t="s">
        <v>147</v>
      </c>
      <c r="E551" s="143" t="s">
        <v>20</v>
      </c>
      <c r="F551" s="144" t="s">
        <v>595</v>
      </c>
      <c r="H551" s="145">
        <v>35.186</v>
      </c>
      <c r="I551" s="146"/>
      <c r="L551" s="141"/>
      <c r="M551" s="147"/>
      <c r="T551" s="148"/>
      <c r="AT551" s="143" t="s">
        <v>147</v>
      </c>
      <c r="AU551" s="143" t="s">
        <v>84</v>
      </c>
      <c r="AV551" s="12" t="s">
        <v>84</v>
      </c>
      <c r="AW551" s="12" t="s">
        <v>36</v>
      </c>
      <c r="AX551" s="12" t="s">
        <v>22</v>
      </c>
      <c r="AY551" s="143" t="s">
        <v>135</v>
      </c>
    </row>
    <row r="552" spans="2:65" s="1" customFormat="1" ht="55.5" customHeight="1">
      <c r="B552" s="33"/>
      <c r="C552" s="124" t="s">
        <v>862</v>
      </c>
      <c r="D552" s="124" t="s">
        <v>138</v>
      </c>
      <c r="E552" s="125" t="s">
        <v>863</v>
      </c>
      <c r="F552" s="126" t="s">
        <v>864</v>
      </c>
      <c r="G552" s="127" t="s">
        <v>335</v>
      </c>
      <c r="H552" s="128">
        <v>29</v>
      </c>
      <c r="I552" s="129"/>
      <c r="J552" s="130">
        <f>ROUND(I552*H552,2)</f>
        <v>0</v>
      </c>
      <c r="K552" s="126" t="s">
        <v>142</v>
      </c>
      <c r="L552" s="33"/>
      <c r="M552" s="131" t="s">
        <v>20</v>
      </c>
      <c r="N552" s="132" t="s">
        <v>45</v>
      </c>
      <c r="P552" s="133">
        <f>O552*H552</f>
        <v>0</v>
      </c>
      <c r="Q552" s="133">
        <v>0</v>
      </c>
      <c r="R552" s="133">
        <f>Q552*H552</f>
        <v>0</v>
      </c>
      <c r="S552" s="133">
        <v>0</v>
      </c>
      <c r="T552" s="134">
        <f>S552*H552</f>
        <v>0</v>
      </c>
      <c r="AR552" s="135" t="s">
        <v>236</v>
      </c>
      <c r="AT552" s="135" t="s">
        <v>138</v>
      </c>
      <c r="AU552" s="135" t="s">
        <v>84</v>
      </c>
      <c r="AY552" s="18" t="s">
        <v>135</v>
      </c>
      <c r="BE552" s="136">
        <f>IF(N552="základní",J552,0)</f>
        <v>0</v>
      </c>
      <c r="BF552" s="136">
        <f>IF(N552="snížená",J552,0)</f>
        <v>0</v>
      </c>
      <c r="BG552" s="136">
        <f>IF(N552="zákl. přenesená",J552,0)</f>
        <v>0</v>
      </c>
      <c r="BH552" s="136">
        <f>IF(N552="sníž. přenesená",J552,0)</f>
        <v>0</v>
      </c>
      <c r="BI552" s="136">
        <f>IF(N552="nulová",J552,0)</f>
        <v>0</v>
      </c>
      <c r="BJ552" s="18" t="s">
        <v>22</v>
      </c>
      <c r="BK552" s="136">
        <f>ROUND(I552*H552,2)</f>
        <v>0</v>
      </c>
      <c r="BL552" s="18" t="s">
        <v>236</v>
      </c>
      <c r="BM552" s="135" t="s">
        <v>865</v>
      </c>
    </row>
    <row r="553" spans="2:65" s="1" customFormat="1" ht="11.25">
      <c r="B553" s="33"/>
      <c r="D553" s="137" t="s">
        <v>145</v>
      </c>
      <c r="F553" s="138" t="s">
        <v>866</v>
      </c>
      <c r="I553" s="139"/>
      <c r="L553" s="33"/>
      <c r="M553" s="140"/>
      <c r="T553" s="54"/>
      <c r="AT553" s="18" t="s">
        <v>145</v>
      </c>
      <c r="AU553" s="18" t="s">
        <v>84</v>
      </c>
    </row>
    <row r="554" spans="2:65" s="1" customFormat="1" ht="37.9" customHeight="1">
      <c r="B554" s="33"/>
      <c r="C554" s="124" t="s">
        <v>534</v>
      </c>
      <c r="D554" s="124" t="s">
        <v>138</v>
      </c>
      <c r="E554" s="125" t="s">
        <v>867</v>
      </c>
      <c r="F554" s="126" t="s">
        <v>868</v>
      </c>
      <c r="G554" s="127" t="s">
        <v>198</v>
      </c>
      <c r="H554" s="128">
        <v>8.6999999999999993</v>
      </c>
      <c r="I554" s="129"/>
      <c r="J554" s="130">
        <f>ROUND(I554*H554,2)</f>
        <v>0</v>
      </c>
      <c r="K554" s="126" t="s">
        <v>142</v>
      </c>
      <c r="L554" s="33"/>
      <c r="M554" s="131" t="s">
        <v>20</v>
      </c>
      <c r="N554" s="132" t="s">
        <v>45</v>
      </c>
      <c r="P554" s="133">
        <f>O554*H554</f>
        <v>0</v>
      </c>
      <c r="Q554" s="133">
        <v>3.5500000000000002E-3</v>
      </c>
      <c r="R554" s="133">
        <f>Q554*H554</f>
        <v>3.0884999999999999E-2</v>
      </c>
      <c r="S554" s="133">
        <v>0</v>
      </c>
      <c r="T554" s="134">
        <f>S554*H554</f>
        <v>0</v>
      </c>
      <c r="AR554" s="135" t="s">
        <v>236</v>
      </c>
      <c r="AT554" s="135" t="s">
        <v>138</v>
      </c>
      <c r="AU554" s="135" t="s">
        <v>84</v>
      </c>
      <c r="AY554" s="18" t="s">
        <v>135</v>
      </c>
      <c r="BE554" s="136">
        <f>IF(N554="základní",J554,0)</f>
        <v>0</v>
      </c>
      <c r="BF554" s="136">
        <f>IF(N554="snížená",J554,0)</f>
        <v>0</v>
      </c>
      <c r="BG554" s="136">
        <f>IF(N554="zákl. přenesená",J554,0)</f>
        <v>0</v>
      </c>
      <c r="BH554" s="136">
        <f>IF(N554="sníž. přenesená",J554,0)</f>
        <v>0</v>
      </c>
      <c r="BI554" s="136">
        <f>IF(N554="nulová",J554,0)</f>
        <v>0</v>
      </c>
      <c r="BJ554" s="18" t="s">
        <v>22</v>
      </c>
      <c r="BK554" s="136">
        <f>ROUND(I554*H554,2)</f>
        <v>0</v>
      </c>
      <c r="BL554" s="18" t="s">
        <v>236</v>
      </c>
      <c r="BM554" s="135" t="s">
        <v>869</v>
      </c>
    </row>
    <row r="555" spans="2:65" s="1" customFormat="1" ht="11.25">
      <c r="B555" s="33"/>
      <c r="D555" s="137" t="s">
        <v>145</v>
      </c>
      <c r="F555" s="138" t="s">
        <v>870</v>
      </c>
      <c r="I555" s="139"/>
      <c r="L555" s="33"/>
      <c r="M555" s="140"/>
      <c r="T555" s="54"/>
      <c r="AT555" s="18" t="s">
        <v>145</v>
      </c>
      <c r="AU555" s="18" t="s">
        <v>84</v>
      </c>
    </row>
    <row r="556" spans="2:65" s="12" customFormat="1" ht="11.25">
      <c r="B556" s="141"/>
      <c r="D556" s="142" t="s">
        <v>147</v>
      </c>
      <c r="E556" s="143" t="s">
        <v>20</v>
      </c>
      <c r="F556" s="144" t="s">
        <v>871</v>
      </c>
      <c r="H556" s="145">
        <v>8.6999999999999993</v>
      </c>
      <c r="I556" s="146"/>
      <c r="L556" s="141"/>
      <c r="M556" s="147"/>
      <c r="T556" s="148"/>
      <c r="AT556" s="143" t="s">
        <v>147</v>
      </c>
      <c r="AU556" s="143" t="s">
        <v>84</v>
      </c>
      <c r="AV556" s="12" t="s">
        <v>84</v>
      </c>
      <c r="AW556" s="12" t="s">
        <v>36</v>
      </c>
      <c r="AX556" s="12" t="s">
        <v>22</v>
      </c>
      <c r="AY556" s="143" t="s">
        <v>135</v>
      </c>
    </row>
    <row r="557" spans="2:65" s="1" customFormat="1" ht="37.9" customHeight="1">
      <c r="B557" s="33"/>
      <c r="C557" s="124" t="s">
        <v>872</v>
      </c>
      <c r="D557" s="124" t="s">
        <v>138</v>
      </c>
      <c r="E557" s="125" t="s">
        <v>873</v>
      </c>
      <c r="F557" s="126" t="s">
        <v>874</v>
      </c>
      <c r="G557" s="127" t="s">
        <v>198</v>
      </c>
      <c r="H557" s="128">
        <v>382.74</v>
      </c>
      <c r="I557" s="129"/>
      <c r="J557" s="130">
        <f>ROUND(I557*H557,2)</f>
        <v>0</v>
      </c>
      <c r="K557" s="126" t="s">
        <v>142</v>
      </c>
      <c r="L557" s="33"/>
      <c r="M557" s="131" t="s">
        <v>20</v>
      </c>
      <c r="N557" s="132" t="s">
        <v>45</v>
      </c>
      <c r="P557" s="133">
        <f>O557*H557</f>
        <v>0</v>
      </c>
      <c r="Q557" s="133">
        <v>4.4200000000000003E-3</v>
      </c>
      <c r="R557" s="133">
        <f>Q557*H557</f>
        <v>1.6917108000000001</v>
      </c>
      <c r="S557" s="133">
        <v>0</v>
      </c>
      <c r="T557" s="134">
        <f>S557*H557</f>
        <v>0</v>
      </c>
      <c r="AR557" s="135" t="s">
        <v>236</v>
      </c>
      <c r="AT557" s="135" t="s">
        <v>138</v>
      </c>
      <c r="AU557" s="135" t="s">
        <v>84</v>
      </c>
      <c r="AY557" s="18" t="s">
        <v>135</v>
      </c>
      <c r="BE557" s="136">
        <f>IF(N557="základní",J557,0)</f>
        <v>0</v>
      </c>
      <c r="BF557" s="136">
        <f>IF(N557="snížená",J557,0)</f>
        <v>0</v>
      </c>
      <c r="BG557" s="136">
        <f>IF(N557="zákl. přenesená",J557,0)</f>
        <v>0</v>
      </c>
      <c r="BH557" s="136">
        <f>IF(N557="sníž. přenesená",J557,0)</f>
        <v>0</v>
      </c>
      <c r="BI557" s="136">
        <f>IF(N557="nulová",J557,0)</f>
        <v>0</v>
      </c>
      <c r="BJ557" s="18" t="s">
        <v>22</v>
      </c>
      <c r="BK557" s="136">
        <f>ROUND(I557*H557,2)</f>
        <v>0</v>
      </c>
      <c r="BL557" s="18" t="s">
        <v>236</v>
      </c>
      <c r="BM557" s="135" t="s">
        <v>875</v>
      </c>
    </row>
    <row r="558" spans="2:65" s="1" customFormat="1" ht="11.25">
      <c r="B558" s="33"/>
      <c r="D558" s="137" t="s">
        <v>145</v>
      </c>
      <c r="F558" s="138" t="s">
        <v>876</v>
      </c>
      <c r="I558" s="139"/>
      <c r="L558" s="33"/>
      <c r="M558" s="140"/>
      <c r="T558" s="54"/>
      <c r="AT558" s="18" t="s">
        <v>145</v>
      </c>
      <c r="AU558" s="18" t="s">
        <v>84</v>
      </c>
    </row>
    <row r="559" spans="2:65" s="12" customFormat="1" ht="22.5">
      <c r="B559" s="141"/>
      <c r="D559" s="142" t="s">
        <v>147</v>
      </c>
      <c r="E559" s="143" t="s">
        <v>20</v>
      </c>
      <c r="F559" s="144" t="s">
        <v>877</v>
      </c>
      <c r="H559" s="145">
        <v>382.74</v>
      </c>
      <c r="I559" s="146"/>
      <c r="L559" s="141"/>
      <c r="M559" s="147"/>
      <c r="T559" s="148"/>
      <c r="AT559" s="143" t="s">
        <v>147</v>
      </c>
      <c r="AU559" s="143" t="s">
        <v>84</v>
      </c>
      <c r="AV559" s="12" t="s">
        <v>84</v>
      </c>
      <c r="AW559" s="12" t="s">
        <v>36</v>
      </c>
      <c r="AX559" s="12" t="s">
        <v>74</v>
      </c>
      <c r="AY559" s="143" t="s">
        <v>135</v>
      </c>
    </row>
    <row r="560" spans="2:65" s="13" customFormat="1" ht="11.25">
      <c r="B560" s="149"/>
      <c r="D560" s="142" t="s">
        <v>147</v>
      </c>
      <c r="E560" s="150" t="s">
        <v>20</v>
      </c>
      <c r="F560" s="151" t="s">
        <v>151</v>
      </c>
      <c r="H560" s="152">
        <v>382.74</v>
      </c>
      <c r="I560" s="153"/>
      <c r="L560" s="149"/>
      <c r="M560" s="154"/>
      <c r="T560" s="155"/>
      <c r="AT560" s="150" t="s">
        <v>147</v>
      </c>
      <c r="AU560" s="150" t="s">
        <v>84</v>
      </c>
      <c r="AV560" s="13" t="s">
        <v>143</v>
      </c>
      <c r="AW560" s="13" t="s">
        <v>36</v>
      </c>
      <c r="AX560" s="13" t="s">
        <v>22</v>
      </c>
      <c r="AY560" s="150" t="s">
        <v>135</v>
      </c>
    </row>
    <row r="561" spans="2:65" s="1" customFormat="1" ht="55.5" customHeight="1">
      <c r="B561" s="33"/>
      <c r="C561" s="124" t="s">
        <v>878</v>
      </c>
      <c r="D561" s="124" t="s">
        <v>138</v>
      </c>
      <c r="E561" s="125" t="s">
        <v>879</v>
      </c>
      <c r="F561" s="126" t="s">
        <v>880</v>
      </c>
      <c r="G561" s="127" t="s">
        <v>335</v>
      </c>
      <c r="H561" s="128">
        <v>332</v>
      </c>
      <c r="I561" s="129"/>
      <c r="J561" s="130">
        <f>ROUND(I561*H561,2)</f>
        <v>0</v>
      </c>
      <c r="K561" s="126" t="s">
        <v>142</v>
      </c>
      <c r="L561" s="33"/>
      <c r="M561" s="131" t="s">
        <v>20</v>
      </c>
      <c r="N561" s="132" t="s">
        <v>45</v>
      </c>
      <c r="P561" s="133">
        <f>O561*H561</f>
        <v>0</v>
      </c>
      <c r="Q561" s="133">
        <v>0</v>
      </c>
      <c r="R561" s="133">
        <f>Q561*H561</f>
        <v>0</v>
      </c>
      <c r="S561" s="133">
        <v>0</v>
      </c>
      <c r="T561" s="134">
        <f>S561*H561</f>
        <v>0</v>
      </c>
      <c r="AR561" s="135" t="s">
        <v>236</v>
      </c>
      <c r="AT561" s="135" t="s">
        <v>138</v>
      </c>
      <c r="AU561" s="135" t="s">
        <v>84</v>
      </c>
      <c r="AY561" s="18" t="s">
        <v>135</v>
      </c>
      <c r="BE561" s="136">
        <f>IF(N561="základní",J561,0)</f>
        <v>0</v>
      </c>
      <c r="BF561" s="136">
        <f>IF(N561="snížená",J561,0)</f>
        <v>0</v>
      </c>
      <c r="BG561" s="136">
        <f>IF(N561="zákl. přenesená",J561,0)</f>
        <v>0</v>
      </c>
      <c r="BH561" s="136">
        <f>IF(N561="sníž. přenesená",J561,0)</f>
        <v>0</v>
      </c>
      <c r="BI561" s="136">
        <f>IF(N561="nulová",J561,0)</f>
        <v>0</v>
      </c>
      <c r="BJ561" s="18" t="s">
        <v>22</v>
      </c>
      <c r="BK561" s="136">
        <f>ROUND(I561*H561,2)</f>
        <v>0</v>
      </c>
      <c r="BL561" s="18" t="s">
        <v>236</v>
      </c>
      <c r="BM561" s="135" t="s">
        <v>881</v>
      </c>
    </row>
    <row r="562" spans="2:65" s="1" customFormat="1" ht="11.25">
      <c r="B562" s="33"/>
      <c r="D562" s="137" t="s">
        <v>145</v>
      </c>
      <c r="F562" s="138" t="s">
        <v>882</v>
      </c>
      <c r="I562" s="139"/>
      <c r="L562" s="33"/>
      <c r="M562" s="140"/>
      <c r="T562" s="54"/>
      <c r="AT562" s="18" t="s">
        <v>145</v>
      </c>
      <c r="AU562" s="18" t="s">
        <v>84</v>
      </c>
    </row>
    <row r="563" spans="2:65" s="12" customFormat="1" ht="11.25">
      <c r="B563" s="141"/>
      <c r="D563" s="142" t="s">
        <v>147</v>
      </c>
      <c r="E563" s="143" t="s">
        <v>20</v>
      </c>
      <c r="F563" s="144" t="s">
        <v>883</v>
      </c>
      <c r="H563" s="145">
        <v>332</v>
      </c>
      <c r="I563" s="146"/>
      <c r="L563" s="141"/>
      <c r="M563" s="147"/>
      <c r="T563" s="148"/>
      <c r="AT563" s="143" t="s">
        <v>147</v>
      </c>
      <c r="AU563" s="143" t="s">
        <v>84</v>
      </c>
      <c r="AV563" s="12" t="s">
        <v>84</v>
      </c>
      <c r="AW563" s="12" t="s">
        <v>36</v>
      </c>
      <c r="AX563" s="12" t="s">
        <v>22</v>
      </c>
      <c r="AY563" s="143" t="s">
        <v>135</v>
      </c>
    </row>
    <row r="564" spans="2:65" s="1" customFormat="1" ht="33" customHeight="1">
      <c r="B564" s="33"/>
      <c r="C564" s="124" t="s">
        <v>884</v>
      </c>
      <c r="D564" s="124" t="s">
        <v>138</v>
      </c>
      <c r="E564" s="125" t="s">
        <v>885</v>
      </c>
      <c r="F564" s="126" t="s">
        <v>886</v>
      </c>
      <c r="G564" s="127" t="s">
        <v>198</v>
      </c>
      <c r="H564" s="128">
        <v>8.4</v>
      </c>
      <c r="I564" s="129"/>
      <c r="J564" s="130">
        <f>ROUND(I564*H564,2)</f>
        <v>0</v>
      </c>
      <c r="K564" s="126" t="s">
        <v>142</v>
      </c>
      <c r="L564" s="33"/>
      <c r="M564" s="131" t="s">
        <v>20</v>
      </c>
      <c r="N564" s="132" t="s">
        <v>45</v>
      </c>
      <c r="P564" s="133">
        <f>O564*H564</f>
        <v>0</v>
      </c>
      <c r="Q564" s="133">
        <v>2.33E-3</v>
      </c>
      <c r="R564" s="133">
        <f>Q564*H564</f>
        <v>1.9572000000000003E-2</v>
      </c>
      <c r="S564" s="133">
        <v>0</v>
      </c>
      <c r="T564" s="134">
        <f>S564*H564</f>
        <v>0</v>
      </c>
      <c r="AR564" s="135" t="s">
        <v>236</v>
      </c>
      <c r="AT564" s="135" t="s">
        <v>138</v>
      </c>
      <c r="AU564" s="135" t="s">
        <v>84</v>
      </c>
      <c r="AY564" s="18" t="s">
        <v>135</v>
      </c>
      <c r="BE564" s="136">
        <f>IF(N564="základní",J564,0)</f>
        <v>0</v>
      </c>
      <c r="BF564" s="136">
        <f>IF(N564="snížená",J564,0)</f>
        <v>0</v>
      </c>
      <c r="BG564" s="136">
        <f>IF(N564="zákl. přenesená",J564,0)</f>
        <v>0</v>
      </c>
      <c r="BH564" s="136">
        <f>IF(N564="sníž. přenesená",J564,0)</f>
        <v>0</v>
      </c>
      <c r="BI564" s="136">
        <f>IF(N564="nulová",J564,0)</f>
        <v>0</v>
      </c>
      <c r="BJ564" s="18" t="s">
        <v>22</v>
      </c>
      <c r="BK564" s="136">
        <f>ROUND(I564*H564,2)</f>
        <v>0</v>
      </c>
      <c r="BL564" s="18" t="s">
        <v>236</v>
      </c>
      <c r="BM564" s="135" t="s">
        <v>887</v>
      </c>
    </row>
    <row r="565" spans="2:65" s="1" customFormat="1" ht="11.25">
      <c r="B565" s="33"/>
      <c r="D565" s="137" t="s">
        <v>145</v>
      </c>
      <c r="F565" s="138" t="s">
        <v>888</v>
      </c>
      <c r="I565" s="139"/>
      <c r="L565" s="33"/>
      <c r="M565" s="140"/>
      <c r="T565" s="54"/>
      <c r="AT565" s="18" t="s">
        <v>145</v>
      </c>
      <c r="AU565" s="18" t="s">
        <v>84</v>
      </c>
    </row>
    <row r="566" spans="2:65" s="1" customFormat="1" ht="37.9" customHeight="1">
      <c r="B566" s="33"/>
      <c r="C566" s="124" t="s">
        <v>889</v>
      </c>
      <c r="D566" s="124" t="s">
        <v>138</v>
      </c>
      <c r="E566" s="125" t="s">
        <v>890</v>
      </c>
      <c r="F566" s="126" t="s">
        <v>891</v>
      </c>
      <c r="G566" s="127" t="s">
        <v>335</v>
      </c>
      <c r="H566" s="128">
        <v>2</v>
      </c>
      <c r="I566" s="129"/>
      <c r="J566" s="130">
        <f>ROUND(I566*H566,2)</f>
        <v>0</v>
      </c>
      <c r="K566" s="126" t="s">
        <v>142</v>
      </c>
      <c r="L566" s="33"/>
      <c r="M566" s="131" t="s">
        <v>20</v>
      </c>
      <c r="N566" s="132" t="s">
        <v>45</v>
      </c>
      <c r="P566" s="133">
        <f>O566*H566</f>
        <v>0</v>
      </c>
      <c r="Q566" s="133">
        <v>3.1E-4</v>
      </c>
      <c r="R566" s="133">
        <f>Q566*H566</f>
        <v>6.2E-4</v>
      </c>
      <c r="S566" s="133">
        <v>0</v>
      </c>
      <c r="T566" s="134">
        <f>S566*H566</f>
        <v>0</v>
      </c>
      <c r="AR566" s="135" t="s">
        <v>236</v>
      </c>
      <c r="AT566" s="135" t="s">
        <v>138</v>
      </c>
      <c r="AU566" s="135" t="s">
        <v>84</v>
      </c>
      <c r="AY566" s="18" t="s">
        <v>135</v>
      </c>
      <c r="BE566" s="136">
        <f>IF(N566="základní",J566,0)</f>
        <v>0</v>
      </c>
      <c r="BF566" s="136">
        <f>IF(N566="snížená",J566,0)</f>
        <v>0</v>
      </c>
      <c r="BG566" s="136">
        <f>IF(N566="zákl. přenesená",J566,0)</f>
        <v>0</v>
      </c>
      <c r="BH566" s="136">
        <f>IF(N566="sníž. přenesená",J566,0)</f>
        <v>0</v>
      </c>
      <c r="BI566" s="136">
        <f>IF(N566="nulová",J566,0)</f>
        <v>0</v>
      </c>
      <c r="BJ566" s="18" t="s">
        <v>22</v>
      </c>
      <c r="BK566" s="136">
        <f>ROUND(I566*H566,2)</f>
        <v>0</v>
      </c>
      <c r="BL566" s="18" t="s">
        <v>236</v>
      </c>
      <c r="BM566" s="135" t="s">
        <v>892</v>
      </c>
    </row>
    <row r="567" spans="2:65" s="1" customFormat="1" ht="11.25">
      <c r="B567" s="33"/>
      <c r="D567" s="137" t="s">
        <v>145</v>
      </c>
      <c r="F567" s="138" t="s">
        <v>893</v>
      </c>
      <c r="I567" s="139"/>
      <c r="L567" s="33"/>
      <c r="M567" s="140"/>
      <c r="T567" s="54"/>
      <c r="AT567" s="18" t="s">
        <v>145</v>
      </c>
      <c r="AU567" s="18" t="s">
        <v>84</v>
      </c>
    </row>
    <row r="568" spans="2:65" s="1" customFormat="1" ht="37.9" customHeight="1">
      <c r="B568" s="33"/>
      <c r="C568" s="124" t="s">
        <v>894</v>
      </c>
      <c r="D568" s="124" t="s">
        <v>138</v>
      </c>
      <c r="E568" s="125" t="s">
        <v>895</v>
      </c>
      <c r="F568" s="126" t="s">
        <v>896</v>
      </c>
      <c r="G568" s="127" t="s">
        <v>198</v>
      </c>
      <c r="H568" s="128">
        <v>8</v>
      </c>
      <c r="I568" s="129"/>
      <c r="J568" s="130">
        <f>ROUND(I568*H568,2)</f>
        <v>0</v>
      </c>
      <c r="K568" s="126" t="s">
        <v>142</v>
      </c>
      <c r="L568" s="33"/>
      <c r="M568" s="131" t="s">
        <v>20</v>
      </c>
      <c r="N568" s="132" t="s">
        <v>45</v>
      </c>
      <c r="P568" s="133">
        <f>O568*H568</f>
        <v>0</v>
      </c>
      <c r="Q568" s="133">
        <v>9.7000000000000005E-4</v>
      </c>
      <c r="R568" s="133">
        <f>Q568*H568</f>
        <v>7.7600000000000004E-3</v>
      </c>
      <c r="S568" s="133">
        <v>0</v>
      </c>
      <c r="T568" s="134">
        <f>S568*H568</f>
        <v>0</v>
      </c>
      <c r="AR568" s="135" t="s">
        <v>236</v>
      </c>
      <c r="AT568" s="135" t="s">
        <v>138</v>
      </c>
      <c r="AU568" s="135" t="s">
        <v>84</v>
      </c>
      <c r="AY568" s="18" t="s">
        <v>135</v>
      </c>
      <c r="BE568" s="136">
        <f>IF(N568="základní",J568,0)</f>
        <v>0</v>
      </c>
      <c r="BF568" s="136">
        <f>IF(N568="snížená",J568,0)</f>
        <v>0</v>
      </c>
      <c r="BG568" s="136">
        <f>IF(N568="zákl. přenesená",J568,0)</f>
        <v>0</v>
      </c>
      <c r="BH568" s="136">
        <f>IF(N568="sníž. přenesená",J568,0)</f>
        <v>0</v>
      </c>
      <c r="BI568" s="136">
        <f>IF(N568="nulová",J568,0)</f>
        <v>0</v>
      </c>
      <c r="BJ568" s="18" t="s">
        <v>22</v>
      </c>
      <c r="BK568" s="136">
        <f>ROUND(I568*H568,2)</f>
        <v>0</v>
      </c>
      <c r="BL568" s="18" t="s">
        <v>236</v>
      </c>
      <c r="BM568" s="135" t="s">
        <v>897</v>
      </c>
    </row>
    <row r="569" spans="2:65" s="1" customFormat="1" ht="11.25">
      <c r="B569" s="33"/>
      <c r="D569" s="137" t="s">
        <v>145</v>
      </c>
      <c r="F569" s="138" t="s">
        <v>898</v>
      </c>
      <c r="I569" s="139"/>
      <c r="L569" s="33"/>
      <c r="M569" s="140"/>
      <c r="T569" s="54"/>
      <c r="AT569" s="18" t="s">
        <v>145</v>
      </c>
      <c r="AU569" s="18" t="s">
        <v>84</v>
      </c>
    </row>
    <row r="570" spans="2:65" s="1" customFormat="1" ht="55.5" customHeight="1">
      <c r="B570" s="33"/>
      <c r="C570" s="124" t="s">
        <v>899</v>
      </c>
      <c r="D570" s="124" t="s">
        <v>138</v>
      </c>
      <c r="E570" s="125" t="s">
        <v>900</v>
      </c>
      <c r="F570" s="126" t="s">
        <v>901</v>
      </c>
      <c r="G570" s="127" t="s">
        <v>493</v>
      </c>
      <c r="H570" s="179"/>
      <c r="I570" s="129"/>
      <c r="J570" s="130">
        <f>ROUND(I570*H570,2)</f>
        <v>0</v>
      </c>
      <c r="K570" s="126" t="s">
        <v>142</v>
      </c>
      <c r="L570" s="33"/>
      <c r="M570" s="131" t="s">
        <v>20</v>
      </c>
      <c r="N570" s="132" t="s">
        <v>45</v>
      </c>
      <c r="P570" s="133">
        <f>O570*H570</f>
        <v>0</v>
      </c>
      <c r="Q570" s="133">
        <v>0</v>
      </c>
      <c r="R570" s="133">
        <f>Q570*H570</f>
        <v>0</v>
      </c>
      <c r="S570" s="133">
        <v>0</v>
      </c>
      <c r="T570" s="134">
        <f>S570*H570</f>
        <v>0</v>
      </c>
      <c r="AR570" s="135" t="s">
        <v>236</v>
      </c>
      <c r="AT570" s="135" t="s">
        <v>138</v>
      </c>
      <c r="AU570" s="135" t="s">
        <v>84</v>
      </c>
      <c r="AY570" s="18" t="s">
        <v>135</v>
      </c>
      <c r="BE570" s="136">
        <f>IF(N570="základní",J570,0)</f>
        <v>0</v>
      </c>
      <c r="BF570" s="136">
        <f>IF(N570="snížená",J570,0)</f>
        <v>0</v>
      </c>
      <c r="BG570" s="136">
        <f>IF(N570="zákl. přenesená",J570,0)</f>
        <v>0</v>
      </c>
      <c r="BH570" s="136">
        <f>IF(N570="sníž. přenesená",J570,0)</f>
        <v>0</v>
      </c>
      <c r="BI570" s="136">
        <f>IF(N570="nulová",J570,0)</f>
        <v>0</v>
      </c>
      <c r="BJ570" s="18" t="s">
        <v>22</v>
      </c>
      <c r="BK570" s="136">
        <f>ROUND(I570*H570,2)</f>
        <v>0</v>
      </c>
      <c r="BL570" s="18" t="s">
        <v>236</v>
      </c>
      <c r="BM570" s="135" t="s">
        <v>902</v>
      </c>
    </row>
    <row r="571" spans="2:65" s="1" customFormat="1" ht="11.25">
      <c r="B571" s="33"/>
      <c r="D571" s="137" t="s">
        <v>145</v>
      </c>
      <c r="F571" s="138" t="s">
        <v>903</v>
      </c>
      <c r="I571" s="139"/>
      <c r="L571" s="33"/>
      <c r="M571" s="140"/>
      <c r="T571" s="54"/>
      <c r="AT571" s="18" t="s">
        <v>145</v>
      </c>
      <c r="AU571" s="18" t="s">
        <v>84</v>
      </c>
    </row>
    <row r="572" spans="2:65" s="11" customFormat="1" ht="22.9" customHeight="1">
      <c r="B572" s="112"/>
      <c r="D572" s="113" t="s">
        <v>73</v>
      </c>
      <c r="E572" s="122" t="s">
        <v>904</v>
      </c>
      <c r="F572" s="122" t="s">
        <v>905</v>
      </c>
      <c r="I572" s="115"/>
      <c r="J572" s="123">
        <f>BK572</f>
        <v>0</v>
      </c>
      <c r="L572" s="112"/>
      <c r="M572" s="117"/>
      <c r="P572" s="118">
        <f>SUM(P573:P580)</f>
        <v>0</v>
      </c>
      <c r="R572" s="118">
        <f>SUM(R573:R580)</f>
        <v>0.26546533999999999</v>
      </c>
      <c r="T572" s="119">
        <f>SUM(T573:T580)</f>
        <v>0</v>
      </c>
      <c r="AR572" s="113" t="s">
        <v>84</v>
      </c>
      <c r="AT572" s="120" t="s">
        <v>73</v>
      </c>
      <c r="AU572" s="120" t="s">
        <v>22</v>
      </c>
      <c r="AY572" s="113" t="s">
        <v>135</v>
      </c>
      <c r="BK572" s="121">
        <f>SUM(BK573:BK580)</f>
        <v>0</v>
      </c>
    </row>
    <row r="573" spans="2:65" s="1" customFormat="1" ht="33" customHeight="1">
      <c r="B573" s="33"/>
      <c r="C573" s="124" t="s">
        <v>906</v>
      </c>
      <c r="D573" s="124" t="s">
        <v>138</v>
      </c>
      <c r="E573" s="125" t="s">
        <v>907</v>
      </c>
      <c r="F573" s="126" t="s">
        <v>908</v>
      </c>
      <c r="G573" s="127" t="s">
        <v>154</v>
      </c>
      <c r="H573" s="128">
        <v>25.922000000000001</v>
      </c>
      <c r="I573" s="129"/>
      <c r="J573" s="130">
        <f>ROUND(I573*H573,2)</f>
        <v>0</v>
      </c>
      <c r="K573" s="126" t="s">
        <v>142</v>
      </c>
      <c r="L573" s="33"/>
      <c r="M573" s="131" t="s">
        <v>20</v>
      </c>
      <c r="N573" s="132" t="s">
        <v>45</v>
      </c>
      <c r="P573" s="133">
        <f>O573*H573</f>
        <v>0</v>
      </c>
      <c r="Q573" s="133">
        <v>0</v>
      </c>
      <c r="R573" s="133">
        <f>Q573*H573</f>
        <v>0</v>
      </c>
      <c r="S573" s="133">
        <v>0</v>
      </c>
      <c r="T573" s="134">
        <f>S573*H573</f>
        <v>0</v>
      </c>
      <c r="AR573" s="135" t="s">
        <v>236</v>
      </c>
      <c r="AT573" s="135" t="s">
        <v>138</v>
      </c>
      <c r="AU573" s="135" t="s">
        <v>84</v>
      </c>
      <c r="AY573" s="18" t="s">
        <v>135</v>
      </c>
      <c r="BE573" s="136">
        <f>IF(N573="základní",J573,0)</f>
        <v>0</v>
      </c>
      <c r="BF573" s="136">
        <f>IF(N573="snížená",J573,0)</f>
        <v>0</v>
      </c>
      <c r="BG573" s="136">
        <f>IF(N573="zákl. přenesená",J573,0)</f>
        <v>0</v>
      </c>
      <c r="BH573" s="136">
        <f>IF(N573="sníž. přenesená",J573,0)</f>
        <v>0</v>
      </c>
      <c r="BI573" s="136">
        <f>IF(N573="nulová",J573,0)</f>
        <v>0</v>
      </c>
      <c r="BJ573" s="18" t="s">
        <v>22</v>
      </c>
      <c r="BK573" s="136">
        <f>ROUND(I573*H573,2)</f>
        <v>0</v>
      </c>
      <c r="BL573" s="18" t="s">
        <v>236</v>
      </c>
      <c r="BM573" s="135" t="s">
        <v>909</v>
      </c>
    </row>
    <row r="574" spans="2:65" s="1" customFormat="1" ht="11.25">
      <c r="B574" s="33"/>
      <c r="D574" s="137" t="s">
        <v>145</v>
      </c>
      <c r="F574" s="138" t="s">
        <v>910</v>
      </c>
      <c r="I574" s="139"/>
      <c r="L574" s="33"/>
      <c r="M574" s="140"/>
      <c r="T574" s="54"/>
      <c r="AT574" s="18" t="s">
        <v>145</v>
      </c>
      <c r="AU574" s="18" t="s">
        <v>84</v>
      </c>
    </row>
    <row r="575" spans="2:65" s="12" customFormat="1" ht="11.25">
      <c r="B575" s="141"/>
      <c r="D575" s="142" t="s">
        <v>147</v>
      </c>
      <c r="E575" s="143" t="s">
        <v>20</v>
      </c>
      <c r="F575" s="144" t="s">
        <v>911</v>
      </c>
      <c r="H575" s="145">
        <v>25.922000000000001</v>
      </c>
      <c r="I575" s="146"/>
      <c r="L575" s="141"/>
      <c r="M575" s="147"/>
      <c r="T575" s="148"/>
      <c r="AT575" s="143" t="s">
        <v>147</v>
      </c>
      <c r="AU575" s="143" t="s">
        <v>84</v>
      </c>
      <c r="AV575" s="12" t="s">
        <v>84</v>
      </c>
      <c r="AW575" s="12" t="s">
        <v>36</v>
      </c>
      <c r="AX575" s="12" t="s">
        <v>74</v>
      </c>
      <c r="AY575" s="143" t="s">
        <v>135</v>
      </c>
    </row>
    <row r="576" spans="2:65" s="13" customFormat="1" ht="11.25">
      <c r="B576" s="149"/>
      <c r="D576" s="142" t="s">
        <v>147</v>
      </c>
      <c r="E576" s="150" t="s">
        <v>20</v>
      </c>
      <c r="F576" s="151" t="s">
        <v>151</v>
      </c>
      <c r="H576" s="152">
        <v>25.922000000000001</v>
      </c>
      <c r="I576" s="153"/>
      <c r="L576" s="149"/>
      <c r="M576" s="154"/>
      <c r="T576" s="155"/>
      <c r="AT576" s="150" t="s">
        <v>147</v>
      </c>
      <c r="AU576" s="150" t="s">
        <v>84</v>
      </c>
      <c r="AV576" s="13" t="s">
        <v>143</v>
      </c>
      <c r="AW576" s="13" t="s">
        <v>36</v>
      </c>
      <c r="AX576" s="13" t="s">
        <v>22</v>
      </c>
      <c r="AY576" s="150" t="s">
        <v>135</v>
      </c>
    </row>
    <row r="577" spans="2:65" s="1" customFormat="1" ht="24.2" customHeight="1">
      <c r="B577" s="33"/>
      <c r="C577" s="156" t="s">
        <v>546</v>
      </c>
      <c r="D577" s="156" t="s">
        <v>179</v>
      </c>
      <c r="E577" s="157" t="s">
        <v>912</v>
      </c>
      <c r="F577" s="158" t="s">
        <v>913</v>
      </c>
      <c r="G577" s="159" t="s">
        <v>154</v>
      </c>
      <c r="H577" s="160">
        <v>28.513999999999999</v>
      </c>
      <c r="I577" s="161"/>
      <c r="J577" s="162">
        <f>ROUND(I577*H577,2)</f>
        <v>0</v>
      </c>
      <c r="K577" s="158" t="s">
        <v>142</v>
      </c>
      <c r="L577" s="163"/>
      <c r="M577" s="164" t="s">
        <v>20</v>
      </c>
      <c r="N577" s="165" t="s">
        <v>45</v>
      </c>
      <c r="P577" s="133">
        <f>O577*H577</f>
        <v>0</v>
      </c>
      <c r="Q577" s="133">
        <v>9.3100000000000006E-3</v>
      </c>
      <c r="R577" s="133">
        <f>Q577*H577</f>
        <v>0.26546533999999999</v>
      </c>
      <c r="S577" s="133">
        <v>0</v>
      </c>
      <c r="T577" s="134">
        <f>S577*H577</f>
        <v>0</v>
      </c>
      <c r="AR577" s="135" t="s">
        <v>332</v>
      </c>
      <c r="AT577" s="135" t="s">
        <v>179</v>
      </c>
      <c r="AU577" s="135" t="s">
        <v>84</v>
      </c>
      <c r="AY577" s="18" t="s">
        <v>135</v>
      </c>
      <c r="BE577" s="136">
        <f>IF(N577="základní",J577,0)</f>
        <v>0</v>
      </c>
      <c r="BF577" s="136">
        <f>IF(N577="snížená",J577,0)</f>
        <v>0</v>
      </c>
      <c r="BG577" s="136">
        <f>IF(N577="zákl. přenesená",J577,0)</f>
        <v>0</v>
      </c>
      <c r="BH577" s="136">
        <f>IF(N577="sníž. přenesená",J577,0)</f>
        <v>0</v>
      </c>
      <c r="BI577" s="136">
        <f>IF(N577="nulová",J577,0)</f>
        <v>0</v>
      </c>
      <c r="BJ577" s="18" t="s">
        <v>22</v>
      </c>
      <c r="BK577" s="136">
        <f>ROUND(I577*H577,2)</f>
        <v>0</v>
      </c>
      <c r="BL577" s="18" t="s">
        <v>236</v>
      </c>
      <c r="BM577" s="135" t="s">
        <v>914</v>
      </c>
    </row>
    <row r="578" spans="2:65" s="12" customFormat="1" ht="11.25">
      <c r="B578" s="141"/>
      <c r="D578" s="142" t="s">
        <v>147</v>
      </c>
      <c r="E578" s="143" t="s">
        <v>20</v>
      </c>
      <c r="F578" s="144" t="s">
        <v>915</v>
      </c>
      <c r="H578" s="145">
        <v>28.513999999999999</v>
      </c>
      <c r="I578" s="146"/>
      <c r="L578" s="141"/>
      <c r="M578" s="147"/>
      <c r="T578" s="148"/>
      <c r="AT578" s="143" t="s">
        <v>147</v>
      </c>
      <c r="AU578" s="143" t="s">
        <v>84</v>
      </c>
      <c r="AV578" s="12" t="s">
        <v>84</v>
      </c>
      <c r="AW578" s="12" t="s">
        <v>36</v>
      </c>
      <c r="AX578" s="12" t="s">
        <v>22</v>
      </c>
      <c r="AY578" s="143" t="s">
        <v>135</v>
      </c>
    </row>
    <row r="579" spans="2:65" s="1" customFormat="1" ht="49.15" customHeight="1">
      <c r="B579" s="33"/>
      <c r="C579" s="124" t="s">
        <v>916</v>
      </c>
      <c r="D579" s="124" t="s">
        <v>138</v>
      </c>
      <c r="E579" s="125" t="s">
        <v>917</v>
      </c>
      <c r="F579" s="126" t="s">
        <v>918</v>
      </c>
      <c r="G579" s="127" t="s">
        <v>493</v>
      </c>
      <c r="H579" s="179"/>
      <c r="I579" s="129"/>
      <c r="J579" s="130">
        <f>ROUND(I579*H579,2)</f>
        <v>0</v>
      </c>
      <c r="K579" s="126" t="s">
        <v>142</v>
      </c>
      <c r="L579" s="33"/>
      <c r="M579" s="131" t="s">
        <v>20</v>
      </c>
      <c r="N579" s="132" t="s">
        <v>45</v>
      </c>
      <c r="P579" s="133">
        <f>O579*H579</f>
        <v>0</v>
      </c>
      <c r="Q579" s="133">
        <v>0</v>
      </c>
      <c r="R579" s="133">
        <f>Q579*H579</f>
        <v>0</v>
      </c>
      <c r="S579" s="133">
        <v>0</v>
      </c>
      <c r="T579" s="134">
        <f>S579*H579</f>
        <v>0</v>
      </c>
      <c r="AR579" s="135" t="s">
        <v>236</v>
      </c>
      <c r="AT579" s="135" t="s">
        <v>138</v>
      </c>
      <c r="AU579" s="135" t="s">
        <v>84</v>
      </c>
      <c r="AY579" s="18" t="s">
        <v>135</v>
      </c>
      <c r="BE579" s="136">
        <f>IF(N579="základní",J579,0)</f>
        <v>0</v>
      </c>
      <c r="BF579" s="136">
        <f>IF(N579="snížená",J579,0)</f>
        <v>0</v>
      </c>
      <c r="BG579" s="136">
        <f>IF(N579="zákl. přenesená",J579,0)</f>
        <v>0</v>
      </c>
      <c r="BH579" s="136">
        <f>IF(N579="sníž. přenesená",J579,0)</f>
        <v>0</v>
      </c>
      <c r="BI579" s="136">
        <f>IF(N579="nulová",J579,0)</f>
        <v>0</v>
      </c>
      <c r="BJ579" s="18" t="s">
        <v>22</v>
      </c>
      <c r="BK579" s="136">
        <f>ROUND(I579*H579,2)</f>
        <v>0</v>
      </c>
      <c r="BL579" s="18" t="s">
        <v>236</v>
      </c>
      <c r="BM579" s="135" t="s">
        <v>919</v>
      </c>
    </row>
    <row r="580" spans="2:65" s="1" customFormat="1" ht="11.25">
      <c r="B580" s="33"/>
      <c r="D580" s="137" t="s">
        <v>145</v>
      </c>
      <c r="F580" s="138" t="s">
        <v>920</v>
      </c>
      <c r="I580" s="139"/>
      <c r="L580" s="33"/>
      <c r="M580" s="140"/>
      <c r="T580" s="54"/>
      <c r="AT580" s="18" t="s">
        <v>145</v>
      </c>
      <c r="AU580" s="18" t="s">
        <v>84</v>
      </c>
    </row>
    <row r="581" spans="2:65" s="11" customFormat="1" ht="22.9" customHeight="1">
      <c r="B581" s="112"/>
      <c r="D581" s="113" t="s">
        <v>73</v>
      </c>
      <c r="E581" s="122" t="s">
        <v>921</v>
      </c>
      <c r="F581" s="122" t="s">
        <v>922</v>
      </c>
      <c r="I581" s="115"/>
      <c r="J581" s="123">
        <f>BK581</f>
        <v>0</v>
      </c>
      <c r="L581" s="112"/>
      <c r="M581" s="117"/>
      <c r="P581" s="118">
        <f>SUM(P582:P592)</f>
        <v>0</v>
      </c>
      <c r="R581" s="118">
        <f>SUM(R582:R592)</f>
        <v>0.4824</v>
      </c>
      <c r="T581" s="119">
        <f>SUM(T582:T592)</f>
        <v>0.499</v>
      </c>
      <c r="AR581" s="113" t="s">
        <v>84</v>
      </c>
      <c r="AT581" s="120" t="s">
        <v>73</v>
      </c>
      <c r="AU581" s="120" t="s">
        <v>22</v>
      </c>
      <c r="AY581" s="113" t="s">
        <v>135</v>
      </c>
      <c r="BK581" s="121">
        <f>SUM(BK582:BK592)</f>
        <v>0</v>
      </c>
    </row>
    <row r="582" spans="2:65" s="1" customFormat="1" ht="37.9" customHeight="1">
      <c r="B582" s="33"/>
      <c r="C582" s="124" t="s">
        <v>923</v>
      </c>
      <c r="D582" s="124" t="s">
        <v>138</v>
      </c>
      <c r="E582" s="125" t="s">
        <v>924</v>
      </c>
      <c r="F582" s="126" t="s">
        <v>925</v>
      </c>
      <c r="G582" s="127" t="s">
        <v>335</v>
      </c>
      <c r="H582" s="128">
        <v>1</v>
      </c>
      <c r="I582" s="129"/>
      <c r="J582" s="130">
        <f>ROUND(I582*H582,2)</f>
        <v>0</v>
      </c>
      <c r="K582" s="126" t="s">
        <v>142</v>
      </c>
      <c r="L582" s="33"/>
      <c r="M582" s="131" t="s">
        <v>20</v>
      </c>
      <c r="N582" s="132" t="s">
        <v>45</v>
      </c>
      <c r="P582" s="133">
        <f>O582*H582</f>
        <v>0</v>
      </c>
      <c r="Q582" s="133">
        <v>0</v>
      </c>
      <c r="R582" s="133">
        <f>Q582*H582</f>
        <v>0</v>
      </c>
      <c r="S582" s="133">
        <v>9.9000000000000005E-2</v>
      </c>
      <c r="T582" s="134">
        <f>S582*H582</f>
        <v>9.9000000000000005E-2</v>
      </c>
      <c r="AR582" s="135" t="s">
        <v>236</v>
      </c>
      <c r="AT582" s="135" t="s">
        <v>138</v>
      </c>
      <c r="AU582" s="135" t="s">
        <v>84</v>
      </c>
      <c r="AY582" s="18" t="s">
        <v>135</v>
      </c>
      <c r="BE582" s="136">
        <f>IF(N582="základní",J582,0)</f>
        <v>0</v>
      </c>
      <c r="BF582" s="136">
        <f>IF(N582="snížená",J582,0)</f>
        <v>0</v>
      </c>
      <c r="BG582" s="136">
        <f>IF(N582="zákl. přenesená",J582,0)</f>
        <v>0</v>
      </c>
      <c r="BH582" s="136">
        <f>IF(N582="sníž. přenesená",J582,0)</f>
        <v>0</v>
      </c>
      <c r="BI582" s="136">
        <f>IF(N582="nulová",J582,0)</f>
        <v>0</v>
      </c>
      <c r="BJ582" s="18" t="s">
        <v>22</v>
      </c>
      <c r="BK582" s="136">
        <f>ROUND(I582*H582,2)</f>
        <v>0</v>
      </c>
      <c r="BL582" s="18" t="s">
        <v>236</v>
      </c>
      <c r="BM582" s="135" t="s">
        <v>926</v>
      </c>
    </row>
    <row r="583" spans="2:65" s="1" customFormat="1" ht="11.25">
      <c r="B583" s="33"/>
      <c r="D583" s="137" t="s">
        <v>145</v>
      </c>
      <c r="F583" s="138" t="s">
        <v>927</v>
      </c>
      <c r="I583" s="139"/>
      <c r="L583" s="33"/>
      <c r="M583" s="140"/>
      <c r="T583" s="54"/>
      <c r="AT583" s="18" t="s">
        <v>145</v>
      </c>
      <c r="AU583" s="18" t="s">
        <v>84</v>
      </c>
    </row>
    <row r="584" spans="2:65" s="1" customFormat="1" ht="24.2" customHeight="1">
      <c r="B584" s="33"/>
      <c r="C584" s="124" t="s">
        <v>928</v>
      </c>
      <c r="D584" s="124" t="s">
        <v>138</v>
      </c>
      <c r="E584" s="125" t="s">
        <v>929</v>
      </c>
      <c r="F584" s="126" t="s">
        <v>930</v>
      </c>
      <c r="G584" s="127" t="s">
        <v>198</v>
      </c>
      <c r="H584" s="128">
        <v>8</v>
      </c>
      <c r="I584" s="129"/>
      <c r="J584" s="130">
        <f>ROUND(I584*H584,2)</f>
        <v>0</v>
      </c>
      <c r="K584" s="126" t="s">
        <v>142</v>
      </c>
      <c r="L584" s="33"/>
      <c r="M584" s="131" t="s">
        <v>20</v>
      </c>
      <c r="N584" s="132" t="s">
        <v>45</v>
      </c>
      <c r="P584" s="133">
        <f>O584*H584</f>
        <v>0</v>
      </c>
      <c r="Q584" s="133">
        <v>0</v>
      </c>
      <c r="R584" s="133">
        <f>Q584*H584</f>
        <v>0</v>
      </c>
      <c r="S584" s="133">
        <v>0</v>
      </c>
      <c r="T584" s="134">
        <f>S584*H584</f>
        <v>0</v>
      </c>
      <c r="AR584" s="135" t="s">
        <v>236</v>
      </c>
      <c r="AT584" s="135" t="s">
        <v>138</v>
      </c>
      <c r="AU584" s="135" t="s">
        <v>84</v>
      </c>
      <c r="AY584" s="18" t="s">
        <v>135</v>
      </c>
      <c r="BE584" s="136">
        <f>IF(N584="základní",J584,0)</f>
        <v>0</v>
      </c>
      <c r="BF584" s="136">
        <f>IF(N584="snížená",J584,0)</f>
        <v>0</v>
      </c>
      <c r="BG584" s="136">
        <f>IF(N584="zákl. přenesená",J584,0)</f>
        <v>0</v>
      </c>
      <c r="BH584" s="136">
        <f>IF(N584="sníž. přenesená",J584,0)</f>
        <v>0</v>
      </c>
      <c r="BI584" s="136">
        <f>IF(N584="nulová",J584,0)</f>
        <v>0</v>
      </c>
      <c r="BJ584" s="18" t="s">
        <v>22</v>
      </c>
      <c r="BK584" s="136">
        <f>ROUND(I584*H584,2)</f>
        <v>0</v>
      </c>
      <c r="BL584" s="18" t="s">
        <v>236</v>
      </c>
      <c r="BM584" s="135" t="s">
        <v>931</v>
      </c>
    </row>
    <row r="585" spans="2:65" s="1" customFormat="1" ht="11.25">
      <c r="B585" s="33"/>
      <c r="D585" s="137" t="s">
        <v>145</v>
      </c>
      <c r="F585" s="138" t="s">
        <v>932</v>
      </c>
      <c r="I585" s="139"/>
      <c r="L585" s="33"/>
      <c r="M585" s="140"/>
      <c r="T585" s="54"/>
      <c r="AT585" s="18" t="s">
        <v>145</v>
      </c>
      <c r="AU585" s="18" t="s">
        <v>84</v>
      </c>
    </row>
    <row r="586" spans="2:65" s="1" customFormat="1" ht="37.9" customHeight="1">
      <c r="B586" s="33"/>
      <c r="C586" s="156" t="s">
        <v>933</v>
      </c>
      <c r="D586" s="156" t="s">
        <v>179</v>
      </c>
      <c r="E586" s="157" t="s">
        <v>934</v>
      </c>
      <c r="F586" s="158" t="s">
        <v>935</v>
      </c>
      <c r="G586" s="159" t="s">
        <v>198</v>
      </c>
      <c r="H586" s="160">
        <v>8</v>
      </c>
      <c r="I586" s="161"/>
      <c r="J586" s="162">
        <f>ROUND(I586*H586,2)</f>
        <v>0</v>
      </c>
      <c r="K586" s="158" t="s">
        <v>142</v>
      </c>
      <c r="L586" s="163"/>
      <c r="M586" s="164" t="s">
        <v>20</v>
      </c>
      <c r="N586" s="165" t="s">
        <v>45</v>
      </c>
      <c r="P586" s="133">
        <f>O586*H586</f>
        <v>0</v>
      </c>
      <c r="Q586" s="133">
        <v>6.0299999999999999E-2</v>
      </c>
      <c r="R586" s="133">
        <f>Q586*H586</f>
        <v>0.4824</v>
      </c>
      <c r="S586" s="133">
        <v>0</v>
      </c>
      <c r="T586" s="134">
        <f>S586*H586</f>
        <v>0</v>
      </c>
      <c r="AR586" s="135" t="s">
        <v>332</v>
      </c>
      <c r="AT586" s="135" t="s">
        <v>179</v>
      </c>
      <c r="AU586" s="135" t="s">
        <v>84</v>
      </c>
      <c r="AY586" s="18" t="s">
        <v>135</v>
      </c>
      <c r="BE586" s="136">
        <f>IF(N586="základní",J586,0)</f>
        <v>0</v>
      </c>
      <c r="BF586" s="136">
        <f>IF(N586="snížená",J586,0)</f>
        <v>0</v>
      </c>
      <c r="BG586" s="136">
        <f>IF(N586="zákl. přenesená",J586,0)</f>
        <v>0</v>
      </c>
      <c r="BH586" s="136">
        <f>IF(N586="sníž. přenesená",J586,0)</f>
        <v>0</v>
      </c>
      <c r="BI586" s="136">
        <f>IF(N586="nulová",J586,0)</f>
        <v>0</v>
      </c>
      <c r="BJ586" s="18" t="s">
        <v>22</v>
      </c>
      <c r="BK586" s="136">
        <f>ROUND(I586*H586,2)</f>
        <v>0</v>
      </c>
      <c r="BL586" s="18" t="s">
        <v>236</v>
      </c>
      <c r="BM586" s="135" t="s">
        <v>936</v>
      </c>
    </row>
    <row r="587" spans="2:65" s="1" customFormat="1" ht="24.2" customHeight="1">
      <c r="B587" s="33"/>
      <c r="C587" s="124" t="s">
        <v>937</v>
      </c>
      <c r="D587" s="124" t="s">
        <v>138</v>
      </c>
      <c r="E587" s="125" t="s">
        <v>938</v>
      </c>
      <c r="F587" s="126" t="s">
        <v>939</v>
      </c>
      <c r="G587" s="127" t="s">
        <v>198</v>
      </c>
      <c r="H587" s="128">
        <v>8</v>
      </c>
      <c r="I587" s="129"/>
      <c r="J587" s="130">
        <f>ROUND(I587*H587,2)</f>
        <v>0</v>
      </c>
      <c r="K587" s="126" t="s">
        <v>142</v>
      </c>
      <c r="L587" s="33"/>
      <c r="M587" s="131" t="s">
        <v>20</v>
      </c>
      <c r="N587" s="132" t="s">
        <v>45</v>
      </c>
      <c r="P587" s="133">
        <f>O587*H587</f>
        <v>0</v>
      </c>
      <c r="Q587" s="133">
        <v>0</v>
      </c>
      <c r="R587" s="133">
        <f>Q587*H587</f>
        <v>0</v>
      </c>
      <c r="S587" s="133">
        <v>0.05</v>
      </c>
      <c r="T587" s="134">
        <f>S587*H587</f>
        <v>0.4</v>
      </c>
      <c r="AR587" s="135" t="s">
        <v>236</v>
      </c>
      <c r="AT587" s="135" t="s">
        <v>138</v>
      </c>
      <c r="AU587" s="135" t="s">
        <v>84</v>
      </c>
      <c r="AY587" s="18" t="s">
        <v>135</v>
      </c>
      <c r="BE587" s="136">
        <f>IF(N587="základní",J587,0)</f>
        <v>0</v>
      </c>
      <c r="BF587" s="136">
        <f>IF(N587="snížená",J587,0)</f>
        <v>0</v>
      </c>
      <c r="BG587" s="136">
        <f>IF(N587="zákl. přenesená",J587,0)</f>
        <v>0</v>
      </c>
      <c r="BH587" s="136">
        <f>IF(N587="sníž. přenesená",J587,0)</f>
        <v>0</v>
      </c>
      <c r="BI587" s="136">
        <f>IF(N587="nulová",J587,0)</f>
        <v>0</v>
      </c>
      <c r="BJ587" s="18" t="s">
        <v>22</v>
      </c>
      <c r="BK587" s="136">
        <f>ROUND(I587*H587,2)</f>
        <v>0</v>
      </c>
      <c r="BL587" s="18" t="s">
        <v>236</v>
      </c>
      <c r="BM587" s="135" t="s">
        <v>940</v>
      </c>
    </row>
    <row r="588" spans="2:65" s="1" customFormat="1" ht="11.25">
      <c r="B588" s="33"/>
      <c r="D588" s="137" t="s">
        <v>145</v>
      </c>
      <c r="F588" s="138" t="s">
        <v>941</v>
      </c>
      <c r="I588" s="139"/>
      <c r="L588" s="33"/>
      <c r="M588" s="140"/>
      <c r="T588" s="54"/>
      <c r="AT588" s="18" t="s">
        <v>145</v>
      </c>
      <c r="AU588" s="18" t="s">
        <v>84</v>
      </c>
    </row>
    <row r="589" spans="2:65" s="1" customFormat="1" ht="37.9" customHeight="1">
      <c r="B589" s="33"/>
      <c r="C589" s="124" t="s">
        <v>942</v>
      </c>
      <c r="D589" s="124" t="s">
        <v>138</v>
      </c>
      <c r="E589" s="125" t="s">
        <v>943</v>
      </c>
      <c r="F589" s="126" t="s">
        <v>944</v>
      </c>
      <c r="G589" s="127" t="s">
        <v>198</v>
      </c>
      <c r="H589" s="128">
        <v>5.5</v>
      </c>
      <c r="I589" s="129"/>
      <c r="J589" s="130">
        <f>ROUND(I589*H589,2)</f>
        <v>0</v>
      </c>
      <c r="K589" s="126" t="s">
        <v>142</v>
      </c>
      <c r="L589" s="33"/>
      <c r="M589" s="131" t="s">
        <v>20</v>
      </c>
      <c r="N589" s="132" t="s">
        <v>45</v>
      </c>
      <c r="P589" s="133">
        <f>O589*H589</f>
        <v>0</v>
      </c>
      <c r="Q589" s="133">
        <v>0</v>
      </c>
      <c r="R589" s="133">
        <f>Q589*H589</f>
        <v>0</v>
      </c>
      <c r="S589" s="133">
        <v>0</v>
      </c>
      <c r="T589" s="134">
        <f>S589*H589</f>
        <v>0</v>
      </c>
      <c r="AR589" s="135" t="s">
        <v>236</v>
      </c>
      <c r="AT589" s="135" t="s">
        <v>138</v>
      </c>
      <c r="AU589" s="135" t="s">
        <v>84</v>
      </c>
      <c r="AY589" s="18" t="s">
        <v>135</v>
      </c>
      <c r="BE589" s="136">
        <f>IF(N589="základní",J589,0)</f>
        <v>0</v>
      </c>
      <c r="BF589" s="136">
        <f>IF(N589="snížená",J589,0)</f>
        <v>0</v>
      </c>
      <c r="BG589" s="136">
        <f>IF(N589="zákl. přenesená",J589,0)</f>
        <v>0</v>
      </c>
      <c r="BH589" s="136">
        <f>IF(N589="sníž. přenesená",J589,0)</f>
        <v>0</v>
      </c>
      <c r="BI589" s="136">
        <f>IF(N589="nulová",J589,0)</f>
        <v>0</v>
      </c>
      <c r="BJ589" s="18" t="s">
        <v>22</v>
      </c>
      <c r="BK589" s="136">
        <f>ROUND(I589*H589,2)</f>
        <v>0</v>
      </c>
      <c r="BL589" s="18" t="s">
        <v>236</v>
      </c>
      <c r="BM589" s="135" t="s">
        <v>945</v>
      </c>
    </row>
    <row r="590" spans="2:65" s="1" customFormat="1" ht="11.25">
      <c r="B590" s="33"/>
      <c r="D590" s="137" t="s">
        <v>145</v>
      </c>
      <c r="F590" s="138" t="s">
        <v>946</v>
      </c>
      <c r="I590" s="139"/>
      <c r="L590" s="33"/>
      <c r="M590" s="140"/>
      <c r="T590" s="54"/>
      <c r="AT590" s="18" t="s">
        <v>145</v>
      </c>
      <c r="AU590" s="18" t="s">
        <v>84</v>
      </c>
    </row>
    <row r="591" spans="2:65" s="1" customFormat="1" ht="49.15" customHeight="1">
      <c r="B591" s="33"/>
      <c r="C591" s="124" t="s">
        <v>947</v>
      </c>
      <c r="D591" s="124" t="s">
        <v>138</v>
      </c>
      <c r="E591" s="125" t="s">
        <v>948</v>
      </c>
      <c r="F591" s="126" t="s">
        <v>949</v>
      </c>
      <c r="G591" s="127" t="s">
        <v>493</v>
      </c>
      <c r="H591" s="179"/>
      <c r="I591" s="129"/>
      <c r="J591" s="130">
        <f>ROUND(I591*H591,2)</f>
        <v>0</v>
      </c>
      <c r="K591" s="126" t="s">
        <v>142</v>
      </c>
      <c r="L591" s="33"/>
      <c r="M591" s="131" t="s">
        <v>20</v>
      </c>
      <c r="N591" s="132" t="s">
        <v>45</v>
      </c>
      <c r="P591" s="133">
        <f>O591*H591</f>
        <v>0</v>
      </c>
      <c r="Q591" s="133">
        <v>0</v>
      </c>
      <c r="R591" s="133">
        <f>Q591*H591</f>
        <v>0</v>
      </c>
      <c r="S591" s="133">
        <v>0</v>
      </c>
      <c r="T591" s="134">
        <f>S591*H591</f>
        <v>0</v>
      </c>
      <c r="AR591" s="135" t="s">
        <v>236</v>
      </c>
      <c r="AT591" s="135" t="s">
        <v>138</v>
      </c>
      <c r="AU591" s="135" t="s">
        <v>84</v>
      </c>
      <c r="AY591" s="18" t="s">
        <v>135</v>
      </c>
      <c r="BE591" s="136">
        <f>IF(N591="základní",J591,0)</f>
        <v>0</v>
      </c>
      <c r="BF591" s="136">
        <f>IF(N591="snížená",J591,0)</f>
        <v>0</v>
      </c>
      <c r="BG591" s="136">
        <f>IF(N591="zákl. přenesená",J591,0)</f>
        <v>0</v>
      </c>
      <c r="BH591" s="136">
        <f>IF(N591="sníž. přenesená",J591,0)</f>
        <v>0</v>
      </c>
      <c r="BI591" s="136">
        <f>IF(N591="nulová",J591,0)</f>
        <v>0</v>
      </c>
      <c r="BJ591" s="18" t="s">
        <v>22</v>
      </c>
      <c r="BK591" s="136">
        <f>ROUND(I591*H591,2)</f>
        <v>0</v>
      </c>
      <c r="BL591" s="18" t="s">
        <v>236</v>
      </c>
      <c r="BM591" s="135" t="s">
        <v>950</v>
      </c>
    </row>
    <row r="592" spans="2:65" s="1" customFormat="1" ht="11.25">
      <c r="B592" s="33"/>
      <c r="D592" s="137" t="s">
        <v>145</v>
      </c>
      <c r="F592" s="138" t="s">
        <v>951</v>
      </c>
      <c r="I592" s="139"/>
      <c r="L592" s="33"/>
      <c r="M592" s="140"/>
      <c r="T592" s="54"/>
      <c r="AT592" s="18" t="s">
        <v>145</v>
      </c>
      <c r="AU592" s="18" t="s">
        <v>84</v>
      </c>
    </row>
    <row r="593" spans="2:65" s="11" customFormat="1" ht="22.9" customHeight="1">
      <c r="B593" s="112"/>
      <c r="D593" s="113" t="s">
        <v>73</v>
      </c>
      <c r="E593" s="122" t="s">
        <v>952</v>
      </c>
      <c r="F593" s="122" t="s">
        <v>953</v>
      </c>
      <c r="I593" s="115"/>
      <c r="J593" s="123">
        <f>BK593</f>
        <v>0</v>
      </c>
      <c r="L593" s="112"/>
      <c r="M593" s="117"/>
      <c r="P593" s="118">
        <f>SUM(P594:P609)</f>
        <v>0</v>
      </c>
      <c r="R593" s="118">
        <f>SUM(R594:R609)</f>
        <v>4.3648000000000003E-3</v>
      </c>
      <c r="T593" s="119">
        <f>SUM(T594:T609)</f>
        <v>0</v>
      </c>
      <c r="AR593" s="113" t="s">
        <v>84</v>
      </c>
      <c r="AT593" s="120" t="s">
        <v>73</v>
      </c>
      <c r="AU593" s="120" t="s">
        <v>22</v>
      </c>
      <c r="AY593" s="113" t="s">
        <v>135</v>
      </c>
      <c r="BK593" s="121">
        <f>SUM(BK594:BK609)</f>
        <v>0</v>
      </c>
    </row>
    <row r="594" spans="2:65" s="1" customFormat="1" ht="24.2" customHeight="1">
      <c r="B594" s="33"/>
      <c r="C594" s="124" t="s">
        <v>954</v>
      </c>
      <c r="D594" s="124" t="s">
        <v>138</v>
      </c>
      <c r="E594" s="125" t="s">
        <v>955</v>
      </c>
      <c r="F594" s="126" t="s">
        <v>956</v>
      </c>
      <c r="G594" s="127" t="s">
        <v>154</v>
      </c>
      <c r="H594" s="128">
        <v>10.912000000000001</v>
      </c>
      <c r="I594" s="129"/>
      <c r="J594" s="130">
        <f>ROUND(I594*H594,2)</f>
        <v>0</v>
      </c>
      <c r="K594" s="126" t="s">
        <v>142</v>
      </c>
      <c r="L594" s="33"/>
      <c r="M594" s="131" t="s">
        <v>20</v>
      </c>
      <c r="N594" s="132" t="s">
        <v>45</v>
      </c>
      <c r="P594" s="133">
        <f>O594*H594</f>
        <v>0</v>
      </c>
      <c r="Q594" s="133">
        <v>2.0000000000000002E-5</v>
      </c>
      <c r="R594" s="133">
        <f>Q594*H594</f>
        <v>2.1824000000000002E-4</v>
      </c>
      <c r="S594" s="133">
        <v>0</v>
      </c>
      <c r="T594" s="134">
        <f>S594*H594</f>
        <v>0</v>
      </c>
      <c r="AR594" s="135" t="s">
        <v>236</v>
      </c>
      <c r="AT594" s="135" t="s">
        <v>138</v>
      </c>
      <c r="AU594" s="135" t="s">
        <v>84</v>
      </c>
      <c r="AY594" s="18" t="s">
        <v>135</v>
      </c>
      <c r="BE594" s="136">
        <f>IF(N594="základní",J594,0)</f>
        <v>0</v>
      </c>
      <c r="BF594" s="136">
        <f>IF(N594="snížená",J594,0)</f>
        <v>0</v>
      </c>
      <c r="BG594" s="136">
        <f>IF(N594="zákl. přenesená",J594,0)</f>
        <v>0</v>
      </c>
      <c r="BH594" s="136">
        <f>IF(N594="sníž. přenesená",J594,0)</f>
        <v>0</v>
      </c>
      <c r="BI594" s="136">
        <f>IF(N594="nulová",J594,0)</f>
        <v>0</v>
      </c>
      <c r="BJ594" s="18" t="s">
        <v>22</v>
      </c>
      <c r="BK594" s="136">
        <f>ROUND(I594*H594,2)</f>
        <v>0</v>
      </c>
      <c r="BL594" s="18" t="s">
        <v>236</v>
      </c>
      <c r="BM594" s="135" t="s">
        <v>957</v>
      </c>
    </row>
    <row r="595" spans="2:65" s="1" customFormat="1" ht="11.25">
      <c r="B595" s="33"/>
      <c r="D595" s="137" t="s">
        <v>145</v>
      </c>
      <c r="F595" s="138" t="s">
        <v>958</v>
      </c>
      <c r="I595" s="139"/>
      <c r="L595" s="33"/>
      <c r="M595" s="140"/>
      <c r="T595" s="54"/>
      <c r="AT595" s="18" t="s">
        <v>145</v>
      </c>
      <c r="AU595" s="18" t="s">
        <v>84</v>
      </c>
    </row>
    <row r="596" spans="2:65" s="12" customFormat="1" ht="11.25">
      <c r="B596" s="141"/>
      <c r="D596" s="142" t="s">
        <v>147</v>
      </c>
      <c r="E596" s="143" t="s">
        <v>20</v>
      </c>
      <c r="F596" s="144" t="s">
        <v>959</v>
      </c>
      <c r="H596" s="145">
        <v>10.912000000000001</v>
      </c>
      <c r="I596" s="146"/>
      <c r="L596" s="141"/>
      <c r="M596" s="147"/>
      <c r="T596" s="148"/>
      <c r="AT596" s="143" t="s">
        <v>147</v>
      </c>
      <c r="AU596" s="143" t="s">
        <v>84</v>
      </c>
      <c r="AV596" s="12" t="s">
        <v>84</v>
      </c>
      <c r="AW596" s="12" t="s">
        <v>36</v>
      </c>
      <c r="AX596" s="12" t="s">
        <v>74</v>
      </c>
      <c r="AY596" s="143" t="s">
        <v>135</v>
      </c>
    </row>
    <row r="597" spans="2:65" s="13" customFormat="1" ht="11.25">
      <c r="B597" s="149"/>
      <c r="D597" s="142" t="s">
        <v>147</v>
      </c>
      <c r="E597" s="150" t="s">
        <v>20</v>
      </c>
      <c r="F597" s="151" t="s">
        <v>151</v>
      </c>
      <c r="H597" s="152">
        <v>10.912000000000001</v>
      </c>
      <c r="I597" s="153"/>
      <c r="L597" s="149"/>
      <c r="M597" s="154"/>
      <c r="T597" s="155"/>
      <c r="AT597" s="150" t="s">
        <v>147</v>
      </c>
      <c r="AU597" s="150" t="s">
        <v>84</v>
      </c>
      <c r="AV597" s="13" t="s">
        <v>143</v>
      </c>
      <c r="AW597" s="13" t="s">
        <v>36</v>
      </c>
      <c r="AX597" s="13" t="s">
        <v>22</v>
      </c>
      <c r="AY597" s="150" t="s">
        <v>135</v>
      </c>
    </row>
    <row r="598" spans="2:65" s="1" customFormat="1" ht="24.2" customHeight="1">
      <c r="B598" s="33"/>
      <c r="C598" s="124" t="s">
        <v>960</v>
      </c>
      <c r="D598" s="124" t="s">
        <v>138</v>
      </c>
      <c r="E598" s="125" t="s">
        <v>961</v>
      </c>
      <c r="F598" s="126" t="s">
        <v>962</v>
      </c>
      <c r="G598" s="127" t="s">
        <v>154</v>
      </c>
      <c r="H598" s="128">
        <v>10.912000000000001</v>
      </c>
      <c r="I598" s="129"/>
      <c r="J598" s="130">
        <f>ROUND(I598*H598,2)</f>
        <v>0</v>
      </c>
      <c r="K598" s="126" t="s">
        <v>142</v>
      </c>
      <c r="L598" s="33"/>
      <c r="M598" s="131" t="s">
        <v>20</v>
      </c>
      <c r="N598" s="132" t="s">
        <v>45</v>
      </c>
      <c r="P598" s="133">
        <f>O598*H598</f>
        <v>0</v>
      </c>
      <c r="Q598" s="133">
        <v>1.3999999999999999E-4</v>
      </c>
      <c r="R598" s="133">
        <f>Q598*H598</f>
        <v>1.52768E-3</v>
      </c>
      <c r="S598" s="133">
        <v>0</v>
      </c>
      <c r="T598" s="134">
        <f>S598*H598</f>
        <v>0</v>
      </c>
      <c r="AR598" s="135" t="s">
        <v>236</v>
      </c>
      <c r="AT598" s="135" t="s">
        <v>138</v>
      </c>
      <c r="AU598" s="135" t="s">
        <v>84</v>
      </c>
      <c r="AY598" s="18" t="s">
        <v>135</v>
      </c>
      <c r="BE598" s="136">
        <f>IF(N598="základní",J598,0)</f>
        <v>0</v>
      </c>
      <c r="BF598" s="136">
        <f>IF(N598="snížená",J598,0)</f>
        <v>0</v>
      </c>
      <c r="BG598" s="136">
        <f>IF(N598="zákl. přenesená",J598,0)</f>
        <v>0</v>
      </c>
      <c r="BH598" s="136">
        <f>IF(N598="sníž. přenesená",J598,0)</f>
        <v>0</v>
      </c>
      <c r="BI598" s="136">
        <f>IF(N598="nulová",J598,0)</f>
        <v>0</v>
      </c>
      <c r="BJ598" s="18" t="s">
        <v>22</v>
      </c>
      <c r="BK598" s="136">
        <f>ROUND(I598*H598,2)</f>
        <v>0</v>
      </c>
      <c r="BL598" s="18" t="s">
        <v>236</v>
      </c>
      <c r="BM598" s="135" t="s">
        <v>963</v>
      </c>
    </row>
    <row r="599" spans="2:65" s="1" customFormat="1" ht="11.25">
      <c r="B599" s="33"/>
      <c r="D599" s="137" t="s">
        <v>145</v>
      </c>
      <c r="F599" s="138" t="s">
        <v>964</v>
      </c>
      <c r="I599" s="139"/>
      <c r="L599" s="33"/>
      <c r="M599" s="140"/>
      <c r="T599" s="54"/>
      <c r="AT599" s="18" t="s">
        <v>145</v>
      </c>
      <c r="AU599" s="18" t="s">
        <v>84</v>
      </c>
    </row>
    <row r="600" spans="2:65" s="12" customFormat="1" ht="11.25">
      <c r="B600" s="141"/>
      <c r="D600" s="142" t="s">
        <v>147</v>
      </c>
      <c r="E600" s="143" t="s">
        <v>20</v>
      </c>
      <c r="F600" s="144" t="s">
        <v>959</v>
      </c>
      <c r="H600" s="145">
        <v>10.912000000000001</v>
      </c>
      <c r="I600" s="146"/>
      <c r="L600" s="141"/>
      <c r="M600" s="147"/>
      <c r="T600" s="148"/>
      <c r="AT600" s="143" t="s">
        <v>147</v>
      </c>
      <c r="AU600" s="143" t="s">
        <v>84</v>
      </c>
      <c r="AV600" s="12" t="s">
        <v>84</v>
      </c>
      <c r="AW600" s="12" t="s">
        <v>36</v>
      </c>
      <c r="AX600" s="12" t="s">
        <v>74</v>
      </c>
      <c r="AY600" s="143" t="s">
        <v>135</v>
      </c>
    </row>
    <row r="601" spans="2:65" s="13" customFormat="1" ht="11.25">
      <c r="B601" s="149"/>
      <c r="D601" s="142" t="s">
        <v>147</v>
      </c>
      <c r="E601" s="150" t="s">
        <v>20</v>
      </c>
      <c r="F601" s="151" t="s">
        <v>151</v>
      </c>
      <c r="H601" s="152">
        <v>10.912000000000001</v>
      </c>
      <c r="I601" s="153"/>
      <c r="L601" s="149"/>
      <c r="M601" s="154"/>
      <c r="T601" s="155"/>
      <c r="AT601" s="150" t="s">
        <v>147</v>
      </c>
      <c r="AU601" s="150" t="s">
        <v>84</v>
      </c>
      <c r="AV601" s="13" t="s">
        <v>143</v>
      </c>
      <c r="AW601" s="13" t="s">
        <v>36</v>
      </c>
      <c r="AX601" s="13" t="s">
        <v>22</v>
      </c>
      <c r="AY601" s="150" t="s">
        <v>135</v>
      </c>
    </row>
    <row r="602" spans="2:65" s="1" customFormat="1" ht="24.2" customHeight="1">
      <c r="B602" s="33"/>
      <c r="C602" s="124" t="s">
        <v>965</v>
      </c>
      <c r="D602" s="124" t="s">
        <v>138</v>
      </c>
      <c r="E602" s="125" t="s">
        <v>966</v>
      </c>
      <c r="F602" s="126" t="s">
        <v>967</v>
      </c>
      <c r="G602" s="127" t="s">
        <v>154</v>
      </c>
      <c r="H602" s="128">
        <v>10.912000000000001</v>
      </c>
      <c r="I602" s="129"/>
      <c r="J602" s="130">
        <f>ROUND(I602*H602,2)</f>
        <v>0</v>
      </c>
      <c r="K602" s="126" t="s">
        <v>142</v>
      </c>
      <c r="L602" s="33"/>
      <c r="M602" s="131" t="s">
        <v>20</v>
      </c>
      <c r="N602" s="132" t="s">
        <v>45</v>
      </c>
      <c r="P602" s="133">
        <f>O602*H602</f>
        <v>0</v>
      </c>
      <c r="Q602" s="133">
        <v>1.3999999999999999E-4</v>
      </c>
      <c r="R602" s="133">
        <f>Q602*H602</f>
        <v>1.52768E-3</v>
      </c>
      <c r="S602" s="133">
        <v>0</v>
      </c>
      <c r="T602" s="134">
        <f>S602*H602</f>
        <v>0</v>
      </c>
      <c r="AR602" s="135" t="s">
        <v>236</v>
      </c>
      <c r="AT602" s="135" t="s">
        <v>138</v>
      </c>
      <c r="AU602" s="135" t="s">
        <v>84</v>
      </c>
      <c r="AY602" s="18" t="s">
        <v>135</v>
      </c>
      <c r="BE602" s="136">
        <f>IF(N602="základní",J602,0)</f>
        <v>0</v>
      </c>
      <c r="BF602" s="136">
        <f>IF(N602="snížená",J602,0)</f>
        <v>0</v>
      </c>
      <c r="BG602" s="136">
        <f>IF(N602="zákl. přenesená",J602,0)</f>
        <v>0</v>
      </c>
      <c r="BH602" s="136">
        <f>IF(N602="sníž. přenesená",J602,0)</f>
        <v>0</v>
      </c>
      <c r="BI602" s="136">
        <f>IF(N602="nulová",J602,0)</f>
        <v>0</v>
      </c>
      <c r="BJ602" s="18" t="s">
        <v>22</v>
      </c>
      <c r="BK602" s="136">
        <f>ROUND(I602*H602,2)</f>
        <v>0</v>
      </c>
      <c r="BL602" s="18" t="s">
        <v>236</v>
      </c>
      <c r="BM602" s="135" t="s">
        <v>968</v>
      </c>
    </row>
    <row r="603" spans="2:65" s="1" customFormat="1" ht="11.25">
      <c r="B603" s="33"/>
      <c r="D603" s="137" t="s">
        <v>145</v>
      </c>
      <c r="F603" s="138" t="s">
        <v>969</v>
      </c>
      <c r="I603" s="139"/>
      <c r="L603" s="33"/>
      <c r="M603" s="140"/>
      <c r="T603" s="54"/>
      <c r="AT603" s="18" t="s">
        <v>145</v>
      </c>
      <c r="AU603" s="18" t="s">
        <v>84</v>
      </c>
    </row>
    <row r="604" spans="2:65" s="12" customFormat="1" ht="11.25">
      <c r="B604" s="141"/>
      <c r="D604" s="142" t="s">
        <v>147</v>
      </c>
      <c r="E604" s="143" t="s">
        <v>20</v>
      </c>
      <c r="F604" s="144" t="s">
        <v>959</v>
      </c>
      <c r="H604" s="145">
        <v>10.912000000000001</v>
      </c>
      <c r="I604" s="146"/>
      <c r="L604" s="141"/>
      <c r="M604" s="147"/>
      <c r="T604" s="148"/>
      <c r="AT604" s="143" t="s">
        <v>147</v>
      </c>
      <c r="AU604" s="143" t="s">
        <v>84</v>
      </c>
      <c r="AV604" s="12" t="s">
        <v>84</v>
      </c>
      <c r="AW604" s="12" t="s">
        <v>36</v>
      </c>
      <c r="AX604" s="12" t="s">
        <v>74</v>
      </c>
      <c r="AY604" s="143" t="s">
        <v>135</v>
      </c>
    </row>
    <row r="605" spans="2:65" s="13" customFormat="1" ht="11.25">
      <c r="B605" s="149"/>
      <c r="D605" s="142" t="s">
        <v>147</v>
      </c>
      <c r="E605" s="150" t="s">
        <v>20</v>
      </c>
      <c r="F605" s="151" t="s">
        <v>151</v>
      </c>
      <c r="H605" s="152">
        <v>10.912000000000001</v>
      </c>
      <c r="I605" s="153"/>
      <c r="L605" s="149"/>
      <c r="M605" s="154"/>
      <c r="T605" s="155"/>
      <c r="AT605" s="150" t="s">
        <v>147</v>
      </c>
      <c r="AU605" s="150" t="s">
        <v>84</v>
      </c>
      <c r="AV605" s="13" t="s">
        <v>143</v>
      </c>
      <c r="AW605" s="13" t="s">
        <v>36</v>
      </c>
      <c r="AX605" s="13" t="s">
        <v>22</v>
      </c>
      <c r="AY605" s="150" t="s">
        <v>135</v>
      </c>
    </row>
    <row r="606" spans="2:65" s="1" customFormat="1" ht="37.9" customHeight="1">
      <c r="B606" s="33"/>
      <c r="C606" s="124" t="s">
        <v>970</v>
      </c>
      <c r="D606" s="124" t="s">
        <v>138</v>
      </c>
      <c r="E606" s="125" t="s">
        <v>971</v>
      </c>
      <c r="F606" s="126" t="s">
        <v>972</v>
      </c>
      <c r="G606" s="127" t="s">
        <v>154</v>
      </c>
      <c r="H606" s="128">
        <v>10.912000000000001</v>
      </c>
      <c r="I606" s="129"/>
      <c r="J606" s="130">
        <f>ROUND(I606*H606,2)</f>
        <v>0</v>
      </c>
      <c r="K606" s="126" t="s">
        <v>142</v>
      </c>
      <c r="L606" s="33"/>
      <c r="M606" s="131" t="s">
        <v>20</v>
      </c>
      <c r="N606" s="132" t="s">
        <v>45</v>
      </c>
      <c r="P606" s="133">
        <f>O606*H606</f>
        <v>0</v>
      </c>
      <c r="Q606" s="133">
        <v>1E-4</v>
      </c>
      <c r="R606" s="133">
        <f>Q606*H606</f>
        <v>1.0912000000000001E-3</v>
      </c>
      <c r="S606" s="133">
        <v>0</v>
      </c>
      <c r="T606" s="134">
        <f>S606*H606</f>
        <v>0</v>
      </c>
      <c r="AR606" s="135" t="s">
        <v>236</v>
      </c>
      <c r="AT606" s="135" t="s">
        <v>138</v>
      </c>
      <c r="AU606" s="135" t="s">
        <v>84</v>
      </c>
      <c r="AY606" s="18" t="s">
        <v>135</v>
      </c>
      <c r="BE606" s="136">
        <f>IF(N606="základní",J606,0)</f>
        <v>0</v>
      </c>
      <c r="BF606" s="136">
        <f>IF(N606="snížená",J606,0)</f>
        <v>0</v>
      </c>
      <c r="BG606" s="136">
        <f>IF(N606="zákl. přenesená",J606,0)</f>
        <v>0</v>
      </c>
      <c r="BH606" s="136">
        <f>IF(N606="sníž. přenesená",J606,0)</f>
        <v>0</v>
      </c>
      <c r="BI606" s="136">
        <f>IF(N606="nulová",J606,0)</f>
        <v>0</v>
      </c>
      <c r="BJ606" s="18" t="s">
        <v>22</v>
      </c>
      <c r="BK606" s="136">
        <f>ROUND(I606*H606,2)</f>
        <v>0</v>
      </c>
      <c r="BL606" s="18" t="s">
        <v>236</v>
      </c>
      <c r="BM606" s="135" t="s">
        <v>973</v>
      </c>
    </row>
    <row r="607" spans="2:65" s="1" customFormat="1" ht="11.25">
      <c r="B607" s="33"/>
      <c r="D607" s="137" t="s">
        <v>145</v>
      </c>
      <c r="F607" s="138" t="s">
        <v>974</v>
      </c>
      <c r="I607" s="139"/>
      <c r="L607" s="33"/>
      <c r="M607" s="140"/>
      <c r="T607" s="54"/>
      <c r="AT607" s="18" t="s">
        <v>145</v>
      </c>
      <c r="AU607" s="18" t="s">
        <v>84</v>
      </c>
    </row>
    <row r="608" spans="2:65" s="12" customFormat="1" ht="11.25">
      <c r="B608" s="141"/>
      <c r="D608" s="142" t="s">
        <v>147</v>
      </c>
      <c r="E608" s="143" t="s">
        <v>20</v>
      </c>
      <c r="F608" s="144" t="s">
        <v>959</v>
      </c>
      <c r="H608" s="145">
        <v>10.912000000000001</v>
      </c>
      <c r="I608" s="146"/>
      <c r="L608" s="141"/>
      <c r="M608" s="147"/>
      <c r="T608" s="148"/>
      <c r="AT608" s="143" t="s">
        <v>147</v>
      </c>
      <c r="AU608" s="143" t="s">
        <v>84</v>
      </c>
      <c r="AV608" s="12" t="s">
        <v>84</v>
      </c>
      <c r="AW608" s="12" t="s">
        <v>36</v>
      </c>
      <c r="AX608" s="12" t="s">
        <v>74</v>
      </c>
      <c r="AY608" s="143" t="s">
        <v>135</v>
      </c>
    </row>
    <row r="609" spans="2:65" s="13" customFormat="1" ht="11.25">
      <c r="B609" s="149"/>
      <c r="D609" s="142" t="s">
        <v>147</v>
      </c>
      <c r="E609" s="150" t="s">
        <v>20</v>
      </c>
      <c r="F609" s="151" t="s">
        <v>151</v>
      </c>
      <c r="H609" s="152">
        <v>10.912000000000001</v>
      </c>
      <c r="I609" s="153"/>
      <c r="L609" s="149"/>
      <c r="M609" s="154"/>
      <c r="T609" s="155"/>
      <c r="AT609" s="150" t="s">
        <v>147</v>
      </c>
      <c r="AU609" s="150" t="s">
        <v>84</v>
      </c>
      <c r="AV609" s="13" t="s">
        <v>143</v>
      </c>
      <c r="AW609" s="13" t="s">
        <v>36</v>
      </c>
      <c r="AX609" s="13" t="s">
        <v>22</v>
      </c>
      <c r="AY609" s="150" t="s">
        <v>135</v>
      </c>
    </row>
    <row r="610" spans="2:65" s="11" customFormat="1" ht="25.9" customHeight="1">
      <c r="B610" s="112"/>
      <c r="D610" s="113" t="s">
        <v>73</v>
      </c>
      <c r="E610" s="114" t="s">
        <v>179</v>
      </c>
      <c r="F610" s="114" t="s">
        <v>975</v>
      </c>
      <c r="I610" s="115"/>
      <c r="J610" s="116">
        <f>BK610</f>
        <v>0</v>
      </c>
      <c r="L610" s="112"/>
      <c r="M610" s="117"/>
      <c r="P610" s="118">
        <f>P611+P656</f>
        <v>0</v>
      </c>
      <c r="R610" s="118">
        <f>R611+R656</f>
        <v>1.0623799999999999</v>
      </c>
      <c r="T610" s="119">
        <f>T611+T656</f>
        <v>0</v>
      </c>
      <c r="AR610" s="113" t="s">
        <v>136</v>
      </c>
      <c r="AT610" s="120" t="s">
        <v>73</v>
      </c>
      <c r="AU610" s="120" t="s">
        <v>74</v>
      </c>
      <c r="AY610" s="113" t="s">
        <v>135</v>
      </c>
      <c r="BK610" s="121">
        <f>BK611+BK656</f>
        <v>0</v>
      </c>
    </row>
    <row r="611" spans="2:65" s="11" customFormat="1" ht="22.9" customHeight="1">
      <c r="B611" s="112"/>
      <c r="D611" s="113" t="s">
        <v>73</v>
      </c>
      <c r="E611" s="122" t="s">
        <v>976</v>
      </c>
      <c r="F611" s="122" t="s">
        <v>977</v>
      </c>
      <c r="I611" s="115"/>
      <c r="J611" s="123">
        <f>BK611</f>
        <v>0</v>
      </c>
      <c r="L611" s="112"/>
      <c r="M611" s="117"/>
      <c r="P611" s="118">
        <f>SUM(P612:P655)</f>
        <v>0</v>
      </c>
      <c r="R611" s="118">
        <f>SUM(R612:R655)</f>
        <v>1.0524799999999999</v>
      </c>
      <c r="T611" s="119">
        <f>SUM(T612:T655)</f>
        <v>0</v>
      </c>
      <c r="AR611" s="113" t="s">
        <v>136</v>
      </c>
      <c r="AT611" s="120" t="s">
        <v>73</v>
      </c>
      <c r="AU611" s="120" t="s">
        <v>22</v>
      </c>
      <c r="AY611" s="113" t="s">
        <v>135</v>
      </c>
      <c r="BK611" s="121">
        <f>SUM(BK612:BK655)</f>
        <v>0</v>
      </c>
    </row>
    <row r="612" spans="2:65" s="1" customFormat="1" ht="49.15" customHeight="1">
      <c r="B612" s="33"/>
      <c r="C612" s="124" t="s">
        <v>978</v>
      </c>
      <c r="D612" s="124" t="s">
        <v>138</v>
      </c>
      <c r="E612" s="125" t="s">
        <v>979</v>
      </c>
      <c r="F612" s="126" t="s">
        <v>980</v>
      </c>
      <c r="G612" s="127" t="s">
        <v>198</v>
      </c>
      <c r="H612" s="128">
        <v>90</v>
      </c>
      <c r="I612" s="129"/>
      <c r="J612" s="130">
        <f>ROUND(I612*H612,2)</f>
        <v>0</v>
      </c>
      <c r="K612" s="126" t="s">
        <v>142</v>
      </c>
      <c r="L612" s="33"/>
      <c r="M612" s="131" t="s">
        <v>20</v>
      </c>
      <c r="N612" s="132" t="s">
        <v>45</v>
      </c>
      <c r="P612" s="133">
        <f>O612*H612</f>
        <v>0</v>
      </c>
      <c r="Q612" s="133">
        <v>0</v>
      </c>
      <c r="R612" s="133">
        <f>Q612*H612</f>
        <v>0</v>
      </c>
      <c r="S612" s="133">
        <v>0</v>
      </c>
      <c r="T612" s="134">
        <f>S612*H612</f>
        <v>0</v>
      </c>
      <c r="AR612" s="135" t="s">
        <v>526</v>
      </c>
      <c r="AT612" s="135" t="s">
        <v>138</v>
      </c>
      <c r="AU612" s="135" t="s">
        <v>84</v>
      </c>
      <c r="AY612" s="18" t="s">
        <v>135</v>
      </c>
      <c r="BE612" s="136">
        <f>IF(N612="základní",J612,0)</f>
        <v>0</v>
      </c>
      <c r="BF612" s="136">
        <f>IF(N612="snížená",J612,0)</f>
        <v>0</v>
      </c>
      <c r="BG612" s="136">
        <f>IF(N612="zákl. přenesená",J612,0)</f>
        <v>0</v>
      </c>
      <c r="BH612" s="136">
        <f>IF(N612="sníž. přenesená",J612,0)</f>
        <v>0</v>
      </c>
      <c r="BI612" s="136">
        <f>IF(N612="nulová",J612,0)</f>
        <v>0</v>
      </c>
      <c r="BJ612" s="18" t="s">
        <v>22</v>
      </c>
      <c r="BK612" s="136">
        <f>ROUND(I612*H612,2)</f>
        <v>0</v>
      </c>
      <c r="BL612" s="18" t="s">
        <v>526</v>
      </c>
      <c r="BM612" s="135" t="s">
        <v>981</v>
      </c>
    </row>
    <row r="613" spans="2:65" s="1" customFormat="1" ht="11.25">
      <c r="B613" s="33"/>
      <c r="D613" s="137" t="s">
        <v>145</v>
      </c>
      <c r="F613" s="138" t="s">
        <v>982</v>
      </c>
      <c r="I613" s="139"/>
      <c r="L613" s="33"/>
      <c r="M613" s="140"/>
      <c r="T613" s="54"/>
      <c r="AT613" s="18" t="s">
        <v>145</v>
      </c>
      <c r="AU613" s="18" t="s">
        <v>84</v>
      </c>
    </row>
    <row r="614" spans="2:65" s="1" customFormat="1" ht="16.5" customHeight="1">
      <c r="B614" s="33"/>
      <c r="C614" s="156" t="s">
        <v>983</v>
      </c>
      <c r="D614" s="156" t="s">
        <v>179</v>
      </c>
      <c r="E614" s="157" t="s">
        <v>984</v>
      </c>
      <c r="F614" s="158" t="s">
        <v>985</v>
      </c>
      <c r="G614" s="159" t="s">
        <v>986</v>
      </c>
      <c r="H614" s="160">
        <v>94.5</v>
      </c>
      <c r="I614" s="161"/>
      <c r="J614" s="162">
        <f>ROUND(I614*H614,2)</f>
        <v>0</v>
      </c>
      <c r="K614" s="158" t="s">
        <v>142</v>
      </c>
      <c r="L614" s="163"/>
      <c r="M614" s="164" t="s">
        <v>20</v>
      </c>
      <c r="N614" s="165" t="s">
        <v>45</v>
      </c>
      <c r="P614" s="133">
        <f>O614*H614</f>
        <v>0</v>
      </c>
      <c r="Q614" s="133">
        <v>1E-3</v>
      </c>
      <c r="R614" s="133">
        <f>Q614*H614</f>
        <v>9.4500000000000001E-2</v>
      </c>
      <c r="S614" s="133">
        <v>0</v>
      </c>
      <c r="T614" s="134">
        <f>S614*H614</f>
        <v>0</v>
      </c>
      <c r="AR614" s="135" t="s">
        <v>518</v>
      </c>
      <c r="AT614" s="135" t="s">
        <v>179</v>
      </c>
      <c r="AU614" s="135" t="s">
        <v>84</v>
      </c>
      <c r="AY614" s="18" t="s">
        <v>135</v>
      </c>
      <c r="BE614" s="136">
        <f>IF(N614="základní",J614,0)</f>
        <v>0</v>
      </c>
      <c r="BF614" s="136">
        <f>IF(N614="snížená",J614,0)</f>
        <v>0</v>
      </c>
      <c r="BG614" s="136">
        <f>IF(N614="zákl. přenesená",J614,0)</f>
        <v>0</v>
      </c>
      <c r="BH614" s="136">
        <f>IF(N614="sníž. přenesená",J614,0)</f>
        <v>0</v>
      </c>
      <c r="BI614" s="136">
        <f>IF(N614="nulová",J614,0)</f>
        <v>0</v>
      </c>
      <c r="BJ614" s="18" t="s">
        <v>22</v>
      </c>
      <c r="BK614" s="136">
        <f>ROUND(I614*H614,2)</f>
        <v>0</v>
      </c>
      <c r="BL614" s="18" t="s">
        <v>518</v>
      </c>
      <c r="BM614" s="135" t="s">
        <v>987</v>
      </c>
    </row>
    <row r="615" spans="2:65" s="12" customFormat="1" ht="11.25">
      <c r="B615" s="141"/>
      <c r="D615" s="142" t="s">
        <v>147</v>
      </c>
      <c r="E615" s="143" t="s">
        <v>20</v>
      </c>
      <c r="F615" s="144" t="s">
        <v>988</v>
      </c>
      <c r="H615" s="145">
        <v>94.5</v>
      </c>
      <c r="I615" s="146"/>
      <c r="L615" s="141"/>
      <c r="M615" s="147"/>
      <c r="T615" s="148"/>
      <c r="AT615" s="143" t="s">
        <v>147</v>
      </c>
      <c r="AU615" s="143" t="s">
        <v>84</v>
      </c>
      <c r="AV615" s="12" t="s">
        <v>84</v>
      </c>
      <c r="AW615" s="12" t="s">
        <v>36</v>
      </c>
      <c r="AX615" s="12" t="s">
        <v>22</v>
      </c>
      <c r="AY615" s="143" t="s">
        <v>135</v>
      </c>
    </row>
    <row r="616" spans="2:65" s="1" customFormat="1" ht="24.2" customHeight="1">
      <c r="B616" s="33"/>
      <c r="C616" s="124" t="s">
        <v>989</v>
      </c>
      <c r="D616" s="124" t="s">
        <v>138</v>
      </c>
      <c r="E616" s="125" t="s">
        <v>990</v>
      </c>
      <c r="F616" s="126" t="s">
        <v>991</v>
      </c>
      <c r="G616" s="127" t="s">
        <v>198</v>
      </c>
      <c r="H616" s="128">
        <v>740</v>
      </c>
      <c r="I616" s="129"/>
      <c r="J616" s="130">
        <f>ROUND(I616*H616,2)</f>
        <v>0</v>
      </c>
      <c r="K616" s="126" t="s">
        <v>142</v>
      </c>
      <c r="L616" s="33"/>
      <c r="M616" s="131" t="s">
        <v>20</v>
      </c>
      <c r="N616" s="132" t="s">
        <v>45</v>
      </c>
      <c r="P616" s="133">
        <f>O616*H616</f>
        <v>0</v>
      </c>
      <c r="Q616" s="133">
        <v>0</v>
      </c>
      <c r="R616" s="133">
        <f>Q616*H616</f>
        <v>0</v>
      </c>
      <c r="S616" s="133">
        <v>0</v>
      </c>
      <c r="T616" s="134">
        <f>S616*H616</f>
        <v>0</v>
      </c>
      <c r="AR616" s="135" t="s">
        <v>526</v>
      </c>
      <c r="AT616" s="135" t="s">
        <v>138</v>
      </c>
      <c r="AU616" s="135" t="s">
        <v>84</v>
      </c>
      <c r="AY616" s="18" t="s">
        <v>135</v>
      </c>
      <c r="BE616" s="136">
        <f>IF(N616="základní",J616,0)</f>
        <v>0</v>
      </c>
      <c r="BF616" s="136">
        <f>IF(N616="snížená",J616,0)</f>
        <v>0</v>
      </c>
      <c r="BG616" s="136">
        <f>IF(N616="zákl. přenesená",J616,0)</f>
        <v>0</v>
      </c>
      <c r="BH616" s="136">
        <f>IF(N616="sníž. přenesená",J616,0)</f>
        <v>0</v>
      </c>
      <c r="BI616" s="136">
        <f>IF(N616="nulová",J616,0)</f>
        <v>0</v>
      </c>
      <c r="BJ616" s="18" t="s">
        <v>22</v>
      </c>
      <c r="BK616" s="136">
        <f>ROUND(I616*H616,2)</f>
        <v>0</v>
      </c>
      <c r="BL616" s="18" t="s">
        <v>526</v>
      </c>
      <c r="BM616" s="135" t="s">
        <v>992</v>
      </c>
    </row>
    <row r="617" spans="2:65" s="1" customFormat="1" ht="11.25">
      <c r="B617" s="33"/>
      <c r="D617" s="137" t="s">
        <v>145</v>
      </c>
      <c r="F617" s="138" t="s">
        <v>993</v>
      </c>
      <c r="I617" s="139"/>
      <c r="L617" s="33"/>
      <c r="M617" s="140"/>
      <c r="T617" s="54"/>
      <c r="AT617" s="18" t="s">
        <v>145</v>
      </c>
      <c r="AU617" s="18" t="s">
        <v>84</v>
      </c>
    </row>
    <row r="618" spans="2:65" s="12" customFormat="1" ht="11.25">
      <c r="B618" s="141"/>
      <c r="D618" s="142" t="s">
        <v>147</v>
      </c>
      <c r="E618" s="143" t="s">
        <v>20</v>
      </c>
      <c r="F618" s="144" t="s">
        <v>994</v>
      </c>
      <c r="H618" s="145">
        <v>740</v>
      </c>
      <c r="I618" s="146"/>
      <c r="L618" s="141"/>
      <c r="M618" s="147"/>
      <c r="T618" s="148"/>
      <c r="AT618" s="143" t="s">
        <v>147</v>
      </c>
      <c r="AU618" s="143" t="s">
        <v>84</v>
      </c>
      <c r="AV618" s="12" t="s">
        <v>84</v>
      </c>
      <c r="AW618" s="12" t="s">
        <v>36</v>
      </c>
      <c r="AX618" s="12" t="s">
        <v>22</v>
      </c>
      <c r="AY618" s="143" t="s">
        <v>135</v>
      </c>
    </row>
    <row r="619" spans="2:65" s="1" customFormat="1" ht="16.5" customHeight="1">
      <c r="B619" s="33"/>
      <c r="C619" s="156" t="s">
        <v>995</v>
      </c>
      <c r="D619" s="156" t="s">
        <v>179</v>
      </c>
      <c r="E619" s="157" t="s">
        <v>996</v>
      </c>
      <c r="F619" s="158" t="s">
        <v>997</v>
      </c>
      <c r="G619" s="159" t="s">
        <v>986</v>
      </c>
      <c r="H619" s="160">
        <v>37.799999999999997</v>
      </c>
      <c r="I619" s="161"/>
      <c r="J619" s="162">
        <f>ROUND(I619*H619,2)</f>
        <v>0</v>
      </c>
      <c r="K619" s="158" t="s">
        <v>142</v>
      </c>
      <c r="L619" s="163"/>
      <c r="M619" s="164" t="s">
        <v>20</v>
      </c>
      <c r="N619" s="165" t="s">
        <v>45</v>
      </c>
      <c r="P619" s="133">
        <f>O619*H619</f>
        <v>0</v>
      </c>
      <c r="Q619" s="133">
        <v>1E-3</v>
      </c>
      <c r="R619" s="133">
        <f>Q619*H619</f>
        <v>3.78E-2</v>
      </c>
      <c r="S619" s="133">
        <v>0</v>
      </c>
      <c r="T619" s="134">
        <f>S619*H619</f>
        <v>0</v>
      </c>
      <c r="AR619" s="135" t="s">
        <v>518</v>
      </c>
      <c r="AT619" s="135" t="s">
        <v>179</v>
      </c>
      <c r="AU619" s="135" t="s">
        <v>84</v>
      </c>
      <c r="AY619" s="18" t="s">
        <v>135</v>
      </c>
      <c r="BE619" s="136">
        <f>IF(N619="základní",J619,0)</f>
        <v>0</v>
      </c>
      <c r="BF619" s="136">
        <f>IF(N619="snížená",J619,0)</f>
        <v>0</v>
      </c>
      <c r="BG619" s="136">
        <f>IF(N619="zákl. přenesená",J619,0)</f>
        <v>0</v>
      </c>
      <c r="BH619" s="136">
        <f>IF(N619="sníž. přenesená",J619,0)</f>
        <v>0</v>
      </c>
      <c r="BI619" s="136">
        <f>IF(N619="nulová",J619,0)</f>
        <v>0</v>
      </c>
      <c r="BJ619" s="18" t="s">
        <v>22</v>
      </c>
      <c r="BK619" s="136">
        <f>ROUND(I619*H619,2)</f>
        <v>0</v>
      </c>
      <c r="BL619" s="18" t="s">
        <v>518</v>
      </c>
      <c r="BM619" s="135" t="s">
        <v>998</v>
      </c>
    </row>
    <row r="620" spans="2:65" s="12" customFormat="1" ht="11.25">
      <c r="B620" s="141"/>
      <c r="D620" s="142" t="s">
        <v>147</v>
      </c>
      <c r="E620" s="143" t="s">
        <v>20</v>
      </c>
      <c r="F620" s="144" t="s">
        <v>999</v>
      </c>
      <c r="H620" s="145">
        <v>37.799999999999997</v>
      </c>
      <c r="I620" s="146"/>
      <c r="L620" s="141"/>
      <c r="M620" s="147"/>
      <c r="T620" s="148"/>
      <c r="AT620" s="143" t="s">
        <v>147</v>
      </c>
      <c r="AU620" s="143" t="s">
        <v>84</v>
      </c>
      <c r="AV620" s="12" t="s">
        <v>84</v>
      </c>
      <c r="AW620" s="12" t="s">
        <v>36</v>
      </c>
      <c r="AX620" s="12" t="s">
        <v>22</v>
      </c>
      <c r="AY620" s="143" t="s">
        <v>135</v>
      </c>
    </row>
    <row r="621" spans="2:65" s="1" customFormat="1" ht="16.5" customHeight="1">
      <c r="B621" s="33"/>
      <c r="C621" s="156" t="s">
        <v>1000</v>
      </c>
      <c r="D621" s="156" t="s">
        <v>179</v>
      </c>
      <c r="E621" s="157" t="s">
        <v>1001</v>
      </c>
      <c r="F621" s="158" t="s">
        <v>1002</v>
      </c>
      <c r="G621" s="159" t="s">
        <v>986</v>
      </c>
      <c r="H621" s="160">
        <v>682.5</v>
      </c>
      <c r="I621" s="161"/>
      <c r="J621" s="162">
        <f>ROUND(I621*H621,2)</f>
        <v>0</v>
      </c>
      <c r="K621" s="158" t="s">
        <v>142</v>
      </c>
      <c r="L621" s="163"/>
      <c r="M621" s="164" t="s">
        <v>20</v>
      </c>
      <c r="N621" s="165" t="s">
        <v>45</v>
      </c>
      <c r="P621" s="133">
        <f>O621*H621</f>
        <v>0</v>
      </c>
      <c r="Q621" s="133">
        <v>1E-3</v>
      </c>
      <c r="R621" s="133">
        <f>Q621*H621</f>
        <v>0.6825</v>
      </c>
      <c r="S621" s="133">
        <v>0</v>
      </c>
      <c r="T621" s="134">
        <f>S621*H621</f>
        <v>0</v>
      </c>
      <c r="AR621" s="135" t="s">
        <v>518</v>
      </c>
      <c r="AT621" s="135" t="s">
        <v>179</v>
      </c>
      <c r="AU621" s="135" t="s">
        <v>84</v>
      </c>
      <c r="AY621" s="18" t="s">
        <v>135</v>
      </c>
      <c r="BE621" s="136">
        <f>IF(N621="základní",J621,0)</f>
        <v>0</v>
      </c>
      <c r="BF621" s="136">
        <f>IF(N621="snížená",J621,0)</f>
        <v>0</v>
      </c>
      <c r="BG621" s="136">
        <f>IF(N621="zákl. přenesená",J621,0)</f>
        <v>0</v>
      </c>
      <c r="BH621" s="136">
        <f>IF(N621="sníž. přenesená",J621,0)</f>
        <v>0</v>
      </c>
      <c r="BI621" s="136">
        <f>IF(N621="nulová",J621,0)</f>
        <v>0</v>
      </c>
      <c r="BJ621" s="18" t="s">
        <v>22</v>
      </c>
      <c r="BK621" s="136">
        <f>ROUND(I621*H621,2)</f>
        <v>0</v>
      </c>
      <c r="BL621" s="18" t="s">
        <v>518</v>
      </c>
      <c r="BM621" s="135" t="s">
        <v>1003</v>
      </c>
    </row>
    <row r="622" spans="2:65" s="12" customFormat="1" ht="11.25">
      <c r="B622" s="141"/>
      <c r="D622" s="142" t="s">
        <v>147</v>
      </c>
      <c r="E622" s="143" t="s">
        <v>20</v>
      </c>
      <c r="F622" s="144" t="s">
        <v>1004</v>
      </c>
      <c r="H622" s="145">
        <v>682.5</v>
      </c>
      <c r="I622" s="146"/>
      <c r="L622" s="141"/>
      <c r="M622" s="147"/>
      <c r="T622" s="148"/>
      <c r="AT622" s="143" t="s">
        <v>147</v>
      </c>
      <c r="AU622" s="143" t="s">
        <v>84</v>
      </c>
      <c r="AV622" s="12" t="s">
        <v>84</v>
      </c>
      <c r="AW622" s="12" t="s">
        <v>36</v>
      </c>
      <c r="AX622" s="12" t="s">
        <v>22</v>
      </c>
      <c r="AY622" s="143" t="s">
        <v>135</v>
      </c>
    </row>
    <row r="623" spans="2:65" s="1" customFormat="1" ht="16.5" customHeight="1">
      <c r="B623" s="33"/>
      <c r="C623" s="156" t="s">
        <v>1005</v>
      </c>
      <c r="D623" s="156" t="s">
        <v>179</v>
      </c>
      <c r="E623" s="157" t="s">
        <v>1006</v>
      </c>
      <c r="F623" s="158" t="s">
        <v>1007</v>
      </c>
      <c r="G623" s="159" t="s">
        <v>986</v>
      </c>
      <c r="H623" s="160">
        <v>56.7</v>
      </c>
      <c r="I623" s="161"/>
      <c r="J623" s="162">
        <f>ROUND(I623*H623,2)</f>
        <v>0</v>
      </c>
      <c r="K623" s="158" t="s">
        <v>142</v>
      </c>
      <c r="L623" s="163"/>
      <c r="M623" s="164" t="s">
        <v>20</v>
      </c>
      <c r="N623" s="165" t="s">
        <v>45</v>
      </c>
      <c r="P623" s="133">
        <f>O623*H623</f>
        <v>0</v>
      </c>
      <c r="Q623" s="133">
        <v>1E-3</v>
      </c>
      <c r="R623" s="133">
        <f>Q623*H623</f>
        <v>5.6700000000000007E-2</v>
      </c>
      <c r="S623" s="133">
        <v>0</v>
      </c>
      <c r="T623" s="134">
        <f>S623*H623</f>
        <v>0</v>
      </c>
      <c r="AR623" s="135" t="s">
        <v>518</v>
      </c>
      <c r="AT623" s="135" t="s">
        <v>179</v>
      </c>
      <c r="AU623" s="135" t="s">
        <v>84</v>
      </c>
      <c r="AY623" s="18" t="s">
        <v>135</v>
      </c>
      <c r="BE623" s="136">
        <f>IF(N623="základní",J623,0)</f>
        <v>0</v>
      </c>
      <c r="BF623" s="136">
        <f>IF(N623="snížená",J623,0)</f>
        <v>0</v>
      </c>
      <c r="BG623" s="136">
        <f>IF(N623="zákl. přenesená",J623,0)</f>
        <v>0</v>
      </c>
      <c r="BH623" s="136">
        <f>IF(N623="sníž. přenesená",J623,0)</f>
        <v>0</v>
      </c>
      <c r="BI623" s="136">
        <f>IF(N623="nulová",J623,0)</f>
        <v>0</v>
      </c>
      <c r="BJ623" s="18" t="s">
        <v>22</v>
      </c>
      <c r="BK623" s="136">
        <f>ROUND(I623*H623,2)</f>
        <v>0</v>
      </c>
      <c r="BL623" s="18" t="s">
        <v>518</v>
      </c>
      <c r="BM623" s="135" t="s">
        <v>1008</v>
      </c>
    </row>
    <row r="624" spans="2:65" s="12" customFormat="1" ht="11.25">
      <c r="B624" s="141"/>
      <c r="D624" s="142" t="s">
        <v>147</v>
      </c>
      <c r="E624" s="143" t="s">
        <v>20</v>
      </c>
      <c r="F624" s="144" t="s">
        <v>1009</v>
      </c>
      <c r="H624" s="145">
        <v>56.7</v>
      </c>
      <c r="I624" s="146"/>
      <c r="L624" s="141"/>
      <c r="M624" s="147"/>
      <c r="T624" s="148"/>
      <c r="AT624" s="143" t="s">
        <v>147</v>
      </c>
      <c r="AU624" s="143" t="s">
        <v>84</v>
      </c>
      <c r="AV624" s="12" t="s">
        <v>84</v>
      </c>
      <c r="AW624" s="12" t="s">
        <v>36</v>
      </c>
      <c r="AX624" s="12" t="s">
        <v>22</v>
      </c>
      <c r="AY624" s="143" t="s">
        <v>135</v>
      </c>
    </row>
    <row r="625" spans="2:65" s="1" customFormat="1" ht="24.2" customHeight="1">
      <c r="B625" s="33"/>
      <c r="C625" s="124" t="s">
        <v>1010</v>
      </c>
      <c r="D625" s="124" t="s">
        <v>138</v>
      </c>
      <c r="E625" s="125" t="s">
        <v>1011</v>
      </c>
      <c r="F625" s="126" t="s">
        <v>1012</v>
      </c>
      <c r="G625" s="127" t="s">
        <v>335</v>
      </c>
      <c r="H625" s="128">
        <v>22</v>
      </c>
      <c r="I625" s="129"/>
      <c r="J625" s="130">
        <f>ROUND(I625*H625,2)</f>
        <v>0</v>
      </c>
      <c r="K625" s="126" t="s">
        <v>142</v>
      </c>
      <c r="L625" s="33"/>
      <c r="M625" s="131" t="s">
        <v>20</v>
      </c>
      <c r="N625" s="132" t="s">
        <v>45</v>
      </c>
      <c r="P625" s="133">
        <f>O625*H625</f>
        <v>0</v>
      </c>
      <c r="Q625" s="133">
        <v>0</v>
      </c>
      <c r="R625" s="133">
        <f>Q625*H625</f>
        <v>0</v>
      </c>
      <c r="S625" s="133">
        <v>0</v>
      </c>
      <c r="T625" s="134">
        <f>S625*H625</f>
        <v>0</v>
      </c>
      <c r="AR625" s="135" t="s">
        <v>526</v>
      </c>
      <c r="AT625" s="135" t="s">
        <v>138</v>
      </c>
      <c r="AU625" s="135" t="s">
        <v>84</v>
      </c>
      <c r="AY625" s="18" t="s">
        <v>135</v>
      </c>
      <c r="BE625" s="136">
        <f>IF(N625="základní",J625,0)</f>
        <v>0</v>
      </c>
      <c r="BF625" s="136">
        <f>IF(N625="snížená",J625,0)</f>
        <v>0</v>
      </c>
      <c r="BG625" s="136">
        <f>IF(N625="zákl. přenesená",J625,0)</f>
        <v>0</v>
      </c>
      <c r="BH625" s="136">
        <f>IF(N625="sníž. přenesená",J625,0)</f>
        <v>0</v>
      </c>
      <c r="BI625" s="136">
        <f>IF(N625="nulová",J625,0)</f>
        <v>0</v>
      </c>
      <c r="BJ625" s="18" t="s">
        <v>22</v>
      </c>
      <c r="BK625" s="136">
        <f>ROUND(I625*H625,2)</f>
        <v>0</v>
      </c>
      <c r="BL625" s="18" t="s">
        <v>526</v>
      </c>
      <c r="BM625" s="135" t="s">
        <v>1013</v>
      </c>
    </row>
    <row r="626" spans="2:65" s="1" customFormat="1" ht="11.25">
      <c r="B626" s="33"/>
      <c r="D626" s="137" t="s">
        <v>145</v>
      </c>
      <c r="F626" s="138" t="s">
        <v>1014</v>
      </c>
      <c r="I626" s="139"/>
      <c r="L626" s="33"/>
      <c r="M626" s="140"/>
      <c r="T626" s="54"/>
      <c r="AT626" s="18" t="s">
        <v>145</v>
      </c>
      <c r="AU626" s="18" t="s">
        <v>84</v>
      </c>
    </row>
    <row r="627" spans="2:65" s="1" customFormat="1" ht="16.5" customHeight="1">
      <c r="B627" s="33"/>
      <c r="C627" s="156" t="s">
        <v>1015</v>
      </c>
      <c r="D627" s="156" t="s">
        <v>179</v>
      </c>
      <c r="E627" s="157" t="s">
        <v>1016</v>
      </c>
      <c r="F627" s="158" t="s">
        <v>1017</v>
      </c>
      <c r="G627" s="159" t="s">
        <v>335</v>
      </c>
      <c r="H627" s="160">
        <v>2</v>
      </c>
      <c r="I627" s="161"/>
      <c r="J627" s="162">
        <f>ROUND(I627*H627,2)</f>
        <v>0</v>
      </c>
      <c r="K627" s="158" t="s">
        <v>142</v>
      </c>
      <c r="L627" s="163"/>
      <c r="M627" s="164" t="s">
        <v>20</v>
      </c>
      <c r="N627" s="165" t="s">
        <v>45</v>
      </c>
      <c r="P627" s="133">
        <f>O627*H627</f>
        <v>0</v>
      </c>
      <c r="Q627" s="133">
        <v>4.0000000000000001E-3</v>
      </c>
      <c r="R627" s="133">
        <f>Q627*H627</f>
        <v>8.0000000000000002E-3</v>
      </c>
      <c r="S627" s="133">
        <v>0</v>
      </c>
      <c r="T627" s="134">
        <f>S627*H627</f>
        <v>0</v>
      </c>
      <c r="AR627" s="135" t="s">
        <v>518</v>
      </c>
      <c r="AT627" s="135" t="s">
        <v>179</v>
      </c>
      <c r="AU627" s="135" t="s">
        <v>84</v>
      </c>
      <c r="AY627" s="18" t="s">
        <v>135</v>
      </c>
      <c r="BE627" s="136">
        <f>IF(N627="základní",J627,0)</f>
        <v>0</v>
      </c>
      <c r="BF627" s="136">
        <f>IF(N627="snížená",J627,0)</f>
        <v>0</v>
      </c>
      <c r="BG627" s="136">
        <f>IF(N627="zákl. přenesená",J627,0)</f>
        <v>0</v>
      </c>
      <c r="BH627" s="136">
        <f>IF(N627="sníž. přenesená",J627,0)</f>
        <v>0</v>
      </c>
      <c r="BI627" s="136">
        <f>IF(N627="nulová",J627,0)</f>
        <v>0</v>
      </c>
      <c r="BJ627" s="18" t="s">
        <v>22</v>
      </c>
      <c r="BK627" s="136">
        <f>ROUND(I627*H627,2)</f>
        <v>0</v>
      </c>
      <c r="BL627" s="18" t="s">
        <v>518</v>
      </c>
      <c r="BM627" s="135" t="s">
        <v>1018</v>
      </c>
    </row>
    <row r="628" spans="2:65" s="1" customFormat="1" ht="16.5" customHeight="1">
      <c r="B628" s="33"/>
      <c r="C628" s="156" t="s">
        <v>1019</v>
      </c>
      <c r="D628" s="156" t="s">
        <v>179</v>
      </c>
      <c r="E628" s="157" t="s">
        <v>1020</v>
      </c>
      <c r="F628" s="158" t="s">
        <v>1021</v>
      </c>
      <c r="G628" s="159" t="s">
        <v>335</v>
      </c>
      <c r="H628" s="160">
        <v>20</v>
      </c>
      <c r="I628" s="161"/>
      <c r="J628" s="162">
        <f>ROUND(I628*H628,2)</f>
        <v>0</v>
      </c>
      <c r="K628" s="158" t="s">
        <v>142</v>
      </c>
      <c r="L628" s="163"/>
      <c r="M628" s="164" t="s">
        <v>20</v>
      </c>
      <c r="N628" s="165" t="s">
        <v>45</v>
      </c>
      <c r="P628" s="133">
        <f>O628*H628</f>
        <v>0</v>
      </c>
      <c r="Q628" s="133">
        <v>4.0000000000000001E-3</v>
      </c>
      <c r="R628" s="133">
        <f>Q628*H628</f>
        <v>0.08</v>
      </c>
      <c r="S628" s="133">
        <v>0</v>
      </c>
      <c r="T628" s="134">
        <f>S628*H628</f>
        <v>0</v>
      </c>
      <c r="AR628" s="135" t="s">
        <v>518</v>
      </c>
      <c r="AT628" s="135" t="s">
        <v>179</v>
      </c>
      <c r="AU628" s="135" t="s">
        <v>84</v>
      </c>
      <c r="AY628" s="18" t="s">
        <v>135</v>
      </c>
      <c r="BE628" s="136">
        <f>IF(N628="základní",J628,0)</f>
        <v>0</v>
      </c>
      <c r="BF628" s="136">
        <f>IF(N628="snížená",J628,0)</f>
        <v>0</v>
      </c>
      <c r="BG628" s="136">
        <f>IF(N628="zákl. přenesená",J628,0)</f>
        <v>0</v>
      </c>
      <c r="BH628" s="136">
        <f>IF(N628="sníž. přenesená",J628,0)</f>
        <v>0</v>
      </c>
      <c r="BI628" s="136">
        <f>IF(N628="nulová",J628,0)</f>
        <v>0</v>
      </c>
      <c r="BJ628" s="18" t="s">
        <v>22</v>
      </c>
      <c r="BK628" s="136">
        <f>ROUND(I628*H628,2)</f>
        <v>0</v>
      </c>
      <c r="BL628" s="18" t="s">
        <v>518</v>
      </c>
      <c r="BM628" s="135" t="s">
        <v>1022</v>
      </c>
    </row>
    <row r="629" spans="2:65" s="1" customFormat="1" ht="21.75" customHeight="1">
      <c r="B629" s="33"/>
      <c r="C629" s="124" t="s">
        <v>1023</v>
      </c>
      <c r="D629" s="124" t="s">
        <v>138</v>
      </c>
      <c r="E629" s="125" t="s">
        <v>1024</v>
      </c>
      <c r="F629" s="126" t="s">
        <v>1025</v>
      </c>
      <c r="G629" s="127" t="s">
        <v>335</v>
      </c>
      <c r="H629" s="128">
        <v>239</v>
      </c>
      <c r="I629" s="129"/>
      <c r="J629" s="130">
        <f>ROUND(I629*H629,2)</f>
        <v>0</v>
      </c>
      <c r="K629" s="126" t="s">
        <v>142</v>
      </c>
      <c r="L629" s="33"/>
      <c r="M629" s="131" t="s">
        <v>20</v>
      </c>
      <c r="N629" s="132" t="s">
        <v>45</v>
      </c>
      <c r="P629" s="133">
        <f>O629*H629</f>
        <v>0</v>
      </c>
      <c r="Q629" s="133">
        <v>0</v>
      </c>
      <c r="R629" s="133">
        <f>Q629*H629</f>
        <v>0</v>
      </c>
      <c r="S629" s="133">
        <v>0</v>
      </c>
      <c r="T629" s="134">
        <f>S629*H629</f>
        <v>0</v>
      </c>
      <c r="AR629" s="135" t="s">
        <v>526</v>
      </c>
      <c r="AT629" s="135" t="s">
        <v>138</v>
      </c>
      <c r="AU629" s="135" t="s">
        <v>84</v>
      </c>
      <c r="AY629" s="18" t="s">
        <v>135</v>
      </c>
      <c r="BE629" s="136">
        <f>IF(N629="základní",J629,0)</f>
        <v>0</v>
      </c>
      <c r="BF629" s="136">
        <f>IF(N629="snížená",J629,0)</f>
        <v>0</v>
      </c>
      <c r="BG629" s="136">
        <f>IF(N629="zákl. přenesená",J629,0)</f>
        <v>0</v>
      </c>
      <c r="BH629" s="136">
        <f>IF(N629="sníž. přenesená",J629,0)</f>
        <v>0</v>
      </c>
      <c r="BI629" s="136">
        <f>IF(N629="nulová",J629,0)</f>
        <v>0</v>
      </c>
      <c r="BJ629" s="18" t="s">
        <v>22</v>
      </c>
      <c r="BK629" s="136">
        <f>ROUND(I629*H629,2)</f>
        <v>0</v>
      </c>
      <c r="BL629" s="18" t="s">
        <v>526</v>
      </c>
      <c r="BM629" s="135" t="s">
        <v>1026</v>
      </c>
    </row>
    <row r="630" spans="2:65" s="1" customFormat="1" ht="11.25">
      <c r="B630" s="33"/>
      <c r="D630" s="137" t="s">
        <v>145</v>
      </c>
      <c r="F630" s="138" t="s">
        <v>1027</v>
      </c>
      <c r="I630" s="139"/>
      <c r="L630" s="33"/>
      <c r="M630" s="140"/>
      <c r="T630" s="54"/>
      <c r="AT630" s="18" t="s">
        <v>145</v>
      </c>
      <c r="AU630" s="18" t="s">
        <v>84</v>
      </c>
    </row>
    <row r="631" spans="2:65" s="1" customFormat="1" ht="16.5" customHeight="1">
      <c r="B631" s="33"/>
      <c r="C631" s="156" t="s">
        <v>1028</v>
      </c>
      <c r="D631" s="156" t="s">
        <v>179</v>
      </c>
      <c r="E631" s="157" t="s">
        <v>1029</v>
      </c>
      <c r="F631" s="158" t="s">
        <v>1030</v>
      </c>
      <c r="G631" s="159" t="s">
        <v>335</v>
      </c>
      <c r="H631" s="160">
        <v>190</v>
      </c>
      <c r="I631" s="161"/>
      <c r="J631" s="162">
        <f>ROUND(I631*H631,2)</f>
        <v>0</v>
      </c>
      <c r="K631" s="158" t="s">
        <v>142</v>
      </c>
      <c r="L631" s="163"/>
      <c r="M631" s="164" t="s">
        <v>20</v>
      </c>
      <c r="N631" s="165" t="s">
        <v>45</v>
      </c>
      <c r="P631" s="133">
        <f>O631*H631</f>
        <v>0</v>
      </c>
      <c r="Q631" s="133">
        <v>2.3000000000000001E-4</v>
      </c>
      <c r="R631" s="133">
        <f>Q631*H631</f>
        <v>4.3700000000000003E-2</v>
      </c>
      <c r="S631" s="133">
        <v>0</v>
      </c>
      <c r="T631" s="134">
        <f>S631*H631</f>
        <v>0</v>
      </c>
      <c r="AR631" s="135" t="s">
        <v>518</v>
      </c>
      <c r="AT631" s="135" t="s">
        <v>179</v>
      </c>
      <c r="AU631" s="135" t="s">
        <v>84</v>
      </c>
      <c r="AY631" s="18" t="s">
        <v>135</v>
      </c>
      <c r="BE631" s="136">
        <f>IF(N631="základní",J631,0)</f>
        <v>0</v>
      </c>
      <c r="BF631" s="136">
        <f>IF(N631="snížená",J631,0)</f>
        <v>0</v>
      </c>
      <c r="BG631" s="136">
        <f>IF(N631="zákl. přenesená",J631,0)</f>
        <v>0</v>
      </c>
      <c r="BH631" s="136">
        <f>IF(N631="sníž. přenesená",J631,0)</f>
        <v>0</v>
      </c>
      <c r="BI631" s="136">
        <f>IF(N631="nulová",J631,0)</f>
        <v>0</v>
      </c>
      <c r="BJ631" s="18" t="s">
        <v>22</v>
      </c>
      <c r="BK631" s="136">
        <f>ROUND(I631*H631,2)</f>
        <v>0</v>
      </c>
      <c r="BL631" s="18" t="s">
        <v>518</v>
      </c>
      <c r="BM631" s="135" t="s">
        <v>1031</v>
      </c>
    </row>
    <row r="632" spans="2:65" s="1" customFormat="1" ht="16.5" customHeight="1">
      <c r="B632" s="33"/>
      <c r="C632" s="156" t="s">
        <v>1032</v>
      </c>
      <c r="D632" s="156" t="s">
        <v>179</v>
      </c>
      <c r="E632" s="157" t="s">
        <v>1033</v>
      </c>
      <c r="F632" s="158" t="s">
        <v>1034</v>
      </c>
      <c r="G632" s="159" t="s">
        <v>335</v>
      </c>
      <c r="H632" s="160">
        <v>1</v>
      </c>
      <c r="I632" s="161"/>
      <c r="J632" s="162">
        <f>ROUND(I632*H632,2)</f>
        <v>0</v>
      </c>
      <c r="K632" s="158" t="s">
        <v>142</v>
      </c>
      <c r="L632" s="163"/>
      <c r="M632" s="164" t="s">
        <v>20</v>
      </c>
      <c r="N632" s="165" t="s">
        <v>45</v>
      </c>
      <c r="P632" s="133">
        <f>O632*H632</f>
        <v>0</v>
      </c>
      <c r="Q632" s="133">
        <v>1.6000000000000001E-4</v>
      </c>
      <c r="R632" s="133">
        <f>Q632*H632</f>
        <v>1.6000000000000001E-4</v>
      </c>
      <c r="S632" s="133">
        <v>0</v>
      </c>
      <c r="T632" s="134">
        <f>S632*H632</f>
        <v>0</v>
      </c>
      <c r="AR632" s="135" t="s">
        <v>518</v>
      </c>
      <c r="AT632" s="135" t="s">
        <v>179</v>
      </c>
      <c r="AU632" s="135" t="s">
        <v>84</v>
      </c>
      <c r="AY632" s="18" t="s">
        <v>135</v>
      </c>
      <c r="BE632" s="136">
        <f>IF(N632="základní",J632,0)</f>
        <v>0</v>
      </c>
      <c r="BF632" s="136">
        <f>IF(N632="snížená",J632,0)</f>
        <v>0</v>
      </c>
      <c r="BG632" s="136">
        <f>IF(N632="zákl. přenesená",J632,0)</f>
        <v>0</v>
      </c>
      <c r="BH632" s="136">
        <f>IF(N632="sníž. přenesená",J632,0)</f>
        <v>0</v>
      </c>
      <c r="BI632" s="136">
        <f>IF(N632="nulová",J632,0)</f>
        <v>0</v>
      </c>
      <c r="BJ632" s="18" t="s">
        <v>22</v>
      </c>
      <c r="BK632" s="136">
        <f>ROUND(I632*H632,2)</f>
        <v>0</v>
      </c>
      <c r="BL632" s="18" t="s">
        <v>518</v>
      </c>
      <c r="BM632" s="135" t="s">
        <v>1035</v>
      </c>
    </row>
    <row r="633" spans="2:65" s="1" customFormat="1" ht="16.5" customHeight="1">
      <c r="B633" s="33"/>
      <c r="C633" s="156" t="s">
        <v>1036</v>
      </c>
      <c r="D633" s="156" t="s">
        <v>179</v>
      </c>
      <c r="E633" s="157" t="s">
        <v>1037</v>
      </c>
      <c r="F633" s="158" t="s">
        <v>1038</v>
      </c>
      <c r="G633" s="159" t="s">
        <v>335</v>
      </c>
      <c r="H633" s="160">
        <v>18</v>
      </c>
      <c r="I633" s="161"/>
      <c r="J633" s="162">
        <f>ROUND(I633*H633,2)</f>
        <v>0</v>
      </c>
      <c r="K633" s="158" t="s">
        <v>142</v>
      </c>
      <c r="L633" s="163"/>
      <c r="M633" s="164" t="s">
        <v>20</v>
      </c>
      <c r="N633" s="165" t="s">
        <v>45</v>
      </c>
      <c r="P633" s="133">
        <f>O633*H633</f>
        <v>0</v>
      </c>
      <c r="Q633" s="133">
        <v>2.0000000000000001E-4</v>
      </c>
      <c r="R633" s="133">
        <f>Q633*H633</f>
        <v>3.6000000000000003E-3</v>
      </c>
      <c r="S633" s="133">
        <v>0</v>
      </c>
      <c r="T633" s="134">
        <f>S633*H633</f>
        <v>0</v>
      </c>
      <c r="AR633" s="135" t="s">
        <v>518</v>
      </c>
      <c r="AT633" s="135" t="s">
        <v>179</v>
      </c>
      <c r="AU633" s="135" t="s">
        <v>84</v>
      </c>
      <c r="AY633" s="18" t="s">
        <v>135</v>
      </c>
      <c r="BE633" s="136">
        <f>IF(N633="základní",J633,0)</f>
        <v>0</v>
      </c>
      <c r="BF633" s="136">
        <f>IF(N633="snížená",J633,0)</f>
        <v>0</v>
      </c>
      <c r="BG633" s="136">
        <f>IF(N633="zákl. přenesená",J633,0)</f>
        <v>0</v>
      </c>
      <c r="BH633" s="136">
        <f>IF(N633="sníž. přenesená",J633,0)</f>
        <v>0</v>
      </c>
      <c r="BI633" s="136">
        <f>IF(N633="nulová",J633,0)</f>
        <v>0</v>
      </c>
      <c r="BJ633" s="18" t="s">
        <v>22</v>
      </c>
      <c r="BK633" s="136">
        <f>ROUND(I633*H633,2)</f>
        <v>0</v>
      </c>
      <c r="BL633" s="18" t="s">
        <v>518</v>
      </c>
      <c r="BM633" s="135" t="s">
        <v>1039</v>
      </c>
    </row>
    <row r="634" spans="2:65" s="1" customFormat="1" ht="24.2" customHeight="1">
      <c r="B634" s="33"/>
      <c r="C634" s="156" t="s">
        <v>1040</v>
      </c>
      <c r="D634" s="156" t="s">
        <v>179</v>
      </c>
      <c r="E634" s="157" t="s">
        <v>1041</v>
      </c>
      <c r="F634" s="158" t="s">
        <v>1042</v>
      </c>
      <c r="G634" s="159" t="s">
        <v>335</v>
      </c>
      <c r="H634" s="160">
        <v>30</v>
      </c>
      <c r="I634" s="161"/>
      <c r="J634" s="162">
        <f>ROUND(I634*H634,2)</f>
        <v>0</v>
      </c>
      <c r="K634" s="158" t="s">
        <v>142</v>
      </c>
      <c r="L634" s="163"/>
      <c r="M634" s="164" t="s">
        <v>20</v>
      </c>
      <c r="N634" s="165" t="s">
        <v>45</v>
      </c>
      <c r="P634" s="133">
        <f>O634*H634</f>
        <v>0</v>
      </c>
      <c r="Q634" s="133">
        <v>6.9999999999999999E-4</v>
      </c>
      <c r="R634" s="133">
        <f>Q634*H634</f>
        <v>2.1000000000000001E-2</v>
      </c>
      <c r="S634" s="133">
        <v>0</v>
      </c>
      <c r="T634" s="134">
        <f>S634*H634</f>
        <v>0</v>
      </c>
      <c r="AR634" s="135" t="s">
        <v>518</v>
      </c>
      <c r="AT634" s="135" t="s">
        <v>179</v>
      </c>
      <c r="AU634" s="135" t="s">
        <v>84</v>
      </c>
      <c r="AY634" s="18" t="s">
        <v>135</v>
      </c>
      <c r="BE634" s="136">
        <f>IF(N634="základní",J634,0)</f>
        <v>0</v>
      </c>
      <c r="BF634" s="136">
        <f>IF(N634="snížená",J634,0)</f>
        <v>0</v>
      </c>
      <c r="BG634" s="136">
        <f>IF(N634="zákl. přenesená",J634,0)</f>
        <v>0</v>
      </c>
      <c r="BH634" s="136">
        <f>IF(N634="sníž. přenesená",J634,0)</f>
        <v>0</v>
      </c>
      <c r="BI634" s="136">
        <f>IF(N634="nulová",J634,0)</f>
        <v>0</v>
      </c>
      <c r="BJ634" s="18" t="s">
        <v>22</v>
      </c>
      <c r="BK634" s="136">
        <f>ROUND(I634*H634,2)</f>
        <v>0</v>
      </c>
      <c r="BL634" s="18" t="s">
        <v>518</v>
      </c>
      <c r="BM634" s="135" t="s">
        <v>1043</v>
      </c>
    </row>
    <row r="635" spans="2:65" s="1" customFormat="1" ht="24.2" customHeight="1">
      <c r="B635" s="33"/>
      <c r="C635" s="124" t="s">
        <v>1044</v>
      </c>
      <c r="D635" s="124" t="s">
        <v>138</v>
      </c>
      <c r="E635" s="125" t="s">
        <v>1045</v>
      </c>
      <c r="F635" s="126" t="s">
        <v>1046</v>
      </c>
      <c r="G635" s="127" t="s">
        <v>335</v>
      </c>
      <c r="H635" s="128">
        <v>39</v>
      </c>
      <c r="I635" s="129"/>
      <c r="J635" s="130">
        <f>ROUND(I635*H635,2)</f>
        <v>0</v>
      </c>
      <c r="K635" s="126" t="s">
        <v>142</v>
      </c>
      <c r="L635" s="33"/>
      <c r="M635" s="131" t="s">
        <v>20</v>
      </c>
      <c r="N635" s="132" t="s">
        <v>45</v>
      </c>
      <c r="P635" s="133">
        <f>O635*H635</f>
        <v>0</v>
      </c>
      <c r="Q635" s="133">
        <v>0</v>
      </c>
      <c r="R635" s="133">
        <f>Q635*H635</f>
        <v>0</v>
      </c>
      <c r="S635" s="133">
        <v>0</v>
      </c>
      <c r="T635" s="134">
        <f>S635*H635</f>
        <v>0</v>
      </c>
      <c r="AR635" s="135" t="s">
        <v>526</v>
      </c>
      <c r="AT635" s="135" t="s">
        <v>138</v>
      </c>
      <c r="AU635" s="135" t="s">
        <v>84</v>
      </c>
      <c r="AY635" s="18" t="s">
        <v>135</v>
      </c>
      <c r="BE635" s="136">
        <f>IF(N635="základní",J635,0)</f>
        <v>0</v>
      </c>
      <c r="BF635" s="136">
        <f>IF(N635="snížená",J635,0)</f>
        <v>0</v>
      </c>
      <c r="BG635" s="136">
        <f>IF(N635="zákl. přenesená",J635,0)</f>
        <v>0</v>
      </c>
      <c r="BH635" s="136">
        <f>IF(N635="sníž. přenesená",J635,0)</f>
        <v>0</v>
      </c>
      <c r="BI635" s="136">
        <f>IF(N635="nulová",J635,0)</f>
        <v>0</v>
      </c>
      <c r="BJ635" s="18" t="s">
        <v>22</v>
      </c>
      <c r="BK635" s="136">
        <f>ROUND(I635*H635,2)</f>
        <v>0</v>
      </c>
      <c r="BL635" s="18" t="s">
        <v>526</v>
      </c>
      <c r="BM635" s="135" t="s">
        <v>1047</v>
      </c>
    </row>
    <row r="636" spans="2:65" s="1" customFormat="1" ht="11.25">
      <c r="B636" s="33"/>
      <c r="D636" s="137" t="s">
        <v>145</v>
      </c>
      <c r="F636" s="138" t="s">
        <v>1048</v>
      </c>
      <c r="I636" s="139"/>
      <c r="L636" s="33"/>
      <c r="M636" s="140"/>
      <c r="T636" s="54"/>
      <c r="AT636" s="18" t="s">
        <v>145</v>
      </c>
      <c r="AU636" s="18" t="s">
        <v>84</v>
      </c>
    </row>
    <row r="637" spans="2:65" s="1" customFormat="1" ht="16.5" customHeight="1">
      <c r="B637" s="33"/>
      <c r="C637" s="156" t="s">
        <v>1049</v>
      </c>
      <c r="D637" s="156" t="s">
        <v>179</v>
      </c>
      <c r="E637" s="157" t="s">
        <v>1050</v>
      </c>
      <c r="F637" s="158" t="s">
        <v>1051</v>
      </c>
      <c r="G637" s="159" t="s">
        <v>335</v>
      </c>
      <c r="H637" s="160">
        <v>3</v>
      </c>
      <c r="I637" s="161"/>
      <c r="J637" s="162">
        <f>ROUND(I637*H637,2)</f>
        <v>0</v>
      </c>
      <c r="K637" s="158" t="s">
        <v>142</v>
      </c>
      <c r="L637" s="163"/>
      <c r="M637" s="164" t="s">
        <v>20</v>
      </c>
      <c r="N637" s="165" t="s">
        <v>45</v>
      </c>
      <c r="P637" s="133">
        <f>O637*H637</f>
        <v>0</v>
      </c>
      <c r="Q637" s="133">
        <v>1.6000000000000001E-4</v>
      </c>
      <c r="R637" s="133">
        <f>Q637*H637</f>
        <v>4.8000000000000007E-4</v>
      </c>
      <c r="S637" s="133">
        <v>0</v>
      </c>
      <c r="T637" s="134">
        <f>S637*H637</f>
        <v>0</v>
      </c>
      <c r="AR637" s="135" t="s">
        <v>518</v>
      </c>
      <c r="AT637" s="135" t="s">
        <v>179</v>
      </c>
      <c r="AU637" s="135" t="s">
        <v>84</v>
      </c>
      <c r="AY637" s="18" t="s">
        <v>135</v>
      </c>
      <c r="BE637" s="136">
        <f>IF(N637="základní",J637,0)</f>
        <v>0</v>
      </c>
      <c r="BF637" s="136">
        <f>IF(N637="snížená",J637,0)</f>
        <v>0</v>
      </c>
      <c r="BG637" s="136">
        <f>IF(N637="zákl. přenesená",J637,0)</f>
        <v>0</v>
      </c>
      <c r="BH637" s="136">
        <f>IF(N637="sníž. přenesená",J637,0)</f>
        <v>0</v>
      </c>
      <c r="BI637" s="136">
        <f>IF(N637="nulová",J637,0)</f>
        <v>0</v>
      </c>
      <c r="BJ637" s="18" t="s">
        <v>22</v>
      </c>
      <c r="BK637" s="136">
        <f>ROUND(I637*H637,2)</f>
        <v>0</v>
      </c>
      <c r="BL637" s="18" t="s">
        <v>518</v>
      </c>
      <c r="BM637" s="135" t="s">
        <v>1052</v>
      </c>
    </row>
    <row r="638" spans="2:65" s="1" customFormat="1" ht="24.2" customHeight="1">
      <c r="B638" s="33"/>
      <c r="C638" s="156" t="s">
        <v>1053</v>
      </c>
      <c r="D638" s="156" t="s">
        <v>179</v>
      </c>
      <c r="E638" s="157" t="s">
        <v>1054</v>
      </c>
      <c r="F638" s="158" t="s">
        <v>1055</v>
      </c>
      <c r="G638" s="159" t="s">
        <v>335</v>
      </c>
      <c r="H638" s="160">
        <v>36</v>
      </c>
      <c r="I638" s="161"/>
      <c r="J638" s="162">
        <f>ROUND(I638*H638,2)</f>
        <v>0</v>
      </c>
      <c r="K638" s="158" t="s">
        <v>142</v>
      </c>
      <c r="L638" s="163"/>
      <c r="M638" s="164" t="s">
        <v>20</v>
      </c>
      <c r="N638" s="165" t="s">
        <v>45</v>
      </c>
      <c r="P638" s="133">
        <f>O638*H638</f>
        <v>0</v>
      </c>
      <c r="Q638" s="133">
        <v>2.5999999999999998E-4</v>
      </c>
      <c r="R638" s="133">
        <f>Q638*H638</f>
        <v>9.3599999999999985E-3</v>
      </c>
      <c r="S638" s="133">
        <v>0</v>
      </c>
      <c r="T638" s="134">
        <f>S638*H638</f>
        <v>0</v>
      </c>
      <c r="AR638" s="135" t="s">
        <v>518</v>
      </c>
      <c r="AT638" s="135" t="s">
        <v>179</v>
      </c>
      <c r="AU638" s="135" t="s">
        <v>84</v>
      </c>
      <c r="AY638" s="18" t="s">
        <v>135</v>
      </c>
      <c r="BE638" s="136">
        <f>IF(N638="základní",J638,0)</f>
        <v>0</v>
      </c>
      <c r="BF638" s="136">
        <f>IF(N638="snížená",J638,0)</f>
        <v>0</v>
      </c>
      <c r="BG638" s="136">
        <f>IF(N638="zákl. přenesená",J638,0)</f>
        <v>0</v>
      </c>
      <c r="BH638" s="136">
        <f>IF(N638="sníž. přenesená",J638,0)</f>
        <v>0</v>
      </c>
      <c r="BI638" s="136">
        <f>IF(N638="nulová",J638,0)</f>
        <v>0</v>
      </c>
      <c r="BJ638" s="18" t="s">
        <v>22</v>
      </c>
      <c r="BK638" s="136">
        <f>ROUND(I638*H638,2)</f>
        <v>0</v>
      </c>
      <c r="BL638" s="18" t="s">
        <v>518</v>
      </c>
      <c r="BM638" s="135" t="s">
        <v>1056</v>
      </c>
    </row>
    <row r="639" spans="2:65" s="1" customFormat="1" ht="24.2" customHeight="1">
      <c r="B639" s="33"/>
      <c r="C639" s="124" t="s">
        <v>1057</v>
      </c>
      <c r="D639" s="124" t="s">
        <v>138</v>
      </c>
      <c r="E639" s="125" t="s">
        <v>1058</v>
      </c>
      <c r="F639" s="126" t="s">
        <v>1059</v>
      </c>
      <c r="G639" s="127" t="s">
        <v>335</v>
      </c>
      <c r="H639" s="128">
        <v>18</v>
      </c>
      <c r="I639" s="129"/>
      <c r="J639" s="130">
        <f>ROUND(I639*H639,2)</f>
        <v>0</v>
      </c>
      <c r="K639" s="126" t="s">
        <v>142</v>
      </c>
      <c r="L639" s="33"/>
      <c r="M639" s="131" t="s">
        <v>20</v>
      </c>
      <c r="N639" s="132" t="s">
        <v>45</v>
      </c>
      <c r="P639" s="133">
        <f>O639*H639</f>
        <v>0</v>
      </c>
      <c r="Q639" s="133">
        <v>0</v>
      </c>
      <c r="R639" s="133">
        <f>Q639*H639</f>
        <v>0</v>
      </c>
      <c r="S639" s="133">
        <v>0</v>
      </c>
      <c r="T639" s="134">
        <f>S639*H639</f>
        <v>0</v>
      </c>
      <c r="AR639" s="135" t="s">
        <v>526</v>
      </c>
      <c r="AT639" s="135" t="s">
        <v>138</v>
      </c>
      <c r="AU639" s="135" t="s">
        <v>84</v>
      </c>
      <c r="AY639" s="18" t="s">
        <v>135</v>
      </c>
      <c r="BE639" s="136">
        <f>IF(N639="základní",J639,0)</f>
        <v>0</v>
      </c>
      <c r="BF639" s="136">
        <f>IF(N639="snížená",J639,0)</f>
        <v>0</v>
      </c>
      <c r="BG639" s="136">
        <f>IF(N639="zákl. přenesená",J639,0)</f>
        <v>0</v>
      </c>
      <c r="BH639" s="136">
        <f>IF(N639="sníž. přenesená",J639,0)</f>
        <v>0</v>
      </c>
      <c r="BI639" s="136">
        <f>IF(N639="nulová",J639,0)</f>
        <v>0</v>
      </c>
      <c r="BJ639" s="18" t="s">
        <v>22</v>
      </c>
      <c r="BK639" s="136">
        <f>ROUND(I639*H639,2)</f>
        <v>0</v>
      </c>
      <c r="BL639" s="18" t="s">
        <v>526</v>
      </c>
      <c r="BM639" s="135" t="s">
        <v>1060</v>
      </c>
    </row>
    <row r="640" spans="2:65" s="1" customFormat="1" ht="11.25">
      <c r="B640" s="33"/>
      <c r="D640" s="137" t="s">
        <v>145</v>
      </c>
      <c r="F640" s="138" t="s">
        <v>1061</v>
      </c>
      <c r="I640" s="139"/>
      <c r="L640" s="33"/>
      <c r="M640" s="140"/>
      <c r="T640" s="54"/>
      <c r="AT640" s="18" t="s">
        <v>145</v>
      </c>
      <c r="AU640" s="18" t="s">
        <v>84</v>
      </c>
    </row>
    <row r="641" spans="2:65" s="1" customFormat="1" ht="16.5" customHeight="1">
      <c r="B641" s="33"/>
      <c r="C641" s="156" t="s">
        <v>1062</v>
      </c>
      <c r="D641" s="156" t="s">
        <v>179</v>
      </c>
      <c r="E641" s="157" t="s">
        <v>1063</v>
      </c>
      <c r="F641" s="158" t="s">
        <v>1064</v>
      </c>
      <c r="G641" s="159" t="s">
        <v>335</v>
      </c>
      <c r="H641" s="160">
        <v>18</v>
      </c>
      <c r="I641" s="161"/>
      <c r="J641" s="162">
        <f>ROUND(I641*H641,2)</f>
        <v>0</v>
      </c>
      <c r="K641" s="158" t="s">
        <v>142</v>
      </c>
      <c r="L641" s="163"/>
      <c r="M641" s="164" t="s">
        <v>20</v>
      </c>
      <c r="N641" s="165" t="s">
        <v>45</v>
      </c>
      <c r="P641" s="133">
        <f>O641*H641</f>
        <v>0</v>
      </c>
      <c r="Q641" s="133">
        <v>1.2999999999999999E-4</v>
      </c>
      <c r="R641" s="133">
        <f>Q641*H641</f>
        <v>2.3399999999999996E-3</v>
      </c>
      <c r="S641" s="133">
        <v>0</v>
      </c>
      <c r="T641" s="134">
        <f>S641*H641</f>
        <v>0</v>
      </c>
      <c r="AR641" s="135" t="s">
        <v>518</v>
      </c>
      <c r="AT641" s="135" t="s">
        <v>179</v>
      </c>
      <c r="AU641" s="135" t="s">
        <v>84</v>
      </c>
      <c r="AY641" s="18" t="s">
        <v>135</v>
      </c>
      <c r="BE641" s="136">
        <f>IF(N641="základní",J641,0)</f>
        <v>0</v>
      </c>
      <c r="BF641" s="136">
        <f>IF(N641="snížená",J641,0)</f>
        <v>0</v>
      </c>
      <c r="BG641" s="136">
        <f>IF(N641="zákl. přenesená",J641,0)</f>
        <v>0</v>
      </c>
      <c r="BH641" s="136">
        <f>IF(N641="sníž. přenesená",J641,0)</f>
        <v>0</v>
      </c>
      <c r="BI641" s="136">
        <f>IF(N641="nulová",J641,0)</f>
        <v>0</v>
      </c>
      <c r="BJ641" s="18" t="s">
        <v>22</v>
      </c>
      <c r="BK641" s="136">
        <f>ROUND(I641*H641,2)</f>
        <v>0</v>
      </c>
      <c r="BL641" s="18" t="s">
        <v>518</v>
      </c>
      <c r="BM641" s="135" t="s">
        <v>1065</v>
      </c>
    </row>
    <row r="642" spans="2:65" s="1" customFormat="1" ht="44.25" customHeight="1">
      <c r="B642" s="33"/>
      <c r="C642" s="124" t="s">
        <v>1066</v>
      </c>
      <c r="D642" s="124" t="s">
        <v>138</v>
      </c>
      <c r="E642" s="125" t="s">
        <v>1067</v>
      </c>
      <c r="F642" s="126" t="s">
        <v>1068</v>
      </c>
      <c r="G642" s="127" t="s">
        <v>335</v>
      </c>
      <c r="H642" s="128">
        <v>1</v>
      </c>
      <c r="I642" s="129"/>
      <c r="J642" s="130">
        <f>ROUND(I642*H642,2)</f>
        <v>0</v>
      </c>
      <c r="K642" s="126" t="s">
        <v>142</v>
      </c>
      <c r="L642" s="33"/>
      <c r="M642" s="131" t="s">
        <v>20</v>
      </c>
      <c r="N642" s="132" t="s">
        <v>45</v>
      </c>
      <c r="P642" s="133">
        <f>O642*H642</f>
        <v>0</v>
      </c>
      <c r="Q642" s="133">
        <v>0</v>
      </c>
      <c r="R642" s="133">
        <f>Q642*H642</f>
        <v>0</v>
      </c>
      <c r="S642" s="133">
        <v>0</v>
      </c>
      <c r="T642" s="134">
        <f>S642*H642</f>
        <v>0</v>
      </c>
      <c r="AR642" s="135" t="s">
        <v>526</v>
      </c>
      <c r="AT642" s="135" t="s">
        <v>138</v>
      </c>
      <c r="AU642" s="135" t="s">
        <v>84</v>
      </c>
      <c r="AY642" s="18" t="s">
        <v>135</v>
      </c>
      <c r="BE642" s="136">
        <f>IF(N642="základní",J642,0)</f>
        <v>0</v>
      </c>
      <c r="BF642" s="136">
        <f>IF(N642="snížená",J642,0)</f>
        <v>0</v>
      </c>
      <c r="BG642" s="136">
        <f>IF(N642="zákl. přenesená",J642,0)</f>
        <v>0</v>
      </c>
      <c r="BH642" s="136">
        <f>IF(N642="sníž. přenesená",J642,0)</f>
        <v>0</v>
      </c>
      <c r="BI642" s="136">
        <f>IF(N642="nulová",J642,0)</f>
        <v>0</v>
      </c>
      <c r="BJ642" s="18" t="s">
        <v>22</v>
      </c>
      <c r="BK642" s="136">
        <f>ROUND(I642*H642,2)</f>
        <v>0</v>
      </c>
      <c r="BL642" s="18" t="s">
        <v>526</v>
      </c>
      <c r="BM642" s="135" t="s">
        <v>1069</v>
      </c>
    </row>
    <row r="643" spans="2:65" s="1" customFormat="1" ht="11.25">
      <c r="B643" s="33"/>
      <c r="D643" s="137" t="s">
        <v>145</v>
      </c>
      <c r="F643" s="138" t="s">
        <v>1070</v>
      </c>
      <c r="I643" s="139"/>
      <c r="L643" s="33"/>
      <c r="M643" s="140"/>
      <c r="T643" s="54"/>
      <c r="AT643" s="18" t="s">
        <v>145</v>
      </c>
      <c r="AU643" s="18" t="s">
        <v>84</v>
      </c>
    </row>
    <row r="644" spans="2:65" s="1" customFormat="1" ht="16.5" customHeight="1">
      <c r="B644" s="33"/>
      <c r="C644" s="156" t="s">
        <v>676</v>
      </c>
      <c r="D644" s="156" t="s">
        <v>179</v>
      </c>
      <c r="E644" s="157" t="s">
        <v>1071</v>
      </c>
      <c r="F644" s="158" t="s">
        <v>1072</v>
      </c>
      <c r="G644" s="159" t="s">
        <v>335</v>
      </c>
      <c r="H644" s="160">
        <v>1</v>
      </c>
      <c r="I644" s="161"/>
      <c r="J644" s="162">
        <f>ROUND(I644*H644,2)</f>
        <v>0</v>
      </c>
      <c r="K644" s="158" t="s">
        <v>142</v>
      </c>
      <c r="L644" s="163"/>
      <c r="M644" s="164" t="s">
        <v>20</v>
      </c>
      <c r="N644" s="165" t="s">
        <v>45</v>
      </c>
      <c r="P644" s="133">
        <f>O644*H644</f>
        <v>0</v>
      </c>
      <c r="Q644" s="133">
        <v>9.58E-3</v>
      </c>
      <c r="R644" s="133">
        <f>Q644*H644</f>
        <v>9.58E-3</v>
      </c>
      <c r="S644" s="133">
        <v>0</v>
      </c>
      <c r="T644" s="134">
        <f>S644*H644</f>
        <v>0</v>
      </c>
      <c r="AR644" s="135" t="s">
        <v>518</v>
      </c>
      <c r="AT644" s="135" t="s">
        <v>179</v>
      </c>
      <c r="AU644" s="135" t="s">
        <v>84</v>
      </c>
      <c r="AY644" s="18" t="s">
        <v>135</v>
      </c>
      <c r="BE644" s="136">
        <f>IF(N644="základní",J644,0)</f>
        <v>0</v>
      </c>
      <c r="BF644" s="136">
        <f>IF(N644="snížená",J644,0)</f>
        <v>0</v>
      </c>
      <c r="BG644" s="136">
        <f>IF(N644="zákl. přenesená",J644,0)</f>
        <v>0</v>
      </c>
      <c r="BH644" s="136">
        <f>IF(N644="sníž. přenesená",J644,0)</f>
        <v>0</v>
      </c>
      <c r="BI644" s="136">
        <f>IF(N644="nulová",J644,0)</f>
        <v>0</v>
      </c>
      <c r="BJ644" s="18" t="s">
        <v>22</v>
      </c>
      <c r="BK644" s="136">
        <f>ROUND(I644*H644,2)</f>
        <v>0</v>
      </c>
      <c r="BL644" s="18" t="s">
        <v>518</v>
      </c>
      <c r="BM644" s="135" t="s">
        <v>1073</v>
      </c>
    </row>
    <row r="645" spans="2:65" s="1" customFormat="1" ht="24.2" customHeight="1">
      <c r="B645" s="33"/>
      <c r="C645" s="124" t="s">
        <v>1074</v>
      </c>
      <c r="D645" s="124" t="s">
        <v>138</v>
      </c>
      <c r="E645" s="125" t="s">
        <v>1075</v>
      </c>
      <c r="F645" s="126" t="s">
        <v>1076</v>
      </c>
      <c r="G645" s="127" t="s">
        <v>335</v>
      </c>
      <c r="H645" s="128">
        <v>18</v>
      </c>
      <c r="I645" s="129"/>
      <c r="J645" s="130">
        <f>ROUND(I645*H645,2)</f>
        <v>0</v>
      </c>
      <c r="K645" s="126" t="s">
        <v>142</v>
      </c>
      <c r="L645" s="33"/>
      <c r="M645" s="131" t="s">
        <v>20</v>
      </c>
      <c r="N645" s="132" t="s">
        <v>45</v>
      </c>
      <c r="P645" s="133">
        <f>O645*H645</f>
        <v>0</v>
      </c>
      <c r="Q645" s="133">
        <v>0</v>
      </c>
      <c r="R645" s="133">
        <f>Q645*H645</f>
        <v>0</v>
      </c>
      <c r="S645" s="133">
        <v>0</v>
      </c>
      <c r="T645" s="134">
        <f>S645*H645</f>
        <v>0</v>
      </c>
      <c r="AR645" s="135" t="s">
        <v>526</v>
      </c>
      <c r="AT645" s="135" t="s">
        <v>138</v>
      </c>
      <c r="AU645" s="135" t="s">
        <v>84</v>
      </c>
      <c r="AY645" s="18" t="s">
        <v>135</v>
      </c>
      <c r="BE645" s="136">
        <f>IF(N645="základní",J645,0)</f>
        <v>0</v>
      </c>
      <c r="BF645" s="136">
        <f>IF(N645="snížená",J645,0)</f>
        <v>0</v>
      </c>
      <c r="BG645" s="136">
        <f>IF(N645="zákl. přenesená",J645,0)</f>
        <v>0</v>
      </c>
      <c r="BH645" s="136">
        <f>IF(N645="sníž. přenesená",J645,0)</f>
        <v>0</v>
      </c>
      <c r="BI645" s="136">
        <f>IF(N645="nulová",J645,0)</f>
        <v>0</v>
      </c>
      <c r="BJ645" s="18" t="s">
        <v>22</v>
      </c>
      <c r="BK645" s="136">
        <f>ROUND(I645*H645,2)</f>
        <v>0</v>
      </c>
      <c r="BL645" s="18" t="s">
        <v>526</v>
      </c>
      <c r="BM645" s="135" t="s">
        <v>1077</v>
      </c>
    </row>
    <row r="646" spans="2:65" s="1" customFormat="1" ht="11.25">
      <c r="B646" s="33"/>
      <c r="D646" s="137" t="s">
        <v>145</v>
      </c>
      <c r="F646" s="138" t="s">
        <v>1078</v>
      </c>
      <c r="I646" s="139"/>
      <c r="L646" s="33"/>
      <c r="M646" s="140"/>
      <c r="T646" s="54"/>
      <c r="AT646" s="18" t="s">
        <v>145</v>
      </c>
      <c r="AU646" s="18" t="s">
        <v>84</v>
      </c>
    </row>
    <row r="647" spans="2:65" s="1" customFormat="1" ht="16.5" customHeight="1">
      <c r="B647" s="33"/>
      <c r="C647" s="156" t="s">
        <v>1079</v>
      </c>
      <c r="D647" s="156" t="s">
        <v>179</v>
      </c>
      <c r="E647" s="157" t="s">
        <v>1080</v>
      </c>
      <c r="F647" s="158" t="s">
        <v>1081</v>
      </c>
      <c r="G647" s="159" t="s">
        <v>335</v>
      </c>
      <c r="H647" s="160">
        <v>18</v>
      </c>
      <c r="I647" s="161"/>
      <c r="J647" s="162">
        <f>ROUND(I647*H647,2)</f>
        <v>0</v>
      </c>
      <c r="K647" s="158" t="s">
        <v>142</v>
      </c>
      <c r="L647" s="163"/>
      <c r="M647" s="164" t="s">
        <v>20</v>
      </c>
      <c r="N647" s="165" t="s">
        <v>45</v>
      </c>
      <c r="P647" s="133">
        <f>O647*H647</f>
        <v>0</v>
      </c>
      <c r="Q647" s="133">
        <v>0</v>
      </c>
      <c r="R647" s="133">
        <f>Q647*H647</f>
        <v>0</v>
      </c>
      <c r="S647" s="133">
        <v>0</v>
      </c>
      <c r="T647" s="134">
        <f>S647*H647</f>
        <v>0</v>
      </c>
      <c r="AR647" s="135" t="s">
        <v>518</v>
      </c>
      <c r="AT647" s="135" t="s">
        <v>179</v>
      </c>
      <c r="AU647" s="135" t="s">
        <v>84</v>
      </c>
      <c r="AY647" s="18" t="s">
        <v>135</v>
      </c>
      <c r="BE647" s="136">
        <f>IF(N647="základní",J647,0)</f>
        <v>0</v>
      </c>
      <c r="BF647" s="136">
        <f>IF(N647="snížená",J647,0)</f>
        <v>0</v>
      </c>
      <c r="BG647" s="136">
        <f>IF(N647="zákl. přenesená",J647,0)</f>
        <v>0</v>
      </c>
      <c r="BH647" s="136">
        <f>IF(N647="sníž. přenesená",J647,0)</f>
        <v>0</v>
      </c>
      <c r="BI647" s="136">
        <f>IF(N647="nulová",J647,0)</f>
        <v>0</v>
      </c>
      <c r="BJ647" s="18" t="s">
        <v>22</v>
      </c>
      <c r="BK647" s="136">
        <f>ROUND(I647*H647,2)</f>
        <v>0</v>
      </c>
      <c r="BL647" s="18" t="s">
        <v>518</v>
      </c>
      <c r="BM647" s="135" t="s">
        <v>1082</v>
      </c>
    </row>
    <row r="648" spans="2:65" s="1" customFormat="1" ht="24.2" customHeight="1">
      <c r="B648" s="33"/>
      <c r="C648" s="124" t="s">
        <v>1083</v>
      </c>
      <c r="D648" s="124" t="s">
        <v>138</v>
      </c>
      <c r="E648" s="125" t="s">
        <v>1084</v>
      </c>
      <c r="F648" s="126" t="s">
        <v>1085</v>
      </c>
      <c r="G648" s="127" t="s">
        <v>335</v>
      </c>
      <c r="H648" s="128">
        <v>1</v>
      </c>
      <c r="I648" s="129"/>
      <c r="J648" s="130">
        <f>ROUND(I648*H648,2)</f>
        <v>0</v>
      </c>
      <c r="K648" s="126" t="s">
        <v>142</v>
      </c>
      <c r="L648" s="33"/>
      <c r="M648" s="131" t="s">
        <v>20</v>
      </c>
      <c r="N648" s="132" t="s">
        <v>45</v>
      </c>
      <c r="P648" s="133">
        <f>O648*H648</f>
        <v>0</v>
      </c>
      <c r="Q648" s="133">
        <v>0</v>
      </c>
      <c r="R648" s="133">
        <f>Q648*H648</f>
        <v>0</v>
      </c>
      <c r="S648" s="133">
        <v>0</v>
      </c>
      <c r="T648" s="134">
        <f>S648*H648</f>
        <v>0</v>
      </c>
      <c r="AR648" s="135" t="s">
        <v>526</v>
      </c>
      <c r="AT648" s="135" t="s">
        <v>138</v>
      </c>
      <c r="AU648" s="135" t="s">
        <v>84</v>
      </c>
      <c r="AY648" s="18" t="s">
        <v>135</v>
      </c>
      <c r="BE648" s="136">
        <f>IF(N648="základní",J648,0)</f>
        <v>0</v>
      </c>
      <c r="BF648" s="136">
        <f>IF(N648="snížená",J648,0)</f>
        <v>0</v>
      </c>
      <c r="BG648" s="136">
        <f>IF(N648="zákl. přenesená",J648,0)</f>
        <v>0</v>
      </c>
      <c r="BH648" s="136">
        <f>IF(N648="sníž. přenesená",J648,0)</f>
        <v>0</v>
      </c>
      <c r="BI648" s="136">
        <f>IF(N648="nulová",J648,0)</f>
        <v>0</v>
      </c>
      <c r="BJ648" s="18" t="s">
        <v>22</v>
      </c>
      <c r="BK648" s="136">
        <f>ROUND(I648*H648,2)</f>
        <v>0</v>
      </c>
      <c r="BL648" s="18" t="s">
        <v>526</v>
      </c>
      <c r="BM648" s="135" t="s">
        <v>1086</v>
      </c>
    </row>
    <row r="649" spans="2:65" s="1" customFormat="1" ht="11.25">
      <c r="B649" s="33"/>
      <c r="D649" s="137" t="s">
        <v>145</v>
      </c>
      <c r="F649" s="138" t="s">
        <v>1087</v>
      </c>
      <c r="I649" s="139"/>
      <c r="L649" s="33"/>
      <c r="M649" s="140"/>
      <c r="T649" s="54"/>
      <c r="AT649" s="18" t="s">
        <v>145</v>
      </c>
      <c r="AU649" s="18" t="s">
        <v>84</v>
      </c>
    </row>
    <row r="650" spans="2:65" s="1" customFormat="1" ht="55.5" customHeight="1">
      <c r="B650" s="33"/>
      <c r="C650" s="124" t="s">
        <v>668</v>
      </c>
      <c r="D650" s="124" t="s">
        <v>138</v>
      </c>
      <c r="E650" s="125" t="s">
        <v>1088</v>
      </c>
      <c r="F650" s="126" t="s">
        <v>1089</v>
      </c>
      <c r="G650" s="127" t="s">
        <v>198</v>
      </c>
      <c r="H650" s="128">
        <v>20</v>
      </c>
      <c r="I650" s="129"/>
      <c r="J650" s="130">
        <f>ROUND(I650*H650,2)</f>
        <v>0</v>
      </c>
      <c r="K650" s="126" t="s">
        <v>142</v>
      </c>
      <c r="L650" s="33"/>
      <c r="M650" s="131" t="s">
        <v>20</v>
      </c>
      <c r="N650" s="132" t="s">
        <v>45</v>
      </c>
      <c r="P650" s="133">
        <f>O650*H650</f>
        <v>0</v>
      </c>
      <c r="Q650" s="133">
        <v>0</v>
      </c>
      <c r="R650" s="133">
        <f>Q650*H650</f>
        <v>0</v>
      </c>
      <c r="S650" s="133">
        <v>0</v>
      </c>
      <c r="T650" s="134">
        <f>S650*H650</f>
        <v>0</v>
      </c>
      <c r="AR650" s="135" t="s">
        <v>526</v>
      </c>
      <c r="AT650" s="135" t="s">
        <v>138</v>
      </c>
      <c r="AU650" s="135" t="s">
        <v>84</v>
      </c>
      <c r="AY650" s="18" t="s">
        <v>135</v>
      </c>
      <c r="BE650" s="136">
        <f>IF(N650="základní",J650,0)</f>
        <v>0</v>
      </c>
      <c r="BF650" s="136">
        <f>IF(N650="snížená",J650,0)</f>
        <v>0</v>
      </c>
      <c r="BG650" s="136">
        <f>IF(N650="zákl. přenesená",J650,0)</f>
        <v>0</v>
      </c>
      <c r="BH650" s="136">
        <f>IF(N650="sníž. přenesená",J650,0)</f>
        <v>0</v>
      </c>
      <c r="BI650" s="136">
        <f>IF(N650="nulová",J650,0)</f>
        <v>0</v>
      </c>
      <c r="BJ650" s="18" t="s">
        <v>22</v>
      </c>
      <c r="BK650" s="136">
        <f>ROUND(I650*H650,2)</f>
        <v>0</v>
      </c>
      <c r="BL650" s="18" t="s">
        <v>526</v>
      </c>
      <c r="BM650" s="135" t="s">
        <v>1090</v>
      </c>
    </row>
    <row r="651" spans="2:65" s="1" customFormat="1" ht="11.25">
      <c r="B651" s="33"/>
      <c r="D651" s="137" t="s">
        <v>145</v>
      </c>
      <c r="F651" s="138" t="s">
        <v>1091</v>
      </c>
      <c r="I651" s="139"/>
      <c r="L651" s="33"/>
      <c r="M651" s="140"/>
      <c r="T651" s="54"/>
      <c r="AT651" s="18" t="s">
        <v>145</v>
      </c>
      <c r="AU651" s="18" t="s">
        <v>84</v>
      </c>
    </row>
    <row r="652" spans="2:65" s="1" customFormat="1" ht="37.9" customHeight="1">
      <c r="B652" s="33"/>
      <c r="C652" s="156" t="s">
        <v>1092</v>
      </c>
      <c r="D652" s="156" t="s">
        <v>179</v>
      </c>
      <c r="E652" s="157" t="s">
        <v>1093</v>
      </c>
      <c r="F652" s="158" t="s">
        <v>1094</v>
      </c>
      <c r="G652" s="159" t="s">
        <v>198</v>
      </c>
      <c r="H652" s="160">
        <v>23</v>
      </c>
      <c r="I652" s="161"/>
      <c r="J652" s="162">
        <f>ROUND(I652*H652,2)</f>
        <v>0</v>
      </c>
      <c r="K652" s="158" t="s">
        <v>142</v>
      </c>
      <c r="L652" s="163"/>
      <c r="M652" s="164" t="s">
        <v>20</v>
      </c>
      <c r="N652" s="165" t="s">
        <v>45</v>
      </c>
      <c r="P652" s="133">
        <f>O652*H652</f>
        <v>0</v>
      </c>
      <c r="Q652" s="133">
        <v>1.2E-4</v>
      </c>
      <c r="R652" s="133">
        <f>Q652*H652</f>
        <v>2.7599999999999999E-3</v>
      </c>
      <c r="S652" s="133">
        <v>0</v>
      </c>
      <c r="T652" s="134">
        <f>S652*H652</f>
        <v>0</v>
      </c>
      <c r="AR652" s="135" t="s">
        <v>518</v>
      </c>
      <c r="AT652" s="135" t="s">
        <v>179</v>
      </c>
      <c r="AU652" s="135" t="s">
        <v>84</v>
      </c>
      <c r="AY652" s="18" t="s">
        <v>135</v>
      </c>
      <c r="BE652" s="136">
        <f>IF(N652="základní",J652,0)</f>
        <v>0</v>
      </c>
      <c r="BF652" s="136">
        <f>IF(N652="snížená",J652,0)</f>
        <v>0</v>
      </c>
      <c r="BG652" s="136">
        <f>IF(N652="zákl. přenesená",J652,0)</f>
        <v>0</v>
      </c>
      <c r="BH652" s="136">
        <f>IF(N652="sníž. přenesená",J652,0)</f>
        <v>0</v>
      </c>
      <c r="BI652" s="136">
        <f>IF(N652="nulová",J652,0)</f>
        <v>0</v>
      </c>
      <c r="BJ652" s="18" t="s">
        <v>22</v>
      </c>
      <c r="BK652" s="136">
        <f>ROUND(I652*H652,2)</f>
        <v>0</v>
      </c>
      <c r="BL652" s="18" t="s">
        <v>518</v>
      </c>
      <c r="BM652" s="135" t="s">
        <v>1095</v>
      </c>
    </row>
    <row r="653" spans="2:65" s="12" customFormat="1" ht="11.25">
      <c r="B653" s="141"/>
      <c r="D653" s="142" t="s">
        <v>147</v>
      </c>
      <c r="E653" s="143" t="s">
        <v>20</v>
      </c>
      <c r="F653" s="144" t="s">
        <v>1096</v>
      </c>
      <c r="H653" s="145">
        <v>23</v>
      </c>
      <c r="I653" s="146"/>
      <c r="L653" s="141"/>
      <c r="M653" s="147"/>
      <c r="T653" s="148"/>
      <c r="AT653" s="143" t="s">
        <v>147</v>
      </c>
      <c r="AU653" s="143" t="s">
        <v>84</v>
      </c>
      <c r="AV653" s="12" t="s">
        <v>84</v>
      </c>
      <c r="AW653" s="12" t="s">
        <v>36</v>
      </c>
      <c r="AX653" s="12" t="s">
        <v>22</v>
      </c>
      <c r="AY653" s="143" t="s">
        <v>135</v>
      </c>
    </row>
    <row r="654" spans="2:65" s="1" customFormat="1" ht="55.5" customHeight="1">
      <c r="B654" s="33"/>
      <c r="C654" s="124" t="s">
        <v>1097</v>
      </c>
      <c r="D654" s="124" t="s">
        <v>138</v>
      </c>
      <c r="E654" s="125" t="s">
        <v>1088</v>
      </c>
      <c r="F654" s="126" t="s">
        <v>1089</v>
      </c>
      <c r="G654" s="127" t="s">
        <v>198</v>
      </c>
      <c r="H654" s="128">
        <v>50</v>
      </c>
      <c r="I654" s="129"/>
      <c r="J654" s="130">
        <f>ROUND(I654*H654,2)</f>
        <v>0</v>
      </c>
      <c r="K654" s="126" t="s">
        <v>142</v>
      </c>
      <c r="L654" s="33"/>
      <c r="M654" s="131" t="s">
        <v>20</v>
      </c>
      <c r="N654" s="132" t="s">
        <v>45</v>
      </c>
      <c r="P654" s="133">
        <f>O654*H654</f>
        <v>0</v>
      </c>
      <c r="Q654" s="133">
        <v>0</v>
      </c>
      <c r="R654" s="133">
        <f>Q654*H654</f>
        <v>0</v>
      </c>
      <c r="S654" s="133">
        <v>0</v>
      </c>
      <c r="T654" s="134">
        <f>S654*H654</f>
        <v>0</v>
      </c>
      <c r="AR654" s="135" t="s">
        <v>526</v>
      </c>
      <c r="AT654" s="135" t="s">
        <v>138</v>
      </c>
      <c r="AU654" s="135" t="s">
        <v>84</v>
      </c>
      <c r="AY654" s="18" t="s">
        <v>135</v>
      </c>
      <c r="BE654" s="136">
        <f>IF(N654="základní",J654,0)</f>
        <v>0</v>
      </c>
      <c r="BF654" s="136">
        <f>IF(N654="snížená",J654,0)</f>
        <v>0</v>
      </c>
      <c r="BG654" s="136">
        <f>IF(N654="zákl. přenesená",J654,0)</f>
        <v>0</v>
      </c>
      <c r="BH654" s="136">
        <f>IF(N654="sníž. přenesená",J654,0)</f>
        <v>0</v>
      </c>
      <c r="BI654" s="136">
        <f>IF(N654="nulová",J654,0)</f>
        <v>0</v>
      </c>
      <c r="BJ654" s="18" t="s">
        <v>22</v>
      </c>
      <c r="BK654" s="136">
        <f>ROUND(I654*H654,2)</f>
        <v>0</v>
      </c>
      <c r="BL654" s="18" t="s">
        <v>526</v>
      </c>
      <c r="BM654" s="135" t="s">
        <v>1098</v>
      </c>
    </row>
    <row r="655" spans="2:65" s="1" customFormat="1" ht="11.25">
      <c r="B655" s="33"/>
      <c r="D655" s="137" t="s">
        <v>145</v>
      </c>
      <c r="F655" s="138" t="s">
        <v>1091</v>
      </c>
      <c r="I655" s="139"/>
      <c r="L655" s="33"/>
      <c r="M655" s="140"/>
      <c r="T655" s="54"/>
      <c r="AT655" s="18" t="s">
        <v>145</v>
      </c>
      <c r="AU655" s="18" t="s">
        <v>84</v>
      </c>
    </row>
    <row r="656" spans="2:65" s="11" customFormat="1" ht="22.9" customHeight="1">
      <c r="B656" s="112"/>
      <c r="D656" s="113" t="s">
        <v>73</v>
      </c>
      <c r="E656" s="122" t="s">
        <v>1099</v>
      </c>
      <c r="F656" s="122" t="s">
        <v>1100</v>
      </c>
      <c r="I656" s="115"/>
      <c r="J656" s="123">
        <f>BK656</f>
        <v>0</v>
      </c>
      <c r="L656" s="112"/>
      <c r="M656" s="117"/>
      <c r="P656" s="118">
        <f>SUM(P657:P662)</f>
        <v>0</v>
      </c>
      <c r="R656" s="118">
        <f>SUM(R657:R662)</f>
        <v>9.9000000000000008E-3</v>
      </c>
      <c r="T656" s="119">
        <f>SUM(T657:T662)</f>
        <v>0</v>
      </c>
      <c r="AR656" s="113" t="s">
        <v>136</v>
      </c>
      <c r="AT656" s="120" t="s">
        <v>73</v>
      </c>
      <c r="AU656" s="120" t="s">
        <v>22</v>
      </c>
      <c r="AY656" s="113" t="s">
        <v>135</v>
      </c>
      <c r="BK656" s="121">
        <f>SUM(BK657:BK662)</f>
        <v>0</v>
      </c>
    </row>
    <row r="657" spans="2:65" s="1" customFormat="1" ht="21.75" customHeight="1">
      <c r="B657" s="33"/>
      <c r="C657" s="124" t="s">
        <v>1101</v>
      </c>
      <c r="D657" s="124" t="s">
        <v>138</v>
      </c>
      <c r="E657" s="125" t="s">
        <v>1102</v>
      </c>
      <c r="F657" s="126" t="s">
        <v>1103</v>
      </c>
      <c r="G657" s="127" t="s">
        <v>1104</v>
      </c>
      <c r="H657" s="128">
        <v>1</v>
      </c>
      <c r="I657" s="129"/>
      <c r="J657" s="130">
        <f>ROUND(I657*H657,2)</f>
        <v>0</v>
      </c>
      <c r="K657" s="126" t="s">
        <v>142</v>
      </c>
      <c r="L657" s="33"/>
      <c r="M657" s="131" t="s">
        <v>20</v>
      </c>
      <c r="N657" s="132" t="s">
        <v>45</v>
      </c>
      <c r="P657" s="133">
        <f>O657*H657</f>
        <v>0</v>
      </c>
      <c r="Q657" s="133">
        <v>9.9000000000000008E-3</v>
      </c>
      <c r="R657" s="133">
        <f>Q657*H657</f>
        <v>9.9000000000000008E-3</v>
      </c>
      <c r="S657" s="133">
        <v>0</v>
      </c>
      <c r="T657" s="134">
        <f>S657*H657</f>
        <v>0</v>
      </c>
      <c r="AR657" s="135" t="s">
        <v>526</v>
      </c>
      <c r="AT657" s="135" t="s">
        <v>138</v>
      </c>
      <c r="AU657" s="135" t="s">
        <v>84</v>
      </c>
      <c r="AY657" s="18" t="s">
        <v>135</v>
      </c>
      <c r="BE657" s="136">
        <f>IF(N657="základní",J657,0)</f>
        <v>0</v>
      </c>
      <c r="BF657" s="136">
        <f>IF(N657="snížená",J657,0)</f>
        <v>0</v>
      </c>
      <c r="BG657" s="136">
        <f>IF(N657="zákl. přenesená",J657,0)</f>
        <v>0</v>
      </c>
      <c r="BH657" s="136">
        <f>IF(N657="sníž. přenesená",J657,0)</f>
        <v>0</v>
      </c>
      <c r="BI657" s="136">
        <f>IF(N657="nulová",J657,0)</f>
        <v>0</v>
      </c>
      <c r="BJ657" s="18" t="s">
        <v>22</v>
      </c>
      <c r="BK657" s="136">
        <f>ROUND(I657*H657,2)</f>
        <v>0</v>
      </c>
      <c r="BL657" s="18" t="s">
        <v>526</v>
      </c>
      <c r="BM657" s="135" t="s">
        <v>1105</v>
      </c>
    </row>
    <row r="658" spans="2:65" s="1" customFormat="1" ht="11.25">
      <c r="B658" s="33"/>
      <c r="D658" s="137" t="s">
        <v>145</v>
      </c>
      <c r="F658" s="138" t="s">
        <v>1106</v>
      </c>
      <c r="I658" s="139"/>
      <c r="L658" s="33"/>
      <c r="M658" s="140"/>
      <c r="T658" s="54"/>
      <c r="AT658" s="18" t="s">
        <v>145</v>
      </c>
      <c r="AU658" s="18" t="s">
        <v>84</v>
      </c>
    </row>
    <row r="659" spans="2:65" s="1" customFormat="1" ht="62.65" customHeight="1">
      <c r="B659" s="33"/>
      <c r="C659" s="124" t="s">
        <v>703</v>
      </c>
      <c r="D659" s="124" t="s">
        <v>138</v>
      </c>
      <c r="E659" s="125" t="s">
        <v>1107</v>
      </c>
      <c r="F659" s="126" t="s">
        <v>1108</v>
      </c>
      <c r="G659" s="127" t="s">
        <v>198</v>
      </c>
      <c r="H659" s="128">
        <v>90</v>
      </c>
      <c r="I659" s="129"/>
      <c r="J659" s="130">
        <f>ROUND(I659*H659,2)</f>
        <v>0</v>
      </c>
      <c r="K659" s="126" t="s">
        <v>142</v>
      </c>
      <c r="L659" s="33"/>
      <c r="M659" s="131" t="s">
        <v>20</v>
      </c>
      <c r="N659" s="132" t="s">
        <v>45</v>
      </c>
      <c r="P659" s="133">
        <f>O659*H659</f>
        <v>0</v>
      </c>
      <c r="Q659" s="133">
        <v>0</v>
      </c>
      <c r="R659" s="133">
        <f>Q659*H659</f>
        <v>0</v>
      </c>
      <c r="S659" s="133">
        <v>0</v>
      </c>
      <c r="T659" s="134">
        <f>S659*H659</f>
        <v>0</v>
      </c>
      <c r="AR659" s="135" t="s">
        <v>526</v>
      </c>
      <c r="AT659" s="135" t="s">
        <v>138</v>
      </c>
      <c r="AU659" s="135" t="s">
        <v>84</v>
      </c>
      <c r="AY659" s="18" t="s">
        <v>135</v>
      </c>
      <c r="BE659" s="136">
        <f>IF(N659="základní",J659,0)</f>
        <v>0</v>
      </c>
      <c r="BF659" s="136">
        <f>IF(N659="snížená",J659,0)</f>
        <v>0</v>
      </c>
      <c r="BG659" s="136">
        <f>IF(N659="zákl. přenesená",J659,0)</f>
        <v>0</v>
      </c>
      <c r="BH659" s="136">
        <f>IF(N659="sníž. přenesená",J659,0)</f>
        <v>0</v>
      </c>
      <c r="BI659" s="136">
        <f>IF(N659="nulová",J659,0)</f>
        <v>0</v>
      </c>
      <c r="BJ659" s="18" t="s">
        <v>22</v>
      </c>
      <c r="BK659" s="136">
        <f>ROUND(I659*H659,2)</f>
        <v>0</v>
      </c>
      <c r="BL659" s="18" t="s">
        <v>526</v>
      </c>
      <c r="BM659" s="135" t="s">
        <v>1109</v>
      </c>
    </row>
    <row r="660" spans="2:65" s="1" customFormat="1" ht="11.25">
      <c r="B660" s="33"/>
      <c r="D660" s="137" t="s">
        <v>145</v>
      </c>
      <c r="F660" s="138" t="s">
        <v>1110</v>
      </c>
      <c r="I660" s="139"/>
      <c r="L660" s="33"/>
      <c r="M660" s="140"/>
      <c r="T660" s="54"/>
      <c r="AT660" s="18" t="s">
        <v>145</v>
      </c>
      <c r="AU660" s="18" t="s">
        <v>84</v>
      </c>
    </row>
    <row r="661" spans="2:65" s="1" customFormat="1" ht="55.5" customHeight="1">
      <c r="B661" s="33"/>
      <c r="C661" s="124" t="s">
        <v>1111</v>
      </c>
      <c r="D661" s="124" t="s">
        <v>138</v>
      </c>
      <c r="E661" s="125" t="s">
        <v>1112</v>
      </c>
      <c r="F661" s="126" t="s">
        <v>1113</v>
      </c>
      <c r="G661" s="127" t="s">
        <v>198</v>
      </c>
      <c r="H661" s="128">
        <v>90</v>
      </c>
      <c r="I661" s="129"/>
      <c r="J661" s="130">
        <f>ROUND(I661*H661,2)</f>
        <v>0</v>
      </c>
      <c r="K661" s="126" t="s">
        <v>142</v>
      </c>
      <c r="L661" s="33"/>
      <c r="M661" s="131" t="s">
        <v>20</v>
      </c>
      <c r="N661" s="132" t="s">
        <v>45</v>
      </c>
      <c r="P661" s="133">
        <f>O661*H661</f>
        <v>0</v>
      </c>
      <c r="Q661" s="133">
        <v>0</v>
      </c>
      <c r="R661" s="133">
        <f>Q661*H661</f>
        <v>0</v>
      </c>
      <c r="S661" s="133">
        <v>0</v>
      </c>
      <c r="T661" s="134">
        <f>S661*H661</f>
        <v>0</v>
      </c>
      <c r="AR661" s="135" t="s">
        <v>526</v>
      </c>
      <c r="AT661" s="135" t="s">
        <v>138</v>
      </c>
      <c r="AU661" s="135" t="s">
        <v>84</v>
      </c>
      <c r="AY661" s="18" t="s">
        <v>135</v>
      </c>
      <c r="BE661" s="136">
        <f>IF(N661="základní",J661,0)</f>
        <v>0</v>
      </c>
      <c r="BF661" s="136">
        <f>IF(N661="snížená",J661,0)</f>
        <v>0</v>
      </c>
      <c r="BG661" s="136">
        <f>IF(N661="zákl. přenesená",J661,0)</f>
        <v>0</v>
      </c>
      <c r="BH661" s="136">
        <f>IF(N661="sníž. přenesená",J661,0)</f>
        <v>0</v>
      </c>
      <c r="BI661" s="136">
        <f>IF(N661="nulová",J661,0)</f>
        <v>0</v>
      </c>
      <c r="BJ661" s="18" t="s">
        <v>22</v>
      </c>
      <c r="BK661" s="136">
        <f>ROUND(I661*H661,2)</f>
        <v>0</v>
      </c>
      <c r="BL661" s="18" t="s">
        <v>526</v>
      </c>
      <c r="BM661" s="135" t="s">
        <v>1114</v>
      </c>
    </row>
    <row r="662" spans="2:65" s="1" customFormat="1" ht="11.25">
      <c r="B662" s="33"/>
      <c r="D662" s="137" t="s">
        <v>145</v>
      </c>
      <c r="F662" s="138" t="s">
        <v>1115</v>
      </c>
      <c r="I662" s="139"/>
      <c r="L662" s="33"/>
      <c r="M662" s="140"/>
      <c r="T662" s="54"/>
      <c r="AT662" s="18" t="s">
        <v>145</v>
      </c>
      <c r="AU662" s="18" t="s">
        <v>84</v>
      </c>
    </row>
    <row r="663" spans="2:65" s="11" customFormat="1" ht="25.9" customHeight="1">
      <c r="B663" s="112"/>
      <c r="D663" s="113" t="s">
        <v>73</v>
      </c>
      <c r="E663" s="114" t="s">
        <v>1116</v>
      </c>
      <c r="F663" s="114" t="s">
        <v>1117</v>
      </c>
      <c r="I663" s="115"/>
      <c r="J663" s="116">
        <f>BK663</f>
        <v>0</v>
      </c>
      <c r="L663" s="112"/>
      <c r="M663" s="117"/>
      <c r="P663" s="118">
        <f>SUM(P664:P667)</f>
        <v>0</v>
      </c>
      <c r="R663" s="118">
        <f>SUM(R664:R667)</f>
        <v>0</v>
      </c>
      <c r="T663" s="119">
        <f>SUM(T664:T667)</f>
        <v>0</v>
      </c>
      <c r="AR663" s="113" t="s">
        <v>143</v>
      </c>
      <c r="AT663" s="120" t="s">
        <v>73</v>
      </c>
      <c r="AU663" s="120" t="s">
        <v>74</v>
      </c>
      <c r="AY663" s="113" t="s">
        <v>135</v>
      </c>
      <c r="BK663" s="121">
        <f>SUM(BK664:BK667)</f>
        <v>0</v>
      </c>
    </row>
    <row r="664" spans="2:65" s="1" customFormat="1" ht="37.9" customHeight="1">
      <c r="B664" s="33"/>
      <c r="C664" s="124" t="s">
        <v>752</v>
      </c>
      <c r="D664" s="124" t="s">
        <v>138</v>
      </c>
      <c r="E664" s="125" t="s">
        <v>1118</v>
      </c>
      <c r="F664" s="126" t="s">
        <v>1119</v>
      </c>
      <c r="G664" s="127" t="s">
        <v>1120</v>
      </c>
      <c r="H664" s="128">
        <v>8</v>
      </c>
      <c r="I664" s="129"/>
      <c r="J664" s="130">
        <f>ROUND(I664*H664,2)</f>
        <v>0</v>
      </c>
      <c r="K664" s="126" t="s">
        <v>142</v>
      </c>
      <c r="L664" s="33"/>
      <c r="M664" s="131" t="s">
        <v>20</v>
      </c>
      <c r="N664" s="132" t="s">
        <v>45</v>
      </c>
      <c r="P664" s="133">
        <f>O664*H664</f>
        <v>0</v>
      </c>
      <c r="Q664" s="133">
        <v>0</v>
      </c>
      <c r="R664" s="133">
        <f>Q664*H664</f>
        <v>0</v>
      </c>
      <c r="S664" s="133">
        <v>0</v>
      </c>
      <c r="T664" s="134">
        <f>S664*H664</f>
        <v>0</v>
      </c>
      <c r="AR664" s="135" t="s">
        <v>1121</v>
      </c>
      <c r="AT664" s="135" t="s">
        <v>138</v>
      </c>
      <c r="AU664" s="135" t="s">
        <v>22</v>
      </c>
      <c r="AY664" s="18" t="s">
        <v>135</v>
      </c>
      <c r="BE664" s="136">
        <f>IF(N664="základní",J664,0)</f>
        <v>0</v>
      </c>
      <c r="BF664" s="136">
        <f>IF(N664="snížená",J664,0)</f>
        <v>0</v>
      </c>
      <c r="BG664" s="136">
        <f>IF(N664="zákl. přenesená",J664,0)</f>
        <v>0</v>
      </c>
      <c r="BH664" s="136">
        <f>IF(N664="sníž. přenesená",J664,0)</f>
        <v>0</v>
      </c>
      <c r="BI664" s="136">
        <f>IF(N664="nulová",J664,0)</f>
        <v>0</v>
      </c>
      <c r="BJ664" s="18" t="s">
        <v>22</v>
      </c>
      <c r="BK664" s="136">
        <f>ROUND(I664*H664,2)</f>
        <v>0</v>
      </c>
      <c r="BL664" s="18" t="s">
        <v>1121</v>
      </c>
      <c r="BM664" s="135" t="s">
        <v>1122</v>
      </c>
    </row>
    <row r="665" spans="2:65" s="1" customFormat="1" ht="11.25">
      <c r="B665" s="33"/>
      <c r="D665" s="137" t="s">
        <v>145</v>
      </c>
      <c r="F665" s="138" t="s">
        <v>1123</v>
      </c>
      <c r="I665" s="139"/>
      <c r="L665" s="33"/>
      <c r="M665" s="140"/>
      <c r="T665" s="54"/>
      <c r="AT665" s="18" t="s">
        <v>145</v>
      </c>
      <c r="AU665" s="18" t="s">
        <v>22</v>
      </c>
    </row>
    <row r="666" spans="2:65" s="1" customFormat="1" ht="24.2" customHeight="1">
      <c r="B666" s="33"/>
      <c r="C666" s="124" t="s">
        <v>1124</v>
      </c>
      <c r="D666" s="124" t="s">
        <v>138</v>
      </c>
      <c r="E666" s="125" t="s">
        <v>1125</v>
      </c>
      <c r="F666" s="126" t="s">
        <v>1126</v>
      </c>
      <c r="G666" s="127" t="s">
        <v>1120</v>
      </c>
      <c r="H666" s="128">
        <v>32</v>
      </c>
      <c r="I666" s="129"/>
      <c r="J666" s="130">
        <f>ROUND(I666*H666,2)</f>
        <v>0</v>
      </c>
      <c r="K666" s="126" t="s">
        <v>142</v>
      </c>
      <c r="L666" s="33"/>
      <c r="M666" s="131" t="s">
        <v>20</v>
      </c>
      <c r="N666" s="132" t="s">
        <v>45</v>
      </c>
      <c r="P666" s="133">
        <f>O666*H666</f>
        <v>0</v>
      </c>
      <c r="Q666" s="133">
        <v>0</v>
      </c>
      <c r="R666" s="133">
        <f>Q666*H666</f>
        <v>0</v>
      </c>
      <c r="S666" s="133">
        <v>0</v>
      </c>
      <c r="T666" s="134">
        <f>S666*H666</f>
        <v>0</v>
      </c>
      <c r="AR666" s="135" t="s">
        <v>1121</v>
      </c>
      <c r="AT666" s="135" t="s">
        <v>138</v>
      </c>
      <c r="AU666" s="135" t="s">
        <v>22</v>
      </c>
      <c r="AY666" s="18" t="s">
        <v>135</v>
      </c>
      <c r="BE666" s="136">
        <f>IF(N666="základní",J666,0)</f>
        <v>0</v>
      </c>
      <c r="BF666" s="136">
        <f>IF(N666="snížená",J666,0)</f>
        <v>0</v>
      </c>
      <c r="BG666" s="136">
        <f>IF(N666="zákl. přenesená",J666,0)</f>
        <v>0</v>
      </c>
      <c r="BH666" s="136">
        <f>IF(N666="sníž. přenesená",J666,0)</f>
        <v>0</v>
      </c>
      <c r="BI666" s="136">
        <f>IF(N666="nulová",J666,0)</f>
        <v>0</v>
      </c>
      <c r="BJ666" s="18" t="s">
        <v>22</v>
      </c>
      <c r="BK666" s="136">
        <f>ROUND(I666*H666,2)</f>
        <v>0</v>
      </c>
      <c r="BL666" s="18" t="s">
        <v>1121</v>
      </c>
      <c r="BM666" s="135" t="s">
        <v>1127</v>
      </c>
    </row>
    <row r="667" spans="2:65" s="1" customFormat="1" ht="11.25">
      <c r="B667" s="33"/>
      <c r="D667" s="137" t="s">
        <v>145</v>
      </c>
      <c r="F667" s="138" t="s">
        <v>1128</v>
      </c>
      <c r="I667" s="139"/>
      <c r="L667" s="33"/>
      <c r="M667" s="140"/>
      <c r="T667" s="54"/>
      <c r="AT667" s="18" t="s">
        <v>145</v>
      </c>
      <c r="AU667" s="18" t="s">
        <v>22</v>
      </c>
    </row>
    <row r="668" spans="2:65" s="11" customFormat="1" ht="25.9" customHeight="1">
      <c r="B668" s="112"/>
      <c r="D668" s="113" t="s">
        <v>73</v>
      </c>
      <c r="E668" s="114" t="s">
        <v>1129</v>
      </c>
      <c r="F668" s="114" t="s">
        <v>1130</v>
      </c>
      <c r="I668" s="115"/>
      <c r="J668" s="116">
        <f>BK668</f>
        <v>0</v>
      </c>
      <c r="L668" s="112"/>
      <c r="M668" s="117"/>
      <c r="P668" s="118">
        <f>P669+P672+P675+P678+P681</f>
        <v>0</v>
      </c>
      <c r="R668" s="118">
        <f>R669+R672+R675+R678+R681</f>
        <v>0</v>
      </c>
      <c r="T668" s="119">
        <f>T669+T672+T675+T678+T681</f>
        <v>0</v>
      </c>
      <c r="AR668" s="113" t="s">
        <v>173</v>
      </c>
      <c r="AT668" s="120" t="s">
        <v>73</v>
      </c>
      <c r="AU668" s="120" t="s">
        <v>74</v>
      </c>
      <c r="AY668" s="113" t="s">
        <v>135</v>
      </c>
      <c r="BK668" s="121">
        <f>BK669+BK672+BK675+BK678+BK681</f>
        <v>0</v>
      </c>
    </row>
    <row r="669" spans="2:65" s="11" customFormat="1" ht="22.9" customHeight="1">
      <c r="B669" s="112"/>
      <c r="D669" s="113" t="s">
        <v>73</v>
      </c>
      <c r="E669" s="122" t="s">
        <v>1131</v>
      </c>
      <c r="F669" s="122" t="s">
        <v>1132</v>
      </c>
      <c r="I669" s="115"/>
      <c r="J669" s="123">
        <f>BK669</f>
        <v>0</v>
      </c>
      <c r="L669" s="112"/>
      <c r="M669" s="117"/>
      <c r="P669" s="118">
        <f>SUM(P670:P671)</f>
        <v>0</v>
      </c>
      <c r="R669" s="118">
        <f>SUM(R670:R671)</f>
        <v>0</v>
      </c>
      <c r="T669" s="119">
        <f>SUM(T670:T671)</f>
        <v>0</v>
      </c>
      <c r="AR669" s="113" t="s">
        <v>173</v>
      </c>
      <c r="AT669" s="120" t="s">
        <v>73</v>
      </c>
      <c r="AU669" s="120" t="s">
        <v>22</v>
      </c>
      <c r="AY669" s="113" t="s">
        <v>135</v>
      </c>
      <c r="BK669" s="121">
        <f>SUM(BK670:BK671)</f>
        <v>0</v>
      </c>
    </row>
    <row r="670" spans="2:65" s="1" customFormat="1" ht="16.5" customHeight="1">
      <c r="B670" s="33"/>
      <c r="C670" s="124" t="s">
        <v>719</v>
      </c>
      <c r="D670" s="124" t="s">
        <v>138</v>
      </c>
      <c r="E670" s="125" t="s">
        <v>1133</v>
      </c>
      <c r="F670" s="126" t="s">
        <v>1134</v>
      </c>
      <c r="G670" s="127" t="s">
        <v>1135</v>
      </c>
      <c r="H670" s="128">
        <v>1</v>
      </c>
      <c r="I670" s="129"/>
      <c r="J670" s="130">
        <f>ROUND(I670*H670,2)</f>
        <v>0</v>
      </c>
      <c r="K670" s="126" t="s">
        <v>142</v>
      </c>
      <c r="L670" s="33"/>
      <c r="M670" s="131" t="s">
        <v>20</v>
      </c>
      <c r="N670" s="132" t="s">
        <v>45</v>
      </c>
      <c r="P670" s="133">
        <f>O670*H670</f>
        <v>0</v>
      </c>
      <c r="Q670" s="133">
        <v>0</v>
      </c>
      <c r="R670" s="133">
        <f>Q670*H670</f>
        <v>0</v>
      </c>
      <c r="S670" s="133">
        <v>0</v>
      </c>
      <c r="T670" s="134">
        <f>S670*H670</f>
        <v>0</v>
      </c>
      <c r="AR670" s="135" t="s">
        <v>1136</v>
      </c>
      <c r="AT670" s="135" t="s">
        <v>138</v>
      </c>
      <c r="AU670" s="135" t="s">
        <v>84</v>
      </c>
      <c r="AY670" s="18" t="s">
        <v>135</v>
      </c>
      <c r="BE670" s="136">
        <f>IF(N670="základní",J670,0)</f>
        <v>0</v>
      </c>
      <c r="BF670" s="136">
        <f>IF(N670="snížená",J670,0)</f>
        <v>0</v>
      </c>
      <c r="BG670" s="136">
        <f>IF(N670="zákl. přenesená",J670,0)</f>
        <v>0</v>
      </c>
      <c r="BH670" s="136">
        <f>IF(N670="sníž. přenesená",J670,0)</f>
        <v>0</v>
      </c>
      <c r="BI670" s="136">
        <f>IF(N670="nulová",J670,0)</f>
        <v>0</v>
      </c>
      <c r="BJ670" s="18" t="s">
        <v>22</v>
      </c>
      <c r="BK670" s="136">
        <f>ROUND(I670*H670,2)</f>
        <v>0</v>
      </c>
      <c r="BL670" s="18" t="s">
        <v>1136</v>
      </c>
      <c r="BM670" s="135" t="s">
        <v>1137</v>
      </c>
    </row>
    <row r="671" spans="2:65" s="1" customFormat="1" ht="11.25">
      <c r="B671" s="33"/>
      <c r="D671" s="137" t="s">
        <v>145</v>
      </c>
      <c r="F671" s="138" t="s">
        <v>1138</v>
      </c>
      <c r="I671" s="139"/>
      <c r="L671" s="33"/>
      <c r="M671" s="140"/>
      <c r="T671" s="54"/>
      <c r="AT671" s="18" t="s">
        <v>145</v>
      </c>
      <c r="AU671" s="18" t="s">
        <v>84</v>
      </c>
    </row>
    <row r="672" spans="2:65" s="11" customFormat="1" ht="22.9" customHeight="1">
      <c r="B672" s="112"/>
      <c r="D672" s="113" t="s">
        <v>73</v>
      </c>
      <c r="E672" s="122" t="s">
        <v>1139</v>
      </c>
      <c r="F672" s="122" t="s">
        <v>1140</v>
      </c>
      <c r="I672" s="115"/>
      <c r="J672" s="123">
        <f>BK672</f>
        <v>0</v>
      </c>
      <c r="L672" s="112"/>
      <c r="M672" s="117"/>
      <c r="P672" s="118">
        <f>SUM(P673:P674)</f>
        <v>0</v>
      </c>
      <c r="R672" s="118">
        <f>SUM(R673:R674)</f>
        <v>0</v>
      </c>
      <c r="T672" s="119">
        <f>SUM(T673:T674)</f>
        <v>0</v>
      </c>
      <c r="AR672" s="113" t="s">
        <v>173</v>
      </c>
      <c r="AT672" s="120" t="s">
        <v>73</v>
      </c>
      <c r="AU672" s="120" t="s">
        <v>22</v>
      </c>
      <c r="AY672" s="113" t="s">
        <v>135</v>
      </c>
      <c r="BK672" s="121">
        <f>SUM(BK673:BK674)</f>
        <v>0</v>
      </c>
    </row>
    <row r="673" spans="2:65" s="1" customFormat="1" ht="16.5" customHeight="1">
      <c r="B673" s="33"/>
      <c r="C673" s="124" t="s">
        <v>1141</v>
      </c>
      <c r="D673" s="124" t="s">
        <v>138</v>
      </c>
      <c r="E673" s="125" t="s">
        <v>1142</v>
      </c>
      <c r="F673" s="126" t="s">
        <v>1140</v>
      </c>
      <c r="G673" s="127" t="s">
        <v>1135</v>
      </c>
      <c r="H673" s="128">
        <v>1</v>
      </c>
      <c r="I673" s="129"/>
      <c r="J673" s="130">
        <f>ROUND(I673*H673,2)</f>
        <v>0</v>
      </c>
      <c r="K673" s="126" t="s">
        <v>142</v>
      </c>
      <c r="L673" s="33"/>
      <c r="M673" s="131" t="s">
        <v>20</v>
      </c>
      <c r="N673" s="132" t="s">
        <v>45</v>
      </c>
      <c r="P673" s="133">
        <f>O673*H673</f>
        <v>0</v>
      </c>
      <c r="Q673" s="133">
        <v>0</v>
      </c>
      <c r="R673" s="133">
        <f>Q673*H673</f>
        <v>0</v>
      </c>
      <c r="S673" s="133">
        <v>0</v>
      </c>
      <c r="T673" s="134">
        <f>S673*H673</f>
        <v>0</v>
      </c>
      <c r="AR673" s="135" t="s">
        <v>1136</v>
      </c>
      <c r="AT673" s="135" t="s">
        <v>138</v>
      </c>
      <c r="AU673" s="135" t="s">
        <v>84</v>
      </c>
      <c r="AY673" s="18" t="s">
        <v>135</v>
      </c>
      <c r="BE673" s="136">
        <f>IF(N673="základní",J673,0)</f>
        <v>0</v>
      </c>
      <c r="BF673" s="136">
        <f>IF(N673="snížená",J673,0)</f>
        <v>0</v>
      </c>
      <c r="BG673" s="136">
        <f>IF(N673="zákl. přenesená",J673,0)</f>
        <v>0</v>
      </c>
      <c r="BH673" s="136">
        <f>IF(N673="sníž. přenesená",J673,0)</f>
        <v>0</v>
      </c>
      <c r="BI673" s="136">
        <f>IF(N673="nulová",J673,0)</f>
        <v>0</v>
      </c>
      <c r="BJ673" s="18" t="s">
        <v>22</v>
      </c>
      <c r="BK673" s="136">
        <f>ROUND(I673*H673,2)</f>
        <v>0</v>
      </c>
      <c r="BL673" s="18" t="s">
        <v>1136</v>
      </c>
      <c r="BM673" s="135" t="s">
        <v>1143</v>
      </c>
    </row>
    <row r="674" spans="2:65" s="1" customFormat="1" ht="11.25">
      <c r="B674" s="33"/>
      <c r="D674" s="137" t="s">
        <v>145</v>
      </c>
      <c r="F674" s="138" t="s">
        <v>1144</v>
      </c>
      <c r="I674" s="139"/>
      <c r="L674" s="33"/>
      <c r="M674" s="140"/>
      <c r="T674" s="54"/>
      <c r="AT674" s="18" t="s">
        <v>145</v>
      </c>
      <c r="AU674" s="18" t="s">
        <v>84</v>
      </c>
    </row>
    <row r="675" spans="2:65" s="11" customFormat="1" ht="22.9" customHeight="1">
      <c r="B675" s="112"/>
      <c r="D675" s="113" t="s">
        <v>73</v>
      </c>
      <c r="E675" s="122" t="s">
        <v>1145</v>
      </c>
      <c r="F675" s="122" t="s">
        <v>1146</v>
      </c>
      <c r="I675" s="115"/>
      <c r="J675" s="123">
        <f>BK675</f>
        <v>0</v>
      </c>
      <c r="L675" s="112"/>
      <c r="M675" s="117"/>
      <c r="P675" s="118">
        <f>SUM(P676:P677)</f>
        <v>0</v>
      </c>
      <c r="R675" s="118">
        <f>SUM(R676:R677)</f>
        <v>0</v>
      </c>
      <c r="T675" s="119">
        <f>SUM(T676:T677)</f>
        <v>0</v>
      </c>
      <c r="AR675" s="113" t="s">
        <v>173</v>
      </c>
      <c r="AT675" s="120" t="s">
        <v>73</v>
      </c>
      <c r="AU675" s="120" t="s">
        <v>22</v>
      </c>
      <c r="AY675" s="113" t="s">
        <v>135</v>
      </c>
      <c r="BK675" s="121">
        <f>SUM(BK676:BK677)</f>
        <v>0</v>
      </c>
    </row>
    <row r="676" spans="2:65" s="1" customFormat="1" ht="16.5" customHeight="1">
      <c r="B676" s="33"/>
      <c r="C676" s="124" t="s">
        <v>688</v>
      </c>
      <c r="D676" s="124" t="s">
        <v>138</v>
      </c>
      <c r="E676" s="125" t="s">
        <v>1147</v>
      </c>
      <c r="F676" s="126" t="s">
        <v>1148</v>
      </c>
      <c r="G676" s="127" t="s">
        <v>1135</v>
      </c>
      <c r="H676" s="128">
        <v>1</v>
      </c>
      <c r="I676" s="129"/>
      <c r="J676" s="130">
        <f>ROUND(I676*H676,2)</f>
        <v>0</v>
      </c>
      <c r="K676" s="126" t="s">
        <v>142</v>
      </c>
      <c r="L676" s="33"/>
      <c r="M676" s="131" t="s">
        <v>20</v>
      </c>
      <c r="N676" s="132" t="s">
        <v>45</v>
      </c>
      <c r="P676" s="133">
        <f>O676*H676</f>
        <v>0</v>
      </c>
      <c r="Q676" s="133">
        <v>0</v>
      </c>
      <c r="R676" s="133">
        <f>Q676*H676</f>
        <v>0</v>
      </c>
      <c r="S676" s="133">
        <v>0</v>
      </c>
      <c r="T676" s="134">
        <f>S676*H676</f>
        <v>0</v>
      </c>
      <c r="AR676" s="135" t="s">
        <v>1136</v>
      </c>
      <c r="AT676" s="135" t="s">
        <v>138</v>
      </c>
      <c r="AU676" s="135" t="s">
        <v>84</v>
      </c>
      <c r="AY676" s="18" t="s">
        <v>135</v>
      </c>
      <c r="BE676" s="136">
        <f>IF(N676="základní",J676,0)</f>
        <v>0</v>
      </c>
      <c r="BF676" s="136">
        <f>IF(N676="snížená",J676,0)</f>
        <v>0</v>
      </c>
      <c r="BG676" s="136">
        <f>IF(N676="zákl. přenesená",J676,0)</f>
        <v>0</v>
      </c>
      <c r="BH676" s="136">
        <f>IF(N676="sníž. přenesená",J676,0)</f>
        <v>0</v>
      </c>
      <c r="BI676" s="136">
        <f>IF(N676="nulová",J676,0)</f>
        <v>0</v>
      </c>
      <c r="BJ676" s="18" t="s">
        <v>22</v>
      </c>
      <c r="BK676" s="136">
        <f>ROUND(I676*H676,2)</f>
        <v>0</v>
      </c>
      <c r="BL676" s="18" t="s">
        <v>1136</v>
      </c>
      <c r="BM676" s="135" t="s">
        <v>1149</v>
      </c>
    </row>
    <row r="677" spans="2:65" s="1" customFormat="1" ht="11.25">
      <c r="B677" s="33"/>
      <c r="D677" s="137" t="s">
        <v>145</v>
      </c>
      <c r="F677" s="138" t="s">
        <v>1150</v>
      </c>
      <c r="I677" s="139"/>
      <c r="L677" s="33"/>
      <c r="M677" s="140"/>
      <c r="T677" s="54"/>
      <c r="AT677" s="18" t="s">
        <v>145</v>
      </c>
      <c r="AU677" s="18" t="s">
        <v>84</v>
      </c>
    </row>
    <row r="678" spans="2:65" s="11" customFormat="1" ht="22.9" customHeight="1">
      <c r="B678" s="112"/>
      <c r="D678" s="113" t="s">
        <v>73</v>
      </c>
      <c r="E678" s="122" t="s">
        <v>1151</v>
      </c>
      <c r="F678" s="122" t="s">
        <v>1152</v>
      </c>
      <c r="I678" s="115"/>
      <c r="J678" s="123">
        <f>BK678</f>
        <v>0</v>
      </c>
      <c r="L678" s="112"/>
      <c r="M678" s="117"/>
      <c r="P678" s="118">
        <f>SUM(P679:P680)</f>
        <v>0</v>
      </c>
      <c r="R678" s="118">
        <f>SUM(R679:R680)</f>
        <v>0</v>
      </c>
      <c r="T678" s="119">
        <f>SUM(T679:T680)</f>
        <v>0</v>
      </c>
      <c r="AR678" s="113" t="s">
        <v>173</v>
      </c>
      <c r="AT678" s="120" t="s">
        <v>73</v>
      </c>
      <c r="AU678" s="120" t="s">
        <v>22</v>
      </c>
      <c r="AY678" s="113" t="s">
        <v>135</v>
      </c>
      <c r="BK678" s="121">
        <f>SUM(BK679:BK680)</f>
        <v>0</v>
      </c>
    </row>
    <row r="679" spans="2:65" s="1" customFormat="1" ht="16.5" customHeight="1">
      <c r="B679" s="33"/>
      <c r="C679" s="124" t="s">
        <v>1153</v>
      </c>
      <c r="D679" s="124" t="s">
        <v>138</v>
      </c>
      <c r="E679" s="125" t="s">
        <v>1154</v>
      </c>
      <c r="F679" s="126" t="s">
        <v>1152</v>
      </c>
      <c r="G679" s="127" t="s">
        <v>1135</v>
      </c>
      <c r="H679" s="128">
        <v>1</v>
      </c>
      <c r="I679" s="129"/>
      <c r="J679" s="130">
        <f>ROUND(I679*H679,2)</f>
        <v>0</v>
      </c>
      <c r="K679" s="126" t="s">
        <v>142</v>
      </c>
      <c r="L679" s="33"/>
      <c r="M679" s="131" t="s">
        <v>20</v>
      </c>
      <c r="N679" s="132" t="s">
        <v>45</v>
      </c>
      <c r="P679" s="133">
        <f>O679*H679</f>
        <v>0</v>
      </c>
      <c r="Q679" s="133">
        <v>0</v>
      </c>
      <c r="R679" s="133">
        <f>Q679*H679</f>
        <v>0</v>
      </c>
      <c r="S679" s="133">
        <v>0</v>
      </c>
      <c r="T679" s="134">
        <f>S679*H679</f>
        <v>0</v>
      </c>
      <c r="AR679" s="135" t="s">
        <v>1136</v>
      </c>
      <c r="AT679" s="135" t="s">
        <v>138</v>
      </c>
      <c r="AU679" s="135" t="s">
        <v>84</v>
      </c>
      <c r="AY679" s="18" t="s">
        <v>135</v>
      </c>
      <c r="BE679" s="136">
        <f>IF(N679="základní",J679,0)</f>
        <v>0</v>
      </c>
      <c r="BF679" s="136">
        <f>IF(N679="snížená",J679,0)</f>
        <v>0</v>
      </c>
      <c r="BG679" s="136">
        <f>IF(N679="zákl. přenesená",J679,0)</f>
        <v>0</v>
      </c>
      <c r="BH679" s="136">
        <f>IF(N679="sníž. přenesená",J679,0)</f>
        <v>0</v>
      </c>
      <c r="BI679" s="136">
        <f>IF(N679="nulová",J679,0)</f>
        <v>0</v>
      </c>
      <c r="BJ679" s="18" t="s">
        <v>22</v>
      </c>
      <c r="BK679" s="136">
        <f>ROUND(I679*H679,2)</f>
        <v>0</v>
      </c>
      <c r="BL679" s="18" t="s">
        <v>1136</v>
      </c>
      <c r="BM679" s="135" t="s">
        <v>1155</v>
      </c>
    </row>
    <row r="680" spans="2:65" s="1" customFormat="1" ht="11.25">
      <c r="B680" s="33"/>
      <c r="D680" s="137" t="s">
        <v>145</v>
      </c>
      <c r="F680" s="138" t="s">
        <v>1156</v>
      </c>
      <c r="I680" s="139"/>
      <c r="L680" s="33"/>
      <c r="M680" s="140"/>
      <c r="T680" s="54"/>
      <c r="AT680" s="18" t="s">
        <v>145</v>
      </c>
      <c r="AU680" s="18" t="s">
        <v>84</v>
      </c>
    </row>
    <row r="681" spans="2:65" s="11" customFormat="1" ht="22.9" customHeight="1">
      <c r="B681" s="112"/>
      <c r="D681" s="113" t="s">
        <v>73</v>
      </c>
      <c r="E681" s="122" t="s">
        <v>1157</v>
      </c>
      <c r="F681" s="122" t="s">
        <v>1158</v>
      </c>
      <c r="I681" s="115"/>
      <c r="J681" s="123">
        <f>BK681</f>
        <v>0</v>
      </c>
      <c r="L681" s="112"/>
      <c r="M681" s="117"/>
      <c r="P681" s="118">
        <f>SUM(P682:P683)</f>
        <v>0</v>
      </c>
      <c r="R681" s="118">
        <f>SUM(R682:R683)</f>
        <v>0</v>
      </c>
      <c r="T681" s="119">
        <f>SUM(T682:T683)</f>
        <v>0</v>
      </c>
      <c r="AR681" s="113" t="s">
        <v>173</v>
      </c>
      <c r="AT681" s="120" t="s">
        <v>73</v>
      </c>
      <c r="AU681" s="120" t="s">
        <v>22</v>
      </c>
      <c r="AY681" s="113" t="s">
        <v>135</v>
      </c>
      <c r="BK681" s="121">
        <f>SUM(BK682:BK683)</f>
        <v>0</v>
      </c>
    </row>
    <row r="682" spans="2:65" s="1" customFormat="1" ht="16.5" customHeight="1">
      <c r="B682" s="33"/>
      <c r="C682" s="124" t="s">
        <v>693</v>
      </c>
      <c r="D682" s="124" t="s">
        <v>138</v>
      </c>
      <c r="E682" s="125" t="s">
        <v>1159</v>
      </c>
      <c r="F682" s="126" t="s">
        <v>1158</v>
      </c>
      <c r="G682" s="127" t="s">
        <v>1135</v>
      </c>
      <c r="H682" s="128">
        <v>1</v>
      </c>
      <c r="I682" s="129"/>
      <c r="J682" s="130">
        <f>ROUND(I682*H682,2)</f>
        <v>0</v>
      </c>
      <c r="K682" s="126" t="s">
        <v>142</v>
      </c>
      <c r="L682" s="33"/>
      <c r="M682" s="131" t="s">
        <v>20</v>
      </c>
      <c r="N682" s="132" t="s">
        <v>45</v>
      </c>
      <c r="P682" s="133">
        <f>O682*H682</f>
        <v>0</v>
      </c>
      <c r="Q682" s="133">
        <v>0</v>
      </c>
      <c r="R682" s="133">
        <f>Q682*H682</f>
        <v>0</v>
      </c>
      <c r="S682" s="133">
        <v>0</v>
      </c>
      <c r="T682" s="134">
        <f>S682*H682</f>
        <v>0</v>
      </c>
      <c r="AR682" s="135" t="s">
        <v>1136</v>
      </c>
      <c r="AT682" s="135" t="s">
        <v>138</v>
      </c>
      <c r="AU682" s="135" t="s">
        <v>84</v>
      </c>
      <c r="AY682" s="18" t="s">
        <v>135</v>
      </c>
      <c r="BE682" s="136">
        <f>IF(N682="základní",J682,0)</f>
        <v>0</v>
      </c>
      <c r="BF682" s="136">
        <f>IF(N682="snížená",J682,0)</f>
        <v>0</v>
      </c>
      <c r="BG682" s="136">
        <f>IF(N682="zákl. přenesená",J682,0)</f>
        <v>0</v>
      </c>
      <c r="BH682" s="136">
        <f>IF(N682="sníž. přenesená",J682,0)</f>
        <v>0</v>
      </c>
      <c r="BI682" s="136">
        <f>IF(N682="nulová",J682,0)</f>
        <v>0</v>
      </c>
      <c r="BJ682" s="18" t="s">
        <v>22</v>
      </c>
      <c r="BK682" s="136">
        <f>ROUND(I682*H682,2)</f>
        <v>0</v>
      </c>
      <c r="BL682" s="18" t="s">
        <v>1136</v>
      </c>
      <c r="BM682" s="135" t="s">
        <v>1160</v>
      </c>
    </row>
    <row r="683" spans="2:65" s="1" customFormat="1" ht="11.25">
      <c r="B683" s="33"/>
      <c r="D683" s="137" t="s">
        <v>145</v>
      </c>
      <c r="F683" s="138" t="s">
        <v>1161</v>
      </c>
      <c r="I683" s="139"/>
      <c r="L683" s="33"/>
      <c r="M683" s="180"/>
      <c r="N683" s="181"/>
      <c r="O683" s="181"/>
      <c r="P683" s="181"/>
      <c r="Q683" s="181"/>
      <c r="R683" s="181"/>
      <c r="S683" s="181"/>
      <c r="T683" s="182"/>
      <c r="AT683" s="18" t="s">
        <v>145</v>
      </c>
      <c r="AU683" s="18" t="s">
        <v>84</v>
      </c>
    </row>
    <row r="684" spans="2:65" s="1" customFormat="1" ht="6.95" customHeight="1">
      <c r="B684" s="42"/>
      <c r="C684" s="43"/>
      <c r="D684" s="43"/>
      <c r="E684" s="43"/>
      <c r="F684" s="43"/>
      <c r="G684" s="43"/>
      <c r="H684" s="43"/>
      <c r="I684" s="43"/>
      <c r="J684" s="43"/>
      <c r="K684" s="43"/>
      <c r="L684" s="33"/>
    </row>
  </sheetData>
  <sheetProtection algorithmName="SHA-512" hashValue="DaQ2mmZH4ccNL9Wy/tre1xEAXfWU6rnj2T/gLuKwbGidNnK9XUYnwnq6BDOLWSjEiEft3nfs7fdlnnlWfiiweg==" saltValue="QZa2nvlhVBOQZ7x9UPGNwFM1AkEsVK/cdbhklCwgI2JMzUQvCeGMXXuBQp86vA9zGjNI7zI+Do85n37yDnc2Eg==" spinCount="100000" sheet="1" objects="1" scenarios="1" formatColumns="0" formatRows="0" autoFilter="0"/>
  <autoFilter ref="C106:K683" xr:uid="{00000000-0009-0000-0000-000001000000}"/>
  <mergeCells count="9">
    <mergeCell ref="E50:H50"/>
    <mergeCell ref="E97:H97"/>
    <mergeCell ref="E99:H99"/>
    <mergeCell ref="L2:V2"/>
    <mergeCell ref="E7:H7"/>
    <mergeCell ref="E9:H9"/>
    <mergeCell ref="E18:H18"/>
    <mergeCell ref="E27:H27"/>
    <mergeCell ref="E48:H48"/>
  </mergeCells>
  <hyperlinks>
    <hyperlink ref="F111" r:id="rId1" xr:uid="{00000000-0004-0000-0100-000000000000}"/>
    <hyperlink ref="F117" r:id="rId2" xr:uid="{00000000-0004-0000-0100-000001000000}"/>
    <hyperlink ref="F121" r:id="rId3" xr:uid="{00000000-0004-0000-0100-000002000000}"/>
    <hyperlink ref="F125" r:id="rId4" xr:uid="{00000000-0004-0000-0100-000003000000}"/>
    <hyperlink ref="F133" r:id="rId5" xr:uid="{00000000-0004-0000-0100-000004000000}"/>
    <hyperlink ref="F140" r:id="rId6" xr:uid="{00000000-0004-0000-0100-000005000000}"/>
    <hyperlink ref="F146" r:id="rId7" xr:uid="{00000000-0004-0000-0100-000006000000}"/>
    <hyperlink ref="F154" r:id="rId8" xr:uid="{00000000-0004-0000-0100-000007000000}"/>
    <hyperlink ref="F158" r:id="rId9" xr:uid="{00000000-0004-0000-0100-000008000000}"/>
    <hyperlink ref="F164" r:id="rId10" xr:uid="{00000000-0004-0000-0100-000009000000}"/>
    <hyperlink ref="F183" r:id="rId11" xr:uid="{00000000-0004-0000-0100-00000A000000}"/>
    <hyperlink ref="F193" r:id="rId12" xr:uid="{00000000-0004-0000-0100-00000B000000}"/>
    <hyperlink ref="F195" r:id="rId13" xr:uid="{00000000-0004-0000-0100-00000C000000}"/>
    <hyperlink ref="F200" r:id="rId14" xr:uid="{00000000-0004-0000-0100-00000D000000}"/>
    <hyperlink ref="F205" r:id="rId15" xr:uid="{00000000-0004-0000-0100-00000E000000}"/>
    <hyperlink ref="F209" r:id="rId16" xr:uid="{00000000-0004-0000-0100-00000F000000}"/>
    <hyperlink ref="F213" r:id="rId17" xr:uid="{00000000-0004-0000-0100-000010000000}"/>
    <hyperlink ref="F217" r:id="rId18" xr:uid="{00000000-0004-0000-0100-000011000000}"/>
    <hyperlink ref="F221" r:id="rId19" xr:uid="{00000000-0004-0000-0100-000012000000}"/>
    <hyperlink ref="F223" r:id="rId20" xr:uid="{00000000-0004-0000-0100-000013000000}"/>
    <hyperlink ref="F225" r:id="rId21" xr:uid="{00000000-0004-0000-0100-000014000000}"/>
    <hyperlink ref="F230" r:id="rId22" xr:uid="{00000000-0004-0000-0100-000015000000}"/>
    <hyperlink ref="F234" r:id="rId23" xr:uid="{00000000-0004-0000-0100-000016000000}"/>
    <hyperlink ref="F236" r:id="rId24" xr:uid="{00000000-0004-0000-0100-000017000000}"/>
    <hyperlink ref="F240" r:id="rId25" xr:uid="{00000000-0004-0000-0100-000018000000}"/>
    <hyperlink ref="F242" r:id="rId26" xr:uid="{00000000-0004-0000-0100-000019000000}"/>
    <hyperlink ref="F248" r:id="rId27" xr:uid="{00000000-0004-0000-0100-00001A000000}"/>
    <hyperlink ref="F252" r:id="rId28" xr:uid="{00000000-0004-0000-0100-00001B000000}"/>
    <hyperlink ref="F256" r:id="rId29" xr:uid="{00000000-0004-0000-0100-00001C000000}"/>
    <hyperlink ref="F263" r:id="rId30" xr:uid="{00000000-0004-0000-0100-00001D000000}"/>
    <hyperlink ref="F265" r:id="rId31" xr:uid="{00000000-0004-0000-0100-00001E000000}"/>
    <hyperlink ref="F268" r:id="rId32" xr:uid="{00000000-0004-0000-0100-00001F000000}"/>
    <hyperlink ref="F271" r:id="rId33" xr:uid="{00000000-0004-0000-0100-000020000000}"/>
    <hyperlink ref="F275" r:id="rId34" xr:uid="{00000000-0004-0000-0100-000021000000}"/>
    <hyperlink ref="F279" r:id="rId35" xr:uid="{00000000-0004-0000-0100-000022000000}"/>
    <hyperlink ref="F283" r:id="rId36" xr:uid="{00000000-0004-0000-0100-000023000000}"/>
    <hyperlink ref="F287" r:id="rId37" xr:uid="{00000000-0004-0000-0100-000024000000}"/>
    <hyperlink ref="F289" r:id="rId38" xr:uid="{00000000-0004-0000-0100-000025000000}"/>
    <hyperlink ref="F296" r:id="rId39" xr:uid="{00000000-0004-0000-0100-000026000000}"/>
    <hyperlink ref="F303" r:id="rId40" xr:uid="{00000000-0004-0000-0100-000027000000}"/>
    <hyperlink ref="F308" r:id="rId41" xr:uid="{00000000-0004-0000-0100-000028000000}"/>
    <hyperlink ref="F313" r:id="rId42" xr:uid="{00000000-0004-0000-0100-000029000000}"/>
    <hyperlink ref="F320" r:id="rId43" xr:uid="{00000000-0004-0000-0100-00002A000000}"/>
    <hyperlink ref="F332" r:id="rId44" xr:uid="{00000000-0004-0000-0100-00002B000000}"/>
    <hyperlink ref="F337" r:id="rId45" xr:uid="{00000000-0004-0000-0100-00002C000000}"/>
    <hyperlink ref="F339" r:id="rId46" xr:uid="{00000000-0004-0000-0100-00002D000000}"/>
    <hyperlink ref="F341" r:id="rId47" xr:uid="{00000000-0004-0000-0100-00002E000000}"/>
    <hyperlink ref="F344" r:id="rId48" xr:uid="{00000000-0004-0000-0100-00002F000000}"/>
    <hyperlink ref="F348" r:id="rId49" xr:uid="{00000000-0004-0000-0100-000030000000}"/>
    <hyperlink ref="F352" r:id="rId50" xr:uid="{00000000-0004-0000-0100-000031000000}"/>
    <hyperlink ref="F359" r:id="rId51" xr:uid="{00000000-0004-0000-0100-000032000000}"/>
    <hyperlink ref="F363" r:id="rId52" xr:uid="{00000000-0004-0000-0100-000033000000}"/>
    <hyperlink ref="F371" r:id="rId53" xr:uid="{00000000-0004-0000-0100-000034000000}"/>
    <hyperlink ref="F382" r:id="rId54" xr:uid="{00000000-0004-0000-0100-000035000000}"/>
    <hyperlink ref="F393" r:id="rId55" xr:uid="{00000000-0004-0000-0100-000036000000}"/>
    <hyperlink ref="F397" r:id="rId56" xr:uid="{00000000-0004-0000-0100-000037000000}"/>
    <hyperlink ref="F401" r:id="rId57" xr:uid="{00000000-0004-0000-0100-000038000000}"/>
    <hyperlink ref="F405" r:id="rId58" xr:uid="{00000000-0004-0000-0100-000039000000}"/>
    <hyperlink ref="F407" r:id="rId59" xr:uid="{00000000-0004-0000-0100-00003A000000}"/>
    <hyperlink ref="F422" r:id="rId60" xr:uid="{00000000-0004-0000-0100-00003B000000}"/>
    <hyperlink ref="F425" r:id="rId61" xr:uid="{00000000-0004-0000-0100-00003C000000}"/>
    <hyperlink ref="F427" r:id="rId62" xr:uid="{00000000-0004-0000-0100-00003D000000}"/>
    <hyperlink ref="F429" r:id="rId63" xr:uid="{00000000-0004-0000-0100-00003E000000}"/>
    <hyperlink ref="F431" r:id="rId64" xr:uid="{00000000-0004-0000-0100-00003F000000}"/>
    <hyperlink ref="F433" r:id="rId65" xr:uid="{00000000-0004-0000-0100-000040000000}"/>
    <hyperlink ref="F436" r:id="rId66" xr:uid="{00000000-0004-0000-0100-000041000000}"/>
    <hyperlink ref="F439" r:id="rId67" xr:uid="{00000000-0004-0000-0100-000042000000}"/>
    <hyperlink ref="F441" r:id="rId68" xr:uid="{00000000-0004-0000-0100-000043000000}"/>
    <hyperlink ref="F443" r:id="rId69" xr:uid="{00000000-0004-0000-0100-000044000000}"/>
    <hyperlink ref="F445" r:id="rId70" xr:uid="{00000000-0004-0000-0100-000045000000}"/>
    <hyperlink ref="F448" r:id="rId71" xr:uid="{00000000-0004-0000-0100-000046000000}"/>
    <hyperlink ref="F451" r:id="rId72" xr:uid="{00000000-0004-0000-0100-000047000000}"/>
    <hyperlink ref="F453" r:id="rId73" xr:uid="{00000000-0004-0000-0100-000048000000}"/>
    <hyperlink ref="F456" r:id="rId74" xr:uid="{00000000-0004-0000-0100-000049000000}"/>
    <hyperlink ref="F458" r:id="rId75" xr:uid="{00000000-0004-0000-0100-00004A000000}"/>
    <hyperlink ref="F460" r:id="rId76" xr:uid="{00000000-0004-0000-0100-00004B000000}"/>
    <hyperlink ref="F462" r:id="rId77" xr:uid="{00000000-0004-0000-0100-00004C000000}"/>
    <hyperlink ref="F464" r:id="rId78" xr:uid="{00000000-0004-0000-0100-00004D000000}"/>
    <hyperlink ref="F471" r:id="rId79" xr:uid="{00000000-0004-0000-0100-00004E000000}"/>
    <hyperlink ref="F473" r:id="rId80" xr:uid="{00000000-0004-0000-0100-00004F000000}"/>
    <hyperlink ref="F475" r:id="rId81" xr:uid="{00000000-0004-0000-0100-000050000000}"/>
    <hyperlink ref="F477" r:id="rId82" xr:uid="{00000000-0004-0000-0100-000051000000}"/>
    <hyperlink ref="F479" r:id="rId83" xr:uid="{00000000-0004-0000-0100-000052000000}"/>
    <hyperlink ref="F481" r:id="rId84" xr:uid="{00000000-0004-0000-0100-000053000000}"/>
    <hyperlink ref="F486" r:id="rId85" xr:uid="{00000000-0004-0000-0100-000054000000}"/>
    <hyperlink ref="F488" r:id="rId86" xr:uid="{00000000-0004-0000-0100-000055000000}"/>
    <hyperlink ref="F491" r:id="rId87" xr:uid="{00000000-0004-0000-0100-000056000000}"/>
    <hyperlink ref="F495" r:id="rId88" xr:uid="{00000000-0004-0000-0100-000057000000}"/>
    <hyperlink ref="F499" r:id="rId89" xr:uid="{00000000-0004-0000-0100-000058000000}"/>
    <hyperlink ref="F509" r:id="rId90" xr:uid="{00000000-0004-0000-0100-000059000000}"/>
    <hyperlink ref="F512" r:id="rId91" xr:uid="{00000000-0004-0000-0100-00005A000000}"/>
    <hyperlink ref="F514" r:id="rId92" xr:uid="{00000000-0004-0000-0100-00005B000000}"/>
    <hyperlink ref="F517" r:id="rId93" xr:uid="{00000000-0004-0000-0100-00005C000000}"/>
    <hyperlink ref="F519" r:id="rId94" xr:uid="{00000000-0004-0000-0100-00005D000000}"/>
    <hyperlink ref="F523" r:id="rId95" xr:uid="{00000000-0004-0000-0100-00005E000000}"/>
    <hyperlink ref="F527" r:id="rId96" xr:uid="{00000000-0004-0000-0100-00005F000000}"/>
    <hyperlink ref="F529" r:id="rId97" xr:uid="{00000000-0004-0000-0100-000060000000}"/>
    <hyperlink ref="F531" r:id="rId98" xr:uid="{00000000-0004-0000-0100-000061000000}"/>
    <hyperlink ref="F533" r:id="rId99" xr:uid="{00000000-0004-0000-0100-000062000000}"/>
    <hyperlink ref="F536" r:id="rId100" xr:uid="{00000000-0004-0000-0100-000063000000}"/>
    <hyperlink ref="F539" r:id="rId101" xr:uid="{00000000-0004-0000-0100-000064000000}"/>
    <hyperlink ref="F541" r:id="rId102" xr:uid="{00000000-0004-0000-0100-000065000000}"/>
    <hyperlink ref="F544" r:id="rId103" xr:uid="{00000000-0004-0000-0100-000066000000}"/>
    <hyperlink ref="F547" r:id="rId104" xr:uid="{00000000-0004-0000-0100-000067000000}"/>
    <hyperlink ref="F550" r:id="rId105" xr:uid="{00000000-0004-0000-0100-000068000000}"/>
    <hyperlink ref="F553" r:id="rId106" xr:uid="{00000000-0004-0000-0100-000069000000}"/>
    <hyperlink ref="F555" r:id="rId107" xr:uid="{00000000-0004-0000-0100-00006A000000}"/>
    <hyperlink ref="F558" r:id="rId108" xr:uid="{00000000-0004-0000-0100-00006B000000}"/>
    <hyperlink ref="F562" r:id="rId109" xr:uid="{00000000-0004-0000-0100-00006C000000}"/>
    <hyperlink ref="F565" r:id="rId110" xr:uid="{00000000-0004-0000-0100-00006D000000}"/>
    <hyperlink ref="F567" r:id="rId111" xr:uid="{00000000-0004-0000-0100-00006E000000}"/>
    <hyperlink ref="F569" r:id="rId112" xr:uid="{00000000-0004-0000-0100-00006F000000}"/>
    <hyperlink ref="F571" r:id="rId113" xr:uid="{00000000-0004-0000-0100-000070000000}"/>
    <hyperlink ref="F574" r:id="rId114" xr:uid="{00000000-0004-0000-0100-000071000000}"/>
    <hyperlink ref="F580" r:id="rId115" xr:uid="{00000000-0004-0000-0100-000072000000}"/>
    <hyperlink ref="F583" r:id="rId116" xr:uid="{00000000-0004-0000-0100-000073000000}"/>
    <hyperlink ref="F585" r:id="rId117" xr:uid="{00000000-0004-0000-0100-000074000000}"/>
    <hyperlink ref="F588" r:id="rId118" xr:uid="{00000000-0004-0000-0100-000075000000}"/>
    <hyperlink ref="F590" r:id="rId119" xr:uid="{00000000-0004-0000-0100-000076000000}"/>
    <hyperlink ref="F592" r:id="rId120" xr:uid="{00000000-0004-0000-0100-000077000000}"/>
    <hyperlink ref="F595" r:id="rId121" xr:uid="{00000000-0004-0000-0100-000078000000}"/>
    <hyperlink ref="F599" r:id="rId122" xr:uid="{00000000-0004-0000-0100-000079000000}"/>
    <hyperlink ref="F603" r:id="rId123" xr:uid="{00000000-0004-0000-0100-00007A000000}"/>
    <hyperlink ref="F607" r:id="rId124" xr:uid="{00000000-0004-0000-0100-00007B000000}"/>
    <hyperlink ref="F613" r:id="rId125" xr:uid="{00000000-0004-0000-0100-00007C000000}"/>
    <hyperlink ref="F617" r:id="rId126" xr:uid="{00000000-0004-0000-0100-00007D000000}"/>
    <hyperlink ref="F626" r:id="rId127" xr:uid="{00000000-0004-0000-0100-00007E000000}"/>
    <hyperlink ref="F630" r:id="rId128" xr:uid="{00000000-0004-0000-0100-00007F000000}"/>
    <hyperlink ref="F636" r:id="rId129" xr:uid="{00000000-0004-0000-0100-000080000000}"/>
    <hyperlink ref="F640" r:id="rId130" xr:uid="{00000000-0004-0000-0100-000081000000}"/>
    <hyperlink ref="F643" r:id="rId131" xr:uid="{00000000-0004-0000-0100-000082000000}"/>
    <hyperlink ref="F646" r:id="rId132" xr:uid="{00000000-0004-0000-0100-000083000000}"/>
    <hyperlink ref="F649" r:id="rId133" xr:uid="{00000000-0004-0000-0100-000084000000}"/>
    <hyperlink ref="F651" r:id="rId134" xr:uid="{00000000-0004-0000-0100-000085000000}"/>
    <hyperlink ref="F655" r:id="rId135" xr:uid="{00000000-0004-0000-0100-000086000000}"/>
    <hyperlink ref="F658" r:id="rId136" xr:uid="{00000000-0004-0000-0100-000087000000}"/>
    <hyperlink ref="F660" r:id="rId137" xr:uid="{00000000-0004-0000-0100-000088000000}"/>
    <hyperlink ref="F662" r:id="rId138" xr:uid="{00000000-0004-0000-0100-000089000000}"/>
    <hyperlink ref="F665" r:id="rId139" xr:uid="{00000000-0004-0000-0100-00008A000000}"/>
    <hyperlink ref="F667" r:id="rId140" xr:uid="{00000000-0004-0000-0100-00008B000000}"/>
    <hyperlink ref="F671" r:id="rId141" xr:uid="{00000000-0004-0000-0100-00008C000000}"/>
    <hyperlink ref="F674" r:id="rId142" xr:uid="{00000000-0004-0000-0100-00008D000000}"/>
    <hyperlink ref="F677" r:id="rId143" xr:uid="{00000000-0004-0000-0100-00008E000000}"/>
    <hyperlink ref="F680" r:id="rId144" xr:uid="{00000000-0004-0000-0100-00008F000000}"/>
    <hyperlink ref="F683" r:id="rId145" xr:uid="{00000000-0004-0000-0100-000090000000}"/>
  </hyperlinks>
  <printOptions gridLines="1"/>
  <pageMargins left="0.39370078740157483" right="0.39370078740157483" top="0.39370078740157483" bottom="0.39370078740157483" header="0" footer="0"/>
  <pageSetup paperSize="9" scale="76" fitToHeight="100" orientation="portrait" r:id="rId146"/>
  <headerFooter>
    <oddFooter>&amp;CStrana &amp;P z &amp;N</oddFooter>
  </headerFooter>
  <drawing r:id="rId1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6" customFormat="1" ht="45" customHeight="1">
      <c r="B3" s="187"/>
      <c r="C3" s="311" t="s">
        <v>1162</v>
      </c>
      <c r="D3" s="311"/>
      <c r="E3" s="311"/>
      <c r="F3" s="311"/>
      <c r="G3" s="311"/>
      <c r="H3" s="311"/>
      <c r="I3" s="311"/>
      <c r="J3" s="311"/>
      <c r="K3" s="188"/>
    </row>
    <row r="4" spans="2:11" customFormat="1" ht="25.5" customHeight="1">
      <c r="B4" s="189"/>
      <c r="C4" s="310" t="s">
        <v>1163</v>
      </c>
      <c r="D4" s="310"/>
      <c r="E4" s="310"/>
      <c r="F4" s="310"/>
      <c r="G4" s="310"/>
      <c r="H4" s="310"/>
      <c r="I4" s="310"/>
      <c r="J4" s="310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09" t="s">
        <v>1164</v>
      </c>
      <c r="D6" s="309"/>
      <c r="E6" s="309"/>
      <c r="F6" s="309"/>
      <c r="G6" s="309"/>
      <c r="H6" s="309"/>
      <c r="I6" s="309"/>
      <c r="J6" s="309"/>
      <c r="K6" s="190"/>
    </row>
    <row r="7" spans="2:11" customFormat="1" ht="15" customHeight="1">
      <c r="B7" s="193"/>
      <c r="C7" s="309" t="s">
        <v>1165</v>
      </c>
      <c r="D7" s="309"/>
      <c r="E7" s="309"/>
      <c r="F7" s="309"/>
      <c r="G7" s="309"/>
      <c r="H7" s="309"/>
      <c r="I7" s="309"/>
      <c r="J7" s="309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09" t="s">
        <v>1166</v>
      </c>
      <c r="D9" s="309"/>
      <c r="E9" s="309"/>
      <c r="F9" s="309"/>
      <c r="G9" s="309"/>
      <c r="H9" s="309"/>
      <c r="I9" s="309"/>
      <c r="J9" s="309"/>
      <c r="K9" s="190"/>
    </row>
    <row r="10" spans="2:11" customFormat="1" ht="15" customHeight="1">
      <c r="B10" s="193"/>
      <c r="C10" s="192"/>
      <c r="D10" s="309" t="s">
        <v>1167</v>
      </c>
      <c r="E10" s="309"/>
      <c r="F10" s="309"/>
      <c r="G10" s="309"/>
      <c r="H10" s="309"/>
      <c r="I10" s="309"/>
      <c r="J10" s="309"/>
      <c r="K10" s="190"/>
    </row>
    <row r="11" spans="2:11" customFormat="1" ht="15" customHeight="1">
      <c r="B11" s="193"/>
      <c r="C11" s="194"/>
      <c r="D11" s="309" t="s">
        <v>1168</v>
      </c>
      <c r="E11" s="309"/>
      <c r="F11" s="309"/>
      <c r="G11" s="309"/>
      <c r="H11" s="309"/>
      <c r="I11" s="309"/>
      <c r="J11" s="309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1169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09" t="s">
        <v>1170</v>
      </c>
      <c r="E15" s="309"/>
      <c r="F15" s="309"/>
      <c r="G15" s="309"/>
      <c r="H15" s="309"/>
      <c r="I15" s="309"/>
      <c r="J15" s="309"/>
      <c r="K15" s="190"/>
    </row>
    <row r="16" spans="2:11" customFormat="1" ht="15" customHeight="1">
      <c r="B16" s="193"/>
      <c r="C16" s="194"/>
      <c r="D16" s="309" t="s">
        <v>1171</v>
      </c>
      <c r="E16" s="309"/>
      <c r="F16" s="309"/>
      <c r="G16" s="309"/>
      <c r="H16" s="309"/>
      <c r="I16" s="309"/>
      <c r="J16" s="309"/>
      <c r="K16" s="190"/>
    </row>
    <row r="17" spans="2:11" customFormat="1" ht="15" customHeight="1">
      <c r="B17" s="193"/>
      <c r="C17" s="194"/>
      <c r="D17" s="309" t="s">
        <v>1172</v>
      </c>
      <c r="E17" s="309"/>
      <c r="F17" s="309"/>
      <c r="G17" s="309"/>
      <c r="H17" s="309"/>
      <c r="I17" s="309"/>
      <c r="J17" s="309"/>
      <c r="K17" s="190"/>
    </row>
    <row r="18" spans="2:11" customFormat="1" ht="15" customHeight="1">
      <c r="B18" s="193"/>
      <c r="C18" s="194"/>
      <c r="D18" s="194"/>
      <c r="E18" s="196" t="s">
        <v>81</v>
      </c>
      <c r="F18" s="309" t="s">
        <v>1173</v>
      </c>
      <c r="G18" s="309"/>
      <c r="H18" s="309"/>
      <c r="I18" s="309"/>
      <c r="J18" s="309"/>
      <c r="K18" s="190"/>
    </row>
    <row r="19" spans="2:11" customFormat="1" ht="15" customHeight="1">
      <c r="B19" s="193"/>
      <c r="C19" s="194"/>
      <c r="D19" s="194"/>
      <c r="E19" s="196" t="s">
        <v>1174</v>
      </c>
      <c r="F19" s="309" t="s">
        <v>1175</v>
      </c>
      <c r="G19" s="309"/>
      <c r="H19" s="309"/>
      <c r="I19" s="309"/>
      <c r="J19" s="309"/>
      <c r="K19" s="190"/>
    </row>
    <row r="20" spans="2:11" customFormat="1" ht="15" customHeight="1">
      <c r="B20" s="193"/>
      <c r="C20" s="194"/>
      <c r="D20" s="194"/>
      <c r="E20" s="196" t="s">
        <v>1176</v>
      </c>
      <c r="F20" s="309" t="s">
        <v>1177</v>
      </c>
      <c r="G20" s="309"/>
      <c r="H20" s="309"/>
      <c r="I20" s="309"/>
      <c r="J20" s="309"/>
      <c r="K20" s="190"/>
    </row>
    <row r="21" spans="2:11" customFormat="1" ht="15" customHeight="1">
      <c r="B21" s="193"/>
      <c r="C21" s="194"/>
      <c r="D21" s="194"/>
      <c r="E21" s="196" t="s">
        <v>1178</v>
      </c>
      <c r="F21" s="309" t="s">
        <v>1179</v>
      </c>
      <c r="G21" s="309"/>
      <c r="H21" s="309"/>
      <c r="I21" s="309"/>
      <c r="J21" s="309"/>
      <c r="K21" s="190"/>
    </row>
    <row r="22" spans="2:11" customFormat="1" ht="15" customHeight="1">
      <c r="B22" s="193"/>
      <c r="C22" s="194"/>
      <c r="D22" s="194"/>
      <c r="E22" s="196" t="s">
        <v>1180</v>
      </c>
      <c r="F22" s="309" t="s">
        <v>1181</v>
      </c>
      <c r="G22" s="309"/>
      <c r="H22" s="309"/>
      <c r="I22" s="309"/>
      <c r="J22" s="309"/>
      <c r="K22" s="190"/>
    </row>
    <row r="23" spans="2:11" customFormat="1" ht="15" customHeight="1">
      <c r="B23" s="193"/>
      <c r="C23" s="194"/>
      <c r="D23" s="194"/>
      <c r="E23" s="196" t="s">
        <v>1182</v>
      </c>
      <c r="F23" s="309" t="s">
        <v>1183</v>
      </c>
      <c r="G23" s="309"/>
      <c r="H23" s="309"/>
      <c r="I23" s="309"/>
      <c r="J23" s="309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09" t="s">
        <v>1184</v>
      </c>
      <c r="D25" s="309"/>
      <c r="E25" s="309"/>
      <c r="F25" s="309"/>
      <c r="G25" s="309"/>
      <c r="H25" s="309"/>
      <c r="I25" s="309"/>
      <c r="J25" s="309"/>
      <c r="K25" s="190"/>
    </row>
    <row r="26" spans="2:11" customFormat="1" ht="15" customHeight="1">
      <c r="B26" s="193"/>
      <c r="C26" s="309" t="s">
        <v>1185</v>
      </c>
      <c r="D26" s="309"/>
      <c r="E26" s="309"/>
      <c r="F26" s="309"/>
      <c r="G26" s="309"/>
      <c r="H26" s="309"/>
      <c r="I26" s="309"/>
      <c r="J26" s="309"/>
      <c r="K26" s="190"/>
    </row>
    <row r="27" spans="2:11" customFormat="1" ht="15" customHeight="1">
      <c r="B27" s="193"/>
      <c r="C27" s="192"/>
      <c r="D27" s="309" t="s">
        <v>1186</v>
      </c>
      <c r="E27" s="309"/>
      <c r="F27" s="309"/>
      <c r="G27" s="309"/>
      <c r="H27" s="309"/>
      <c r="I27" s="309"/>
      <c r="J27" s="309"/>
      <c r="K27" s="190"/>
    </row>
    <row r="28" spans="2:11" customFormat="1" ht="15" customHeight="1">
      <c r="B28" s="193"/>
      <c r="C28" s="194"/>
      <c r="D28" s="309" t="s">
        <v>1187</v>
      </c>
      <c r="E28" s="309"/>
      <c r="F28" s="309"/>
      <c r="G28" s="309"/>
      <c r="H28" s="309"/>
      <c r="I28" s="309"/>
      <c r="J28" s="309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09" t="s">
        <v>1188</v>
      </c>
      <c r="E30" s="309"/>
      <c r="F30" s="309"/>
      <c r="G30" s="309"/>
      <c r="H30" s="309"/>
      <c r="I30" s="309"/>
      <c r="J30" s="309"/>
      <c r="K30" s="190"/>
    </row>
    <row r="31" spans="2:11" customFormat="1" ht="15" customHeight="1">
      <c r="B31" s="193"/>
      <c r="C31" s="194"/>
      <c r="D31" s="309" t="s">
        <v>1189</v>
      </c>
      <c r="E31" s="309"/>
      <c r="F31" s="309"/>
      <c r="G31" s="309"/>
      <c r="H31" s="309"/>
      <c r="I31" s="309"/>
      <c r="J31" s="309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09" t="s">
        <v>1190</v>
      </c>
      <c r="E33" s="309"/>
      <c r="F33" s="309"/>
      <c r="G33" s="309"/>
      <c r="H33" s="309"/>
      <c r="I33" s="309"/>
      <c r="J33" s="309"/>
      <c r="K33" s="190"/>
    </row>
    <row r="34" spans="2:11" customFormat="1" ht="15" customHeight="1">
      <c r="B34" s="193"/>
      <c r="C34" s="194"/>
      <c r="D34" s="309" t="s">
        <v>1191</v>
      </c>
      <c r="E34" s="309"/>
      <c r="F34" s="309"/>
      <c r="G34" s="309"/>
      <c r="H34" s="309"/>
      <c r="I34" s="309"/>
      <c r="J34" s="309"/>
      <c r="K34" s="190"/>
    </row>
    <row r="35" spans="2:11" customFormat="1" ht="15" customHeight="1">
      <c r="B35" s="193"/>
      <c r="C35" s="194"/>
      <c r="D35" s="309" t="s">
        <v>1192</v>
      </c>
      <c r="E35" s="309"/>
      <c r="F35" s="309"/>
      <c r="G35" s="309"/>
      <c r="H35" s="309"/>
      <c r="I35" s="309"/>
      <c r="J35" s="309"/>
      <c r="K35" s="190"/>
    </row>
    <row r="36" spans="2:11" customFormat="1" ht="15" customHeight="1">
      <c r="B36" s="193"/>
      <c r="C36" s="194"/>
      <c r="D36" s="192"/>
      <c r="E36" s="195" t="s">
        <v>121</v>
      </c>
      <c r="F36" s="192"/>
      <c r="G36" s="309" t="s">
        <v>1193</v>
      </c>
      <c r="H36" s="309"/>
      <c r="I36" s="309"/>
      <c r="J36" s="309"/>
      <c r="K36" s="190"/>
    </row>
    <row r="37" spans="2:11" customFormat="1" ht="30.75" customHeight="1">
      <c r="B37" s="193"/>
      <c r="C37" s="194"/>
      <c r="D37" s="192"/>
      <c r="E37" s="195" t="s">
        <v>1194</v>
      </c>
      <c r="F37" s="192"/>
      <c r="G37" s="309" t="s">
        <v>1195</v>
      </c>
      <c r="H37" s="309"/>
      <c r="I37" s="309"/>
      <c r="J37" s="309"/>
      <c r="K37" s="190"/>
    </row>
    <row r="38" spans="2:11" customFormat="1" ht="15" customHeight="1">
      <c r="B38" s="193"/>
      <c r="C38" s="194"/>
      <c r="D38" s="192"/>
      <c r="E38" s="195" t="s">
        <v>55</v>
      </c>
      <c r="F38" s="192"/>
      <c r="G38" s="309" t="s">
        <v>1196</v>
      </c>
      <c r="H38" s="309"/>
      <c r="I38" s="309"/>
      <c r="J38" s="309"/>
      <c r="K38" s="190"/>
    </row>
    <row r="39" spans="2:11" customFormat="1" ht="15" customHeight="1">
      <c r="B39" s="193"/>
      <c r="C39" s="194"/>
      <c r="D39" s="192"/>
      <c r="E39" s="195" t="s">
        <v>56</v>
      </c>
      <c r="F39" s="192"/>
      <c r="G39" s="309" t="s">
        <v>1197</v>
      </c>
      <c r="H39" s="309"/>
      <c r="I39" s="309"/>
      <c r="J39" s="309"/>
      <c r="K39" s="190"/>
    </row>
    <row r="40" spans="2:11" customFormat="1" ht="15" customHeight="1">
      <c r="B40" s="193"/>
      <c r="C40" s="194"/>
      <c r="D40" s="192"/>
      <c r="E40" s="195" t="s">
        <v>122</v>
      </c>
      <c r="F40" s="192"/>
      <c r="G40" s="309" t="s">
        <v>1198</v>
      </c>
      <c r="H40" s="309"/>
      <c r="I40" s="309"/>
      <c r="J40" s="309"/>
      <c r="K40" s="190"/>
    </row>
    <row r="41" spans="2:11" customFormat="1" ht="15" customHeight="1">
      <c r="B41" s="193"/>
      <c r="C41" s="194"/>
      <c r="D41" s="192"/>
      <c r="E41" s="195" t="s">
        <v>123</v>
      </c>
      <c r="F41" s="192"/>
      <c r="G41" s="309" t="s">
        <v>1199</v>
      </c>
      <c r="H41" s="309"/>
      <c r="I41" s="309"/>
      <c r="J41" s="309"/>
      <c r="K41" s="190"/>
    </row>
    <row r="42" spans="2:11" customFormat="1" ht="15" customHeight="1">
      <c r="B42" s="193"/>
      <c r="C42" s="194"/>
      <c r="D42" s="192"/>
      <c r="E42" s="195" t="s">
        <v>1200</v>
      </c>
      <c r="F42" s="192"/>
      <c r="G42" s="309" t="s">
        <v>1201</v>
      </c>
      <c r="H42" s="309"/>
      <c r="I42" s="309"/>
      <c r="J42" s="309"/>
      <c r="K42" s="190"/>
    </row>
    <row r="43" spans="2:11" customFormat="1" ht="15" customHeight="1">
      <c r="B43" s="193"/>
      <c r="C43" s="194"/>
      <c r="D43" s="192"/>
      <c r="E43" s="195"/>
      <c r="F43" s="192"/>
      <c r="G43" s="309" t="s">
        <v>1202</v>
      </c>
      <c r="H43" s="309"/>
      <c r="I43" s="309"/>
      <c r="J43" s="309"/>
      <c r="K43" s="190"/>
    </row>
    <row r="44" spans="2:11" customFormat="1" ht="15" customHeight="1">
      <c r="B44" s="193"/>
      <c r="C44" s="194"/>
      <c r="D44" s="192"/>
      <c r="E44" s="195" t="s">
        <v>1203</v>
      </c>
      <c r="F44" s="192"/>
      <c r="G44" s="309" t="s">
        <v>1204</v>
      </c>
      <c r="H44" s="309"/>
      <c r="I44" s="309"/>
      <c r="J44" s="309"/>
      <c r="K44" s="190"/>
    </row>
    <row r="45" spans="2:11" customFormat="1" ht="15" customHeight="1">
      <c r="B45" s="193"/>
      <c r="C45" s="194"/>
      <c r="D45" s="192"/>
      <c r="E45" s="195" t="s">
        <v>125</v>
      </c>
      <c r="F45" s="192"/>
      <c r="G45" s="309" t="s">
        <v>1205</v>
      </c>
      <c r="H45" s="309"/>
      <c r="I45" s="309"/>
      <c r="J45" s="309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09" t="s">
        <v>1206</v>
      </c>
      <c r="E47" s="309"/>
      <c r="F47" s="309"/>
      <c r="G47" s="309"/>
      <c r="H47" s="309"/>
      <c r="I47" s="309"/>
      <c r="J47" s="309"/>
      <c r="K47" s="190"/>
    </row>
    <row r="48" spans="2:11" customFormat="1" ht="15" customHeight="1">
      <c r="B48" s="193"/>
      <c r="C48" s="194"/>
      <c r="D48" s="194"/>
      <c r="E48" s="309" t="s">
        <v>1207</v>
      </c>
      <c r="F48" s="309"/>
      <c r="G48" s="309"/>
      <c r="H48" s="309"/>
      <c r="I48" s="309"/>
      <c r="J48" s="309"/>
      <c r="K48" s="190"/>
    </row>
    <row r="49" spans="2:11" customFormat="1" ht="15" customHeight="1">
      <c r="B49" s="193"/>
      <c r="C49" s="194"/>
      <c r="D49" s="194"/>
      <c r="E49" s="309" t="s">
        <v>1208</v>
      </c>
      <c r="F49" s="309"/>
      <c r="G49" s="309"/>
      <c r="H49" s="309"/>
      <c r="I49" s="309"/>
      <c r="J49" s="309"/>
      <c r="K49" s="190"/>
    </row>
    <row r="50" spans="2:11" customFormat="1" ht="15" customHeight="1">
      <c r="B50" s="193"/>
      <c r="C50" s="194"/>
      <c r="D50" s="194"/>
      <c r="E50" s="309" t="s">
        <v>1209</v>
      </c>
      <c r="F50" s="309"/>
      <c r="G50" s="309"/>
      <c r="H50" s="309"/>
      <c r="I50" s="309"/>
      <c r="J50" s="309"/>
      <c r="K50" s="190"/>
    </row>
    <row r="51" spans="2:11" customFormat="1" ht="15" customHeight="1">
      <c r="B51" s="193"/>
      <c r="C51" s="194"/>
      <c r="D51" s="309" t="s">
        <v>1210</v>
      </c>
      <c r="E51" s="309"/>
      <c r="F51" s="309"/>
      <c r="G51" s="309"/>
      <c r="H51" s="309"/>
      <c r="I51" s="309"/>
      <c r="J51" s="309"/>
      <c r="K51" s="190"/>
    </row>
    <row r="52" spans="2:11" customFormat="1" ht="25.5" customHeight="1">
      <c r="B52" s="189"/>
      <c r="C52" s="310" t="s">
        <v>1211</v>
      </c>
      <c r="D52" s="310"/>
      <c r="E52" s="310"/>
      <c r="F52" s="310"/>
      <c r="G52" s="310"/>
      <c r="H52" s="310"/>
      <c r="I52" s="310"/>
      <c r="J52" s="310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09" t="s">
        <v>1212</v>
      </c>
      <c r="D54" s="309"/>
      <c r="E54" s="309"/>
      <c r="F54" s="309"/>
      <c r="G54" s="309"/>
      <c r="H54" s="309"/>
      <c r="I54" s="309"/>
      <c r="J54" s="309"/>
      <c r="K54" s="190"/>
    </row>
    <row r="55" spans="2:11" customFormat="1" ht="15" customHeight="1">
      <c r="B55" s="189"/>
      <c r="C55" s="309" t="s">
        <v>1213</v>
      </c>
      <c r="D55" s="309"/>
      <c r="E55" s="309"/>
      <c r="F55" s="309"/>
      <c r="G55" s="309"/>
      <c r="H55" s="309"/>
      <c r="I55" s="309"/>
      <c r="J55" s="309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09" t="s">
        <v>1214</v>
      </c>
      <c r="D57" s="309"/>
      <c r="E57" s="309"/>
      <c r="F57" s="309"/>
      <c r="G57" s="309"/>
      <c r="H57" s="309"/>
      <c r="I57" s="309"/>
      <c r="J57" s="309"/>
      <c r="K57" s="190"/>
    </row>
    <row r="58" spans="2:11" customFormat="1" ht="15" customHeight="1">
      <c r="B58" s="189"/>
      <c r="C58" s="194"/>
      <c r="D58" s="309" t="s">
        <v>1215</v>
      </c>
      <c r="E58" s="309"/>
      <c r="F58" s="309"/>
      <c r="G58" s="309"/>
      <c r="H58" s="309"/>
      <c r="I58" s="309"/>
      <c r="J58" s="309"/>
      <c r="K58" s="190"/>
    </row>
    <row r="59" spans="2:11" customFormat="1" ht="15" customHeight="1">
      <c r="B59" s="189"/>
      <c r="C59" s="194"/>
      <c r="D59" s="309" t="s">
        <v>1216</v>
      </c>
      <c r="E59" s="309"/>
      <c r="F59" s="309"/>
      <c r="G59" s="309"/>
      <c r="H59" s="309"/>
      <c r="I59" s="309"/>
      <c r="J59" s="309"/>
      <c r="K59" s="190"/>
    </row>
    <row r="60" spans="2:11" customFormat="1" ht="15" customHeight="1">
      <c r="B60" s="189"/>
      <c r="C60" s="194"/>
      <c r="D60" s="309" t="s">
        <v>1217</v>
      </c>
      <c r="E60" s="309"/>
      <c r="F60" s="309"/>
      <c r="G60" s="309"/>
      <c r="H60" s="309"/>
      <c r="I60" s="309"/>
      <c r="J60" s="309"/>
      <c r="K60" s="190"/>
    </row>
    <row r="61" spans="2:11" customFormat="1" ht="15" customHeight="1">
      <c r="B61" s="189"/>
      <c r="C61" s="194"/>
      <c r="D61" s="309" t="s">
        <v>1218</v>
      </c>
      <c r="E61" s="309"/>
      <c r="F61" s="309"/>
      <c r="G61" s="309"/>
      <c r="H61" s="309"/>
      <c r="I61" s="309"/>
      <c r="J61" s="309"/>
      <c r="K61" s="190"/>
    </row>
    <row r="62" spans="2:11" customFormat="1" ht="15" customHeight="1">
      <c r="B62" s="189"/>
      <c r="C62" s="194"/>
      <c r="D62" s="312" t="s">
        <v>1219</v>
      </c>
      <c r="E62" s="312"/>
      <c r="F62" s="312"/>
      <c r="G62" s="312"/>
      <c r="H62" s="312"/>
      <c r="I62" s="312"/>
      <c r="J62" s="312"/>
      <c r="K62" s="190"/>
    </row>
    <row r="63" spans="2:11" customFormat="1" ht="15" customHeight="1">
      <c r="B63" s="189"/>
      <c r="C63" s="194"/>
      <c r="D63" s="309" t="s">
        <v>1220</v>
      </c>
      <c r="E63" s="309"/>
      <c r="F63" s="309"/>
      <c r="G63" s="309"/>
      <c r="H63" s="309"/>
      <c r="I63" s="309"/>
      <c r="J63" s="309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09" t="s">
        <v>1221</v>
      </c>
      <c r="E65" s="309"/>
      <c r="F65" s="309"/>
      <c r="G65" s="309"/>
      <c r="H65" s="309"/>
      <c r="I65" s="309"/>
      <c r="J65" s="309"/>
      <c r="K65" s="190"/>
    </row>
    <row r="66" spans="2:11" customFormat="1" ht="15" customHeight="1">
      <c r="B66" s="189"/>
      <c r="C66" s="194"/>
      <c r="D66" s="312" t="s">
        <v>1222</v>
      </c>
      <c r="E66" s="312"/>
      <c r="F66" s="312"/>
      <c r="G66" s="312"/>
      <c r="H66" s="312"/>
      <c r="I66" s="312"/>
      <c r="J66" s="312"/>
      <c r="K66" s="190"/>
    </row>
    <row r="67" spans="2:11" customFormat="1" ht="15" customHeight="1">
      <c r="B67" s="189"/>
      <c r="C67" s="194"/>
      <c r="D67" s="309" t="s">
        <v>1223</v>
      </c>
      <c r="E67" s="309"/>
      <c r="F67" s="309"/>
      <c r="G67" s="309"/>
      <c r="H67" s="309"/>
      <c r="I67" s="309"/>
      <c r="J67" s="309"/>
      <c r="K67" s="190"/>
    </row>
    <row r="68" spans="2:11" customFormat="1" ht="15" customHeight="1">
      <c r="B68" s="189"/>
      <c r="C68" s="194"/>
      <c r="D68" s="309" t="s">
        <v>1224</v>
      </c>
      <c r="E68" s="309"/>
      <c r="F68" s="309"/>
      <c r="G68" s="309"/>
      <c r="H68" s="309"/>
      <c r="I68" s="309"/>
      <c r="J68" s="309"/>
      <c r="K68" s="190"/>
    </row>
    <row r="69" spans="2:11" customFormat="1" ht="15" customHeight="1">
      <c r="B69" s="189"/>
      <c r="C69" s="194"/>
      <c r="D69" s="309" t="s">
        <v>1225</v>
      </c>
      <c r="E69" s="309"/>
      <c r="F69" s="309"/>
      <c r="G69" s="309"/>
      <c r="H69" s="309"/>
      <c r="I69" s="309"/>
      <c r="J69" s="309"/>
      <c r="K69" s="190"/>
    </row>
    <row r="70" spans="2:11" customFormat="1" ht="15" customHeight="1">
      <c r="B70" s="189"/>
      <c r="C70" s="194"/>
      <c r="D70" s="309" t="s">
        <v>1226</v>
      </c>
      <c r="E70" s="309"/>
      <c r="F70" s="309"/>
      <c r="G70" s="309"/>
      <c r="H70" s="309"/>
      <c r="I70" s="309"/>
      <c r="J70" s="309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13" t="s">
        <v>1227</v>
      </c>
      <c r="D75" s="313"/>
      <c r="E75" s="313"/>
      <c r="F75" s="313"/>
      <c r="G75" s="313"/>
      <c r="H75" s="313"/>
      <c r="I75" s="313"/>
      <c r="J75" s="313"/>
      <c r="K75" s="207"/>
    </row>
    <row r="76" spans="2:11" customFormat="1" ht="17.25" customHeight="1">
      <c r="B76" s="206"/>
      <c r="C76" s="208" t="s">
        <v>1228</v>
      </c>
      <c r="D76" s="208"/>
      <c r="E76" s="208"/>
      <c r="F76" s="208" t="s">
        <v>1229</v>
      </c>
      <c r="G76" s="209"/>
      <c r="H76" s="208" t="s">
        <v>56</v>
      </c>
      <c r="I76" s="208" t="s">
        <v>59</v>
      </c>
      <c r="J76" s="208" t="s">
        <v>1230</v>
      </c>
      <c r="K76" s="207"/>
    </row>
    <row r="77" spans="2:11" customFormat="1" ht="17.25" customHeight="1">
      <c r="B77" s="206"/>
      <c r="C77" s="210" t="s">
        <v>1231</v>
      </c>
      <c r="D77" s="210"/>
      <c r="E77" s="210"/>
      <c r="F77" s="211" t="s">
        <v>1232</v>
      </c>
      <c r="G77" s="212"/>
      <c r="H77" s="210"/>
      <c r="I77" s="210"/>
      <c r="J77" s="210" t="s">
        <v>1233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55</v>
      </c>
      <c r="D79" s="215"/>
      <c r="E79" s="215"/>
      <c r="F79" s="216" t="s">
        <v>1234</v>
      </c>
      <c r="G79" s="217"/>
      <c r="H79" s="195" t="s">
        <v>1235</v>
      </c>
      <c r="I79" s="195" t="s">
        <v>1236</v>
      </c>
      <c r="J79" s="195">
        <v>20</v>
      </c>
      <c r="K79" s="207"/>
    </row>
    <row r="80" spans="2:11" customFormat="1" ht="15" customHeight="1">
      <c r="B80" s="206"/>
      <c r="C80" s="195" t="s">
        <v>1237</v>
      </c>
      <c r="D80" s="195"/>
      <c r="E80" s="195"/>
      <c r="F80" s="216" t="s">
        <v>1234</v>
      </c>
      <c r="G80" s="217"/>
      <c r="H80" s="195" t="s">
        <v>1238</v>
      </c>
      <c r="I80" s="195" t="s">
        <v>1236</v>
      </c>
      <c r="J80" s="195">
        <v>120</v>
      </c>
      <c r="K80" s="207"/>
    </row>
    <row r="81" spans="2:11" customFormat="1" ht="15" customHeight="1">
      <c r="B81" s="218"/>
      <c r="C81" s="195" t="s">
        <v>1239</v>
      </c>
      <c r="D81" s="195"/>
      <c r="E81" s="195"/>
      <c r="F81" s="216" t="s">
        <v>1240</v>
      </c>
      <c r="G81" s="217"/>
      <c r="H81" s="195" t="s">
        <v>1241</v>
      </c>
      <c r="I81" s="195" t="s">
        <v>1236</v>
      </c>
      <c r="J81" s="195">
        <v>50</v>
      </c>
      <c r="K81" s="207"/>
    </row>
    <row r="82" spans="2:11" customFormat="1" ht="15" customHeight="1">
      <c r="B82" s="218"/>
      <c r="C82" s="195" t="s">
        <v>1242</v>
      </c>
      <c r="D82" s="195"/>
      <c r="E82" s="195"/>
      <c r="F82" s="216" t="s">
        <v>1234</v>
      </c>
      <c r="G82" s="217"/>
      <c r="H82" s="195" t="s">
        <v>1243</v>
      </c>
      <c r="I82" s="195" t="s">
        <v>1244</v>
      </c>
      <c r="J82" s="195"/>
      <c r="K82" s="207"/>
    </row>
    <row r="83" spans="2:11" customFormat="1" ht="15" customHeight="1">
      <c r="B83" s="218"/>
      <c r="C83" s="195" t="s">
        <v>1245</v>
      </c>
      <c r="D83" s="195"/>
      <c r="E83" s="195"/>
      <c r="F83" s="216" t="s">
        <v>1240</v>
      </c>
      <c r="G83" s="195"/>
      <c r="H83" s="195" t="s">
        <v>1246</v>
      </c>
      <c r="I83" s="195" t="s">
        <v>1236</v>
      </c>
      <c r="J83" s="195">
        <v>15</v>
      </c>
      <c r="K83" s="207"/>
    </row>
    <row r="84" spans="2:11" customFormat="1" ht="15" customHeight="1">
      <c r="B84" s="218"/>
      <c r="C84" s="195" t="s">
        <v>1247</v>
      </c>
      <c r="D84" s="195"/>
      <c r="E84" s="195"/>
      <c r="F84" s="216" t="s">
        <v>1240</v>
      </c>
      <c r="G84" s="195"/>
      <c r="H84" s="195" t="s">
        <v>1248</v>
      </c>
      <c r="I84" s="195" t="s">
        <v>1236</v>
      </c>
      <c r="J84" s="195">
        <v>15</v>
      </c>
      <c r="K84" s="207"/>
    </row>
    <row r="85" spans="2:11" customFormat="1" ht="15" customHeight="1">
      <c r="B85" s="218"/>
      <c r="C85" s="195" t="s">
        <v>1249</v>
      </c>
      <c r="D85" s="195"/>
      <c r="E85" s="195"/>
      <c r="F85" s="216" t="s">
        <v>1240</v>
      </c>
      <c r="G85" s="195"/>
      <c r="H85" s="195" t="s">
        <v>1250</v>
      </c>
      <c r="I85" s="195" t="s">
        <v>1236</v>
      </c>
      <c r="J85" s="195">
        <v>20</v>
      </c>
      <c r="K85" s="207"/>
    </row>
    <row r="86" spans="2:11" customFormat="1" ht="15" customHeight="1">
      <c r="B86" s="218"/>
      <c r="C86" s="195" t="s">
        <v>1251</v>
      </c>
      <c r="D86" s="195"/>
      <c r="E86" s="195"/>
      <c r="F86" s="216" t="s">
        <v>1240</v>
      </c>
      <c r="G86" s="195"/>
      <c r="H86" s="195" t="s">
        <v>1252</v>
      </c>
      <c r="I86" s="195" t="s">
        <v>1236</v>
      </c>
      <c r="J86" s="195">
        <v>20</v>
      </c>
      <c r="K86" s="207"/>
    </row>
    <row r="87" spans="2:11" customFormat="1" ht="15" customHeight="1">
      <c r="B87" s="218"/>
      <c r="C87" s="195" t="s">
        <v>1253</v>
      </c>
      <c r="D87" s="195"/>
      <c r="E87" s="195"/>
      <c r="F87" s="216" t="s">
        <v>1240</v>
      </c>
      <c r="G87" s="217"/>
      <c r="H87" s="195" t="s">
        <v>1254</v>
      </c>
      <c r="I87" s="195" t="s">
        <v>1236</v>
      </c>
      <c r="J87" s="195">
        <v>50</v>
      </c>
      <c r="K87" s="207"/>
    </row>
    <row r="88" spans="2:11" customFormat="1" ht="15" customHeight="1">
      <c r="B88" s="218"/>
      <c r="C88" s="195" t="s">
        <v>1255</v>
      </c>
      <c r="D88" s="195"/>
      <c r="E88" s="195"/>
      <c r="F88" s="216" t="s">
        <v>1240</v>
      </c>
      <c r="G88" s="217"/>
      <c r="H88" s="195" t="s">
        <v>1256</v>
      </c>
      <c r="I88" s="195" t="s">
        <v>1236</v>
      </c>
      <c r="J88" s="195">
        <v>20</v>
      </c>
      <c r="K88" s="207"/>
    </row>
    <row r="89" spans="2:11" customFormat="1" ht="15" customHeight="1">
      <c r="B89" s="218"/>
      <c r="C89" s="195" t="s">
        <v>1257</v>
      </c>
      <c r="D89" s="195"/>
      <c r="E89" s="195"/>
      <c r="F89" s="216" t="s">
        <v>1240</v>
      </c>
      <c r="G89" s="217"/>
      <c r="H89" s="195" t="s">
        <v>1258</v>
      </c>
      <c r="I89" s="195" t="s">
        <v>1236</v>
      </c>
      <c r="J89" s="195">
        <v>20</v>
      </c>
      <c r="K89" s="207"/>
    </row>
    <row r="90" spans="2:11" customFormat="1" ht="15" customHeight="1">
      <c r="B90" s="218"/>
      <c r="C90" s="195" t="s">
        <v>1259</v>
      </c>
      <c r="D90" s="195"/>
      <c r="E90" s="195"/>
      <c r="F90" s="216" t="s">
        <v>1240</v>
      </c>
      <c r="G90" s="217"/>
      <c r="H90" s="195" t="s">
        <v>1260</v>
      </c>
      <c r="I90" s="195" t="s">
        <v>1236</v>
      </c>
      <c r="J90" s="195">
        <v>50</v>
      </c>
      <c r="K90" s="207"/>
    </row>
    <row r="91" spans="2:11" customFormat="1" ht="15" customHeight="1">
      <c r="B91" s="218"/>
      <c r="C91" s="195" t="s">
        <v>1261</v>
      </c>
      <c r="D91" s="195"/>
      <c r="E91" s="195"/>
      <c r="F91" s="216" t="s">
        <v>1240</v>
      </c>
      <c r="G91" s="217"/>
      <c r="H91" s="195" t="s">
        <v>1261</v>
      </c>
      <c r="I91" s="195" t="s">
        <v>1236</v>
      </c>
      <c r="J91" s="195">
        <v>50</v>
      </c>
      <c r="K91" s="207"/>
    </row>
    <row r="92" spans="2:11" customFormat="1" ht="15" customHeight="1">
      <c r="B92" s="218"/>
      <c r="C92" s="195" t="s">
        <v>1262</v>
      </c>
      <c r="D92" s="195"/>
      <c r="E92" s="195"/>
      <c r="F92" s="216" t="s">
        <v>1240</v>
      </c>
      <c r="G92" s="217"/>
      <c r="H92" s="195" t="s">
        <v>1263</v>
      </c>
      <c r="I92" s="195" t="s">
        <v>1236</v>
      </c>
      <c r="J92" s="195">
        <v>255</v>
      </c>
      <c r="K92" s="207"/>
    </row>
    <row r="93" spans="2:11" customFormat="1" ht="15" customHeight="1">
      <c r="B93" s="218"/>
      <c r="C93" s="195" t="s">
        <v>1264</v>
      </c>
      <c r="D93" s="195"/>
      <c r="E93" s="195"/>
      <c r="F93" s="216" t="s">
        <v>1234</v>
      </c>
      <c r="G93" s="217"/>
      <c r="H93" s="195" t="s">
        <v>1265</v>
      </c>
      <c r="I93" s="195" t="s">
        <v>1266</v>
      </c>
      <c r="J93" s="195"/>
      <c r="K93" s="207"/>
    </row>
    <row r="94" spans="2:11" customFormat="1" ht="15" customHeight="1">
      <c r="B94" s="218"/>
      <c r="C94" s="195" t="s">
        <v>1267</v>
      </c>
      <c r="D94" s="195"/>
      <c r="E94" s="195"/>
      <c r="F94" s="216" t="s">
        <v>1234</v>
      </c>
      <c r="G94" s="217"/>
      <c r="H94" s="195" t="s">
        <v>1268</v>
      </c>
      <c r="I94" s="195" t="s">
        <v>1269</v>
      </c>
      <c r="J94" s="195"/>
      <c r="K94" s="207"/>
    </row>
    <row r="95" spans="2:11" customFormat="1" ht="15" customHeight="1">
      <c r="B95" s="218"/>
      <c r="C95" s="195" t="s">
        <v>1270</v>
      </c>
      <c r="D95" s="195"/>
      <c r="E95" s="195"/>
      <c r="F95" s="216" t="s">
        <v>1234</v>
      </c>
      <c r="G95" s="217"/>
      <c r="H95" s="195" t="s">
        <v>1270</v>
      </c>
      <c r="I95" s="195" t="s">
        <v>1269</v>
      </c>
      <c r="J95" s="195"/>
      <c r="K95" s="207"/>
    </row>
    <row r="96" spans="2:11" customFormat="1" ht="15" customHeight="1">
      <c r="B96" s="218"/>
      <c r="C96" s="195" t="s">
        <v>40</v>
      </c>
      <c r="D96" s="195"/>
      <c r="E96" s="195"/>
      <c r="F96" s="216" t="s">
        <v>1234</v>
      </c>
      <c r="G96" s="217"/>
      <c r="H96" s="195" t="s">
        <v>1271</v>
      </c>
      <c r="I96" s="195" t="s">
        <v>1269</v>
      </c>
      <c r="J96" s="195"/>
      <c r="K96" s="207"/>
    </row>
    <row r="97" spans="2:11" customFormat="1" ht="15" customHeight="1">
      <c r="B97" s="218"/>
      <c r="C97" s="195" t="s">
        <v>50</v>
      </c>
      <c r="D97" s="195"/>
      <c r="E97" s="195"/>
      <c r="F97" s="216" t="s">
        <v>1234</v>
      </c>
      <c r="G97" s="217"/>
      <c r="H97" s="195" t="s">
        <v>1272</v>
      </c>
      <c r="I97" s="195" t="s">
        <v>1269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13" t="s">
        <v>1273</v>
      </c>
      <c r="D102" s="313"/>
      <c r="E102" s="313"/>
      <c r="F102" s="313"/>
      <c r="G102" s="313"/>
      <c r="H102" s="313"/>
      <c r="I102" s="313"/>
      <c r="J102" s="313"/>
      <c r="K102" s="207"/>
    </row>
    <row r="103" spans="2:11" customFormat="1" ht="17.25" customHeight="1">
      <c r="B103" s="206"/>
      <c r="C103" s="208" t="s">
        <v>1228</v>
      </c>
      <c r="D103" s="208"/>
      <c r="E103" s="208"/>
      <c r="F103" s="208" t="s">
        <v>1229</v>
      </c>
      <c r="G103" s="209"/>
      <c r="H103" s="208" t="s">
        <v>56</v>
      </c>
      <c r="I103" s="208" t="s">
        <v>59</v>
      </c>
      <c r="J103" s="208" t="s">
        <v>1230</v>
      </c>
      <c r="K103" s="207"/>
    </row>
    <row r="104" spans="2:11" customFormat="1" ht="17.25" customHeight="1">
      <c r="B104" s="206"/>
      <c r="C104" s="210" t="s">
        <v>1231</v>
      </c>
      <c r="D104" s="210"/>
      <c r="E104" s="210"/>
      <c r="F104" s="211" t="s">
        <v>1232</v>
      </c>
      <c r="G104" s="212"/>
      <c r="H104" s="210"/>
      <c r="I104" s="210"/>
      <c r="J104" s="210" t="s">
        <v>1233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55</v>
      </c>
      <c r="D106" s="215"/>
      <c r="E106" s="215"/>
      <c r="F106" s="216" t="s">
        <v>1234</v>
      </c>
      <c r="G106" s="195"/>
      <c r="H106" s="195" t="s">
        <v>1274</v>
      </c>
      <c r="I106" s="195" t="s">
        <v>1236</v>
      </c>
      <c r="J106" s="195">
        <v>20</v>
      </c>
      <c r="K106" s="207"/>
    </row>
    <row r="107" spans="2:11" customFormat="1" ht="15" customHeight="1">
      <c r="B107" s="206"/>
      <c r="C107" s="195" t="s">
        <v>1237</v>
      </c>
      <c r="D107" s="195"/>
      <c r="E107" s="195"/>
      <c r="F107" s="216" t="s">
        <v>1234</v>
      </c>
      <c r="G107" s="195"/>
      <c r="H107" s="195" t="s">
        <v>1274</v>
      </c>
      <c r="I107" s="195" t="s">
        <v>1236</v>
      </c>
      <c r="J107" s="195">
        <v>120</v>
      </c>
      <c r="K107" s="207"/>
    </row>
    <row r="108" spans="2:11" customFormat="1" ht="15" customHeight="1">
      <c r="B108" s="218"/>
      <c r="C108" s="195" t="s">
        <v>1239</v>
      </c>
      <c r="D108" s="195"/>
      <c r="E108" s="195"/>
      <c r="F108" s="216" t="s">
        <v>1240</v>
      </c>
      <c r="G108" s="195"/>
      <c r="H108" s="195" t="s">
        <v>1274</v>
      </c>
      <c r="I108" s="195" t="s">
        <v>1236</v>
      </c>
      <c r="J108" s="195">
        <v>50</v>
      </c>
      <c r="K108" s="207"/>
    </row>
    <row r="109" spans="2:11" customFormat="1" ht="15" customHeight="1">
      <c r="B109" s="218"/>
      <c r="C109" s="195" t="s">
        <v>1242</v>
      </c>
      <c r="D109" s="195"/>
      <c r="E109" s="195"/>
      <c r="F109" s="216" t="s">
        <v>1234</v>
      </c>
      <c r="G109" s="195"/>
      <c r="H109" s="195" t="s">
        <v>1274</v>
      </c>
      <c r="I109" s="195" t="s">
        <v>1244</v>
      </c>
      <c r="J109" s="195"/>
      <c r="K109" s="207"/>
    </row>
    <row r="110" spans="2:11" customFormat="1" ht="15" customHeight="1">
      <c r="B110" s="218"/>
      <c r="C110" s="195" t="s">
        <v>1253</v>
      </c>
      <c r="D110" s="195"/>
      <c r="E110" s="195"/>
      <c r="F110" s="216" t="s">
        <v>1240</v>
      </c>
      <c r="G110" s="195"/>
      <c r="H110" s="195" t="s">
        <v>1274</v>
      </c>
      <c r="I110" s="195" t="s">
        <v>1236</v>
      </c>
      <c r="J110" s="195">
        <v>50</v>
      </c>
      <c r="K110" s="207"/>
    </row>
    <row r="111" spans="2:11" customFormat="1" ht="15" customHeight="1">
      <c r="B111" s="218"/>
      <c r="C111" s="195" t="s">
        <v>1261</v>
      </c>
      <c r="D111" s="195"/>
      <c r="E111" s="195"/>
      <c r="F111" s="216" t="s">
        <v>1240</v>
      </c>
      <c r="G111" s="195"/>
      <c r="H111" s="195" t="s">
        <v>1274</v>
      </c>
      <c r="I111" s="195" t="s">
        <v>1236</v>
      </c>
      <c r="J111" s="195">
        <v>50</v>
      </c>
      <c r="K111" s="207"/>
    </row>
    <row r="112" spans="2:11" customFormat="1" ht="15" customHeight="1">
      <c r="B112" s="218"/>
      <c r="C112" s="195" t="s">
        <v>1259</v>
      </c>
      <c r="D112" s="195"/>
      <c r="E112" s="195"/>
      <c r="F112" s="216" t="s">
        <v>1240</v>
      </c>
      <c r="G112" s="195"/>
      <c r="H112" s="195" t="s">
        <v>1274</v>
      </c>
      <c r="I112" s="195" t="s">
        <v>1236</v>
      </c>
      <c r="J112" s="195">
        <v>50</v>
      </c>
      <c r="K112" s="207"/>
    </row>
    <row r="113" spans="2:11" customFormat="1" ht="15" customHeight="1">
      <c r="B113" s="218"/>
      <c r="C113" s="195" t="s">
        <v>55</v>
      </c>
      <c r="D113" s="195"/>
      <c r="E113" s="195"/>
      <c r="F113" s="216" t="s">
        <v>1234</v>
      </c>
      <c r="G113" s="195"/>
      <c r="H113" s="195" t="s">
        <v>1275</v>
      </c>
      <c r="I113" s="195" t="s">
        <v>1236</v>
      </c>
      <c r="J113" s="195">
        <v>20</v>
      </c>
      <c r="K113" s="207"/>
    </row>
    <row r="114" spans="2:11" customFormat="1" ht="15" customHeight="1">
      <c r="B114" s="218"/>
      <c r="C114" s="195" t="s">
        <v>1276</v>
      </c>
      <c r="D114" s="195"/>
      <c r="E114" s="195"/>
      <c r="F114" s="216" t="s">
        <v>1234</v>
      </c>
      <c r="G114" s="195"/>
      <c r="H114" s="195" t="s">
        <v>1277</v>
      </c>
      <c r="I114" s="195" t="s">
        <v>1236</v>
      </c>
      <c r="J114" s="195">
        <v>120</v>
      </c>
      <c r="K114" s="207"/>
    </row>
    <row r="115" spans="2:11" customFormat="1" ht="15" customHeight="1">
      <c r="B115" s="218"/>
      <c r="C115" s="195" t="s">
        <v>40</v>
      </c>
      <c r="D115" s="195"/>
      <c r="E115" s="195"/>
      <c r="F115" s="216" t="s">
        <v>1234</v>
      </c>
      <c r="G115" s="195"/>
      <c r="H115" s="195" t="s">
        <v>1278</v>
      </c>
      <c r="I115" s="195" t="s">
        <v>1269</v>
      </c>
      <c r="J115" s="195"/>
      <c r="K115" s="207"/>
    </row>
    <row r="116" spans="2:11" customFormat="1" ht="15" customHeight="1">
      <c r="B116" s="218"/>
      <c r="C116" s="195" t="s">
        <v>50</v>
      </c>
      <c r="D116" s="195"/>
      <c r="E116" s="195"/>
      <c r="F116" s="216" t="s">
        <v>1234</v>
      </c>
      <c r="G116" s="195"/>
      <c r="H116" s="195" t="s">
        <v>1279</v>
      </c>
      <c r="I116" s="195" t="s">
        <v>1269</v>
      </c>
      <c r="J116" s="195"/>
      <c r="K116" s="207"/>
    </row>
    <row r="117" spans="2:11" customFormat="1" ht="15" customHeight="1">
      <c r="B117" s="218"/>
      <c r="C117" s="195" t="s">
        <v>59</v>
      </c>
      <c r="D117" s="195"/>
      <c r="E117" s="195"/>
      <c r="F117" s="216" t="s">
        <v>1234</v>
      </c>
      <c r="G117" s="195"/>
      <c r="H117" s="195" t="s">
        <v>1280</v>
      </c>
      <c r="I117" s="195" t="s">
        <v>1281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11" t="s">
        <v>1282</v>
      </c>
      <c r="D122" s="311"/>
      <c r="E122" s="311"/>
      <c r="F122" s="311"/>
      <c r="G122" s="311"/>
      <c r="H122" s="311"/>
      <c r="I122" s="311"/>
      <c r="J122" s="311"/>
      <c r="K122" s="233"/>
    </row>
    <row r="123" spans="2:11" customFormat="1" ht="17.25" customHeight="1">
      <c r="B123" s="234"/>
      <c r="C123" s="208" t="s">
        <v>1228</v>
      </c>
      <c r="D123" s="208"/>
      <c r="E123" s="208"/>
      <c r="F123" s="208" t="s">
        <v>1229</v>
      </c>
      <c r="G123" s="209"/>
      <c r="H123" s="208" t="s">
        <v>56</v>
      </c>
      <c r="I123" s="208" t="s">
        <v>59</v>
      </c>
      <c r="J123" s="208" t="s">
        <v>1230</v>
      </c>
      <c r="K123" s="235"/>
    </row>
    <row r="124" spans="2:11" customFormat="1" ht="17.25" customHeight="1">
      <c r="B124" s="234"/>
      <c r="C124" s="210" t="s">
        <v>1231</v>
      </c>
      <c r="D124" s="210"/>
      <c r="E124" s="210"/>
      <c r="F124" s="211" t="s">
        <v>1232</v>
      </c>
      <c r="G124" s="212"/>
      <c r="H124" s="210"/>
      <c r="I124" s="210"/>
      <c r="J124" s="210" t="s">
        <v>1233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1237</v>
      </c>
      <c r="D126" s="215"/>
      <c r="E126" s="215"/>
      <c r="F126" s="216" t="s">
        <v>1234</v>
      </c>
      <c r="G126" s="195"/>
      <c r="H126" s="195" t="s">
        <v>1274</v>
      </c>
      <c r="I126" s="195" t="s">
        <v>1236</v>
      </c>
      <c r="J126" s="195">
        <v>120</v>
      </c>
      <c r="K126" s="239"/>
    </row>
    <row r="127" spans="2:11" customFormat="1" ht="15" customHeight="1">
      <c r="B127" s="236"/>
      <c r="C127" s="195" t="s">
        <v>1283</v>
      </c>
      <c r="D127" s="195"/>
      <c r="E127" s="195"/>
      <c r="F127" s="216" t="s">
        <v>1234</v>
      </c>
      <c r="G127" s="195"/>
      <c r="H127" s="195" t="s">
        <v>1284</v>
      </c>
      <c r="I127" s="195" t="s">
        <v>1236</v>
      </c>
      <c r="J127" s="195" t="s">
        <v>1285</v>
      </c>
      <c r="K127" s="239"/>
    </row>
    <row r="128" spans="2:11" customFormat="1" ht="15" customHeight="1">
      <c r="B128" s="236"/>
      <c r="C128" s="195" t="s">
        <v>1182</v>
      </c>
      <c r="D128" s="195"/>
      <c r="E128" s="195"/>
      <c r="F128" s="216" t="s">
        <v>1234</v>
      </c>
      <c r="G128" s="195"/>
      <c r="H128" s="195" t="s">
        <v>1286</v>
      </c>
      <c r="I128" s="195" t="s">
        <v>1236</v>
      </c>
      <c r="J128" s="195" t="s">
        <v>1285</v>
      </c>
      <c r="K128" s="239"/>
    </row>
    <row r="129" spans="2:11" customFormat="1" ht="15" customHeight="1">
      <c r="B129" s="236"/>
      <c r="C129" s="195" t="s">
        <v>1245</v>
      </c>
      <c r="D129" s="195"/>
      <c r="E129" s="195"/>
      <c r="F129" s="216" t="s">
        <v>1240</v>
      </c>
      <c r="G129" s="195"/>
      <c r="H129" s="195" t="s">
        <v>1246</v>
      </c>
      <c r="I129" s="195" t="s">
        <v>1236</v>
      </c>
      <c r="J129" s="195">
        <v>15</v>
      </c>
      <c r="K129" s="239"/>
    </row>
    <row r="130" spans="2:11" customFormat="1" ht="15" customHeight="1">
      <c r="B130" s="236"/>
      <c r="C130" s="195" t="s">
        <v>1247</v>
      </c>
      <c r="D130" s="195"/>
      <c r="E130" s="195"/>
      <c r="F130" s="216" t="s">
        <v>1240</v>
      </c>
      <c r="G130" s="195"/>
      <c r="H130" s="195" t="s">
        <v>1248</v>
      </c>
      <c r="I130" s="195" t="s">
        <v>1236</v>
      </c>
      <c r="J130" s="195">
        <v>15</v>
      </c>
      <c r="K130" s="239"/>
    </row>
    <row r="131" spans="2:11" customFormat="1" ht="15" customHeight="1">
      <c r="B131" s="236"/>
      <c r="C131" s="195" t="s">
        <v>1249</v>
      </c>
      <c r="D131" s="195"/>
      <c r="E131" s="195"/>
      <c r="F131" s="216" t="s">
        <v>1240</v>
      </c>
      <c r="G131" s="195"/>
      <c r="H131" s="195" t="s">
        <v>1250</v>
      </c>
      <c r="I131" s="195" t="s">
        <v>1236</v>
      </c>
      <c r="J131" s="195">
        <v>20</v>
      </c>
      <c r="K131" s="239"/>
    </row>
    <row r="132" spans="2:11" customFormat="1" ht="15" customHeight="1">
      <c r="B132" s="236"/>
      <c r="C132" s="195" t="s">
        <v>1251</v>
      </c>
      <c r="D132" s="195"/>
      <c r="E132" s="195"/>
      <c r="F132" s="216" t="s">
        <v>1240</v>
      </c>
      <c r="G132" s="195"/>
      <c r="H132" s="195" t="s">
        <v>1252</v>
      </c>
      <c r="I132" s="195" t="s">
        <v>1236</v>
      </c>
      <c r="J132" s="195">
        <v>20</v>
      </c>
      <c r="K132" s="239"/>
    </row>
    <row r="133" spans="2:11" customFormat="1" ht="15" customHeight="1">
      <c r="B133" s="236"/>
      <c r="C133" s="195" t="s">
        <v>1239</v>
      </c>
      <c r="D133" s="195"/>
      <c r="E133" s="195"/>
      <c r="F133" s="216" t="s">
        <v>1240</v>
      </c>
      <c r="G133" s="195"/>
      <c r="H133" s="195" t="s">
        <v>1274</v>
      </c>
      <c r="I133" s="195" t="s">
        <v>1236</v>
      </c>
      <c r="J133" s="195">
        <v>50</v>
      </c>
      <c r="K133" s="239"/>
    </row>
    <row r="134" spans="2:11" customFormat="1" ht="15" customHeight="1">
      <c r="B134" s="236"/>
      <c r="C134" s="195" t="s">
        <v>1253</v>
      </c>
      <c r="D134" s="195"/>
      <c r="E134" s="195"/>
      <c r="F134" s="216" t="s">
        <v>1240</v>
      </c>
      <c r="G134" s="195"/>
      <c r="H134" s="195" t="s">
        <v>1274</v>
      </c>
      <c r="I134" s="195" t="s">
        <v>1236</v>
      </c>
      <c r="J134" s="195">
        <v>50</v>
      </c>
      <c r="K134" s="239"/>
    </row>
    <row r="135" spans="2:11" customFormat="1" ht="15" customHeight="1">
      <c r="B135" s="236"/>
      <c r="C135" s="195" t="s">
        <v>1259</v>
      </c>
      <c r="D135" s="195"/>
      <c r="E135" s="195"/>
      <c r="F135" s="216" t="s">
        <v>1240</v>
      </c>
      <c r="G135" s="195"/>
      <c r="H135" s="195" t="s">
        <v>1274</v>
      </c>
      <c r="I135" s="195" t="s">
        <v>1236</v>
      </c>
      <c r="J135" s="195">
        <v>50</v>
      </c>
      <c r="K135" s="239"/>
    </row>
    <row r="136" spans="2:11" customFormat="1" ht="15" customHeight="1">
      <c r="B136" s="236"/>
      <c r="C136" s="195" t="s">
        <v>1261</v>
      </c>
      <c r="D136" s="195"/>
      <c r="E136" s="195"/>
      <c r="F136" s="216" t="s">
        <v>1240</v>
      </c>
      <c r="G136" s="195"/>
      <c r="H136" s="195" t="s">
        <v>1274</v>
      </c>
      <c r="I136" s="195" t="s">
        <v>1236</v>
      </c>
      <c r="J136" s="195">
        <v>50</v>
      </c>
      <c r="K136" s="239"/>
    </row>
    <row r="137" spans="2:11" customFormat="1" ht="15" customHeight="1">
      <c r="B137" s="236"/>
      <c r="C137" s="195" t="s">
        <v>1262</v>
      </c>
      <c r="D137" s="195"/>
      <c r="E137" s="195"/>
      <c r="F137" s="216" t="s">
        <v>1240</v>
      </c>
      <c r="G137" s="195"/>
      <c r="H137" s="195" t="s">
        <v>1287</v>
      </c>
      <c r="I137" s="195" t="s">
        <v>1236</v>
      </c>
      <c r="J137" s="195">
        <v>255</v>
      </c>
      <c r="K137" s="239"/>
    </row>
    <row r="138" spans="2:11" customFormat="1" ht="15" customHeight="1">
      <c r="B138" s="236"/>
      <c r="C138" s="195" t="s">
        <v>1264</v>
      </c>
      <c r="D138" s="195"/>
      <c r="E138" s="195"/>
      <c r="F138" s="216" t="s">
        <v>1234</v>
      </c>
      <c r="G138" s="195"/>
      <c r="H138" s="195" t="s">
        <v>1288</v>
      </c>
      <c r="I138" s="195" t="s">
        <v>1266</v>
      </c>
      <c r="J138" s="195"/>
      <c r="K138" s="239"/>
    </row>
    <row r="139" spans="2:11" customFormat="1" ht="15" customHeight="1">
      <c r="B139" s="236"/>
      <c r="C139" s="195" t="s">
        <v>1267</v>
      </c>
      <c r="D139" s="195"/>
      <c r="E139" s="195"/>
      <c r="F139" s="216" t="s">
        <v>1234</v>
      </c>
      <c r="G139" s="195"/>
      <c r="H139" s="195" t="s">
        <v>1289</v>
      </c>
      <c r="I139" s="195" t="s">
        <v>1269</v>
      </c>
      <c r="J139" s="195"/>
      <c r="K139" s="239"/>
    </row>
    <row r="140" spans="2:11" customFormat="1" ht="15" customHeight="1">
      <c r="B140" s="236"/>
      <c r="C140" s="195" t="s">
        <v>1270</v>
      </c>
      <c r="D140" s="195"/>
      <c r="E140" s="195"/>
      <c r="F140" s="216" t="s">
        <v>1234</v>
      </c>
      <c r="G140" s="195"/>
      <c r="H140" s="195" t="s">
        <v>1270</v>
      </c>
      <c r="I140" s="195" t="s">
        <v>1269</v>
      </c>
      <c r="J140" s="195"/>
      <c r="K140" s="239"/>
    </row>
    <row r="141" spans="2:11" customFormat="1" ht="15" customHeight="1">
      <c r="B141" s="236"/>
      <c r="C141" s="195" t="s">
        <v>40</v>
      </c>
      <c r="D141" s="195"/>
      <c r="E141" s="195"/>
      <c r="F141" s="216" t="s">
        <v>1234</v>
      </c>
      <c r="G141" s="195"/>
      <c r="H141" s="195" t="s">
        <v>1290</v>
      </c>
      <c r="I141" s="195" t="s">
        <v>1269</v>
      </c>
      <c r="J141" s="195"/>
      <c r="K141" s="239"/>
    </row>
    <row r="142" spans="2:11" customFormat="1" ht="15" customHeight="1">
      <c r="B142" s="236"/>
      <c r="C142" s="195" t="s">
        <v>1291</v>
      </c>
      <c r="D142" s="195"/>
      <c r="E142" s="195"/>
      <c r="F142" s="216" t="s">
        <v>1234</v>
      </c>
      <c r="G142" s="195"/>
      <c r="H142" s="195" t="s">
        <v>1292</v>
      </c>
      <c r="I142" s="195" t="s">
        <v>1269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13" t="s">
        <v>1293</v>
      </c>
      <c r="D147" s="313"/>
      <c r="E147" s="313"/>
      <c r="F147" s="313"/>
      <c r="G147" s="313"/>
      <c r="H147" s="313"/>
      <c r="I147" s="313"/>
      <c r="J147" s="313"/>
      <c r="K147" s="207"/>
    </row>
    <row r="148" spans="2:11" customFormat="1" ht="17.25" customHeight="1">
      <c r="B148" s="206"/>
      <c r="C148" s="208" t="s">
        <v>1228</v>
      </c>
      <c r="D148" s="208"/>
      <c r="E148" s="208"/>
      <c r="F148" s="208" t="s">
        <v>1229</v>
      </c>
      <c r="G148" s="209"/>
      <c r="H148" s="208" t="s">
        <v>56</v>
      </c>
      <c r="I148" s="208" t="s">
        <v>59</v>
      </c>
      <c r="J148" s="208" t="s">
        <v>1230</v>
      </c>
      <c r="K148" s="207"/>
    </row>
    <row r="149" spans="2:11" customFormat="1" ht="17.25" customHeight="1">
      <c r="B149" s="206"/>
      <c r="C149" s="210" t="s">
        <v>1231</v>
      </c>
      <c r="D149" s="210"/>
      <c r="E149" s="210"/>
      <c r="F149" s="211" t="s">
        <v>1232</v>
      </c>
      <c r="G149" s="212"/>
      <c r="H149" s="210"/>
      <c r="I149" s="210"/>
      <c r="J149" s="210" t="s">
        <v>1233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1237</v>
      </c>
      <c r="D151" s="195"/>
      <c r="E151" s="195"/>
      <c r="F151" s="244" t="s">
        <v>1234</v>
      </c>
      <c r="G151" s="195"/>
      <c r="H151" s="243" t="s">
        <v>1274</v>
      </c>
      <c r="I151" s="243" t="s">
        <v>1236</v>
      </c>
      <c r="J151" s="243">
        <v>120</v>
      </c>
      <c r="K151" s="239"/>
    </row>
    <row r="152" spans="2:11" customFormat="1" ht="15" customHeight="1">
      <c r="B152" s="218"/>
      <c r="C152" s="243" t="s">
        <v>1283</v>
      </c>
      <c r="D152" s="195"/>
      <c r="E152" s="195"/>
      <c r="F152" s="244" t="s">
        <v>1234</v>
      </c>
      <c r="G152" s="195"/>
      <c r="H152" s="243" t="s">
        <v>1294</v>
      </c>
      <c r="I152" s="243" t="s">
        <v>1236</v>
      </c>
      <c r="J152" s="243" t="s">
        <v>1285</v>
      </c>
      <c r="K152" s="239"/>
    </row>
    <row r="153" spans="2:11" customFormat="1" ht="15" customHeight="1">
      <c r="B153" s="218"/>
      <c r="C153" s="243" t="s">
        <v>1182</v>
      </c>
      <c r="D153" s="195"/>
      <c r="E153" s="195"/>
      <c r="F153" s="244" t="s">
        <v>1234</v>
      </c>
      <c r="G153" s="195"/>
      <c r="H153" s="243" t="s">
        <v>1295</v>
      </c>
      <c r="I153" s="243" t="s">
        <v>1236</v>
      </c>
      <c r="J153" s="243" t="s">
        <v>1285</v>
      </c>
      <c r="K153" s="239"/>
    </row>
    <row r="154" spans="2:11" customFormat="1" ht="15" customHeight="1">
      <c r="B154" s="218"/>
      <c r="C154" s="243" t="s">
        <v>1239</v>
      </c>
      <c r="D154" s="195"/>
      <c r="E154" s="195"/>
      <c r="F154" s="244" t="s">
        <v>1240</v>
      </c>
      <c r="G154" s="195"/>
      <c r="H154" s="243" t="s">
        <v>1274</v>
      </c>
      <c r="I154" s="243" t="s">
        <v>1236</v>
      </c>
      <c r="J154" s="243">
        <v>50</v>
      </c>
      <c r="K154" s="239"/>
    </row>
    <row r="155" spans="2:11" customFormat="1" ht="15" customHeight="1">
      <c r="B155" s="218"/>
      <c r="C155" s="243" t="s">
        <v>1242</v>
      </c>
      <c r="D155" s="195"/>
      <c r="E155" s="195"/>
      <c r="F155" s="244" t="s">
        <v>1234</v>
      </c>
      <c r="G155" s="195"/>
      <c r="H155" s="243" t="s">
        <v>1274</v>
      </c>
      <c r="I155" s="243" t="s">
        <v>1244</v>
      </c>
      <c r="J155" s="243"/>
      <c r="K155" s="239"/>
    </row>
    <row r="156" spans="2:11" customFormat="1" ht="15" customHeight="1">
      <c r="B156" s="218"/>
      <c r="C156" s="243" t="s">
        <v>1253</v>
      </c>
      <c r="D156" s="195"/>
      <c r="E156" s="195"/>
      <c r="F156" s="244" t="s">
        <v>1240</v>
      </c>
      <c r="G156" s="195"/>
      <c r="H156" s="243" t="s">
        <v>1274</v>
      </c>
      <c r="I156" s="243" t="s">
        <v>1236</v>
      </c>
      <c r="J156" s="243">
        <v>50</v>
      </c>
      <c r="K156" s="239"/>
    </row>
    <row r="157" spans="2:11" customFormat="1" ht="15" customHeight="1">
      <c r="B157" s="218"/>
      <c r="C157" s="243" t="s">
        <v>1261</v>
      </c>
      <c r="D157" s="195"/>
      <c r="E157" s="195"/>
      <c r="F157" s="244" t="s">
        <v>1240</v>
      </c>
      <c r="G157" s="195"/>
      <c r="H157" s="243" t="s">
        <v>1274</v>
      </c>
      <c r="I157" s="243" t="s">
        <v>1236</v>
      </c>
      <c r="J157" s="243">
        <v>50</v>
      </c>
      <c r="K157" s="239"/>
    </row>
    <row r="158" spans="2:11" customFormat="1" ht="15" customHeight="1">
      <c r="B158" s="218"/>
      <c r="C158" s="243" t="s">
        <v>1259</v>
      </c>
      <c r="D158" s="195"/>
      <c r="E158" s="195"/>
      <c r="F158" s="244" t="s">
        <v>1240</v>
      </c>
      <c r="G158" s="195"/>
      <c r="H158" s="243" t="s">
        <v>1274</v>
      </c>
      <c r="I158" s="243" t="s">
        <v>1236</v>
      </c>
      <c r="J158" s="243">
        <v>50</v>
      </c>
      <c r="K158" s="239"/>
    </row>
    <row r="159" spans="2:11" customFormat="1" ht="15" customHeight="1">
      <c r="B159" s="218"/>
      <c r="C159" s="243" t="s">
        <v>89</v>
      </c>
      <c r="D159" s="195"/>
      <c r="E159" s="195"/>
      <c r="F159" s="244" t="s">
        <v>1234</v>
      </c>
      <c r="G159" s="195"/>
      <c r="H159" s="243" t="s">
        <v>1296</v>
      </c>
      <c r="I159" s="243" t="s">
        <v>1236</v>
      </c>
      <c r="J159" s="243" t="s">
        <v>1297</v>
      </c>
      <c r="K159" s="239"/>
    </row>
    <row r="160" spans="2:11" customFormat="1" ht="15" customHeight="1">
      <c r="B160" s="218"/>
      <c r="C160" s="243" t="s">
        <v>1298</v>
      </c>
      <c r="D160" s="195"/>
      <c r="E160" s="195"/>
      <c r="F160" s="244" t="s">
        <v>1234</v>
      </c>
      <c r="G160" s="195"/>
      <c r="H160" s="243" t="s">
        <v>1299</v>
      </c>
      <c r="I160" s="243" t="s">
        <v>1269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11" t="s">
        <v>1300</v>
      </c>
      <c r="D165" s="311"/>
      <c r="E165" s="311"/>
      <c r="F165" s="311"/>
      <c r="G165" s="311"/>
      <c r="H165" s="311"/>
      <c r="I165" s="311"/>
      <c r="J165" s="311"/>
      <c r="K165" s="188"/>
    </row>
    <row r="166" spans="2:11" customFormat="1" ht="17.25" customHeight="1">
      <c r="B166" s="187"/>
      <c r="C166" s="208" t="s">
        <v>1228</v>
      </c>
      <c r="D166" s="208"/>
      <c r="E166" s="208"/>
      <c r="F166" s="208" t="s">
        <v>1229</v>
      </c>
      <c r="G166" s="248"/>
      <c r="H166" s="249" t="s">
        <v>56</v>
      </c>
      <c r="I166" s="249" t="s">
        <v>59</v>
      </c>
      <c r="J166" s="208" t="s">
        <v>1230</v>
      </c>
      <c r="K166" s="188"/>
    </row>
    <row r="167" spans="2:11" customFormat="1" ht="17.25" customHeight="1">
      <c r="B167" s="189"/>
      <c r="C167" s="210" t="s">
        <v>1231</v>
      </c>
      <c r="D167" s="210"/>
      <c r="E167" s="210"/>
      <c r="F167" s="211" t="s">
        <v>1232</v>
      </c>
      <c r="G167" s="250"/>
      <c r="H167" s="251"/>
      <c r="I167" s="251"/>
      <c r="J167" s="210" t="s">
        <v>1233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1237</v>
      </c>
      <c r="D169" s="195"/>
      <c r="E169" s="195"/>
      <c r="F169" s="216" t="s">
        <v>1234</v>
      </c>
      <c r="G169" s="195"/>
      <c r="H169" s="195" t="s">
        <v>1274</v>
      </c>
      <c r="I169" s="195" t="s">
        <v>1236</v>
      </c>
      <c r="J169" s="195">
        <v>120</v>
      </c>
      <c r="K169" s="239"/>
    </row>
    <row r="170" spans="2:11" customFormat="1" ht="15" customHeight="1">
      <c r="B170" s="218"/>
      <c r="C170" s="195" t="s">
        <v>1283</v>
      </c>
      <c r="D170" s="195"/>
      <c r="E170" s="195"/>
      <c r="F170" s="216" t="s">
        <v>1234</v>
      </c>
      <c r="G170" s="195"/>
      <c r="H170" s="195" t="s">
        <v>1284</v>
      </c>
      <c r="I170" s="195" t="s">
        <v>1236</v>
      </c>
      <c r="J170" s="195" t="s">
        <v>1285</v>
      </c>
      <c r="K170" s="239"/>
    </row>
    <row r="171" spans="2:11" customFormat="1" ht="15" customHeight="1">
      <c r="B171" s="218"/>
      <c r="C171" s="195" t="s">
        <v>1182</v>
      </c>
      <c r="D171" s="195"/>
      <c r="E171" s="195"/>
      <c r="F171" s="216" t="s">
        <v>1234</v>
      </c>
      <c r="G171" s="195"/>
      <c r="H171" s="195" t="s">
        <v>1301</v>
      </c>
      <c r="I171" s="195" t="s">
        <v>1236</v>
      </c>
      <c r="J171" s="195" t="s">
        <v>1285</v>
      </c>
      <c r="K171" s="239"/>
    </row>
    <row r="172" spans="2:11" customFormat="1" ht="15" customHeight="1">
      <c r="B172" s="218"/>
      <c r="C172" s="195" t="s">
        <v>1239</v>
      </c>
      <c r="D172" s="195"/>
      <c r="E172" s="195"/>
      <c r="F172" s="216" t="s">
        <v>1240</v>
      </c>
      <c r="G172" s="195"/>
      <c r="H172" s="195" t="s">
        <v>1301</v>
      </c>
      <c r="I172" s="195" t="s">
        <v>1236</v>
      </c>
      <c r="J172" s="195">
        <v>50</v>
      </c>
      <c r="K172" s="239"/>
    </row>
    <row r="173" spans="2:11" customFormat="1" ht="15" customHeight="1">
      <c r="B173" s="218"/>
      <c r="C173" s="195" t="s">
        <v>1242</v>
      </c>
      <c r="D173" s="195"/>
      <c r="E173" s="195"/>
      <c r="F173" s="216" t="s">
        <v>1234</v>
      </c>
      <c r="G173" s="195"/>
      <c r="H173" s="195" t="s">
        <v>1301</v>
      </c>
      <c r="I173" s="195" t="s">
        <v>1244</v>
      </c>
      <c r="J173" s="195"/>
      <c r="K173" s="239"/>
    </row>
    <row r="174" spans="2:11" customFormat="1" ht="15" customHeight="1">
      <c r="B174" s="218"/>
      <c r="C174" s="195" t="s">
        <v>1253</v>
      </c>
      <c r="D174" s="195"/>
      <c r="E174" s="195"/>
      <c r="F174" s="216" t="s">
        <v>1240</v>
      </c>
      <c r="G174" s="195"/>
      <c r="H174" s="195" t="s">
        <v>1301</v>
      </c>
      <c r="I174" s="195" t="s">
        <v>1236</v>
      </c>
      <c r="J174" s="195">
        <v>50</v>
      </c>
      <c r="K174" s="239"/>
    </row>
    <row r="175" spans="2:11" customFormat="1" ht="15" customHeight="1">
      <c r="B175" s="218"/>
      <c r="C175" s="195" t="s">
        <v>1261</v>
      </c>
      <c r="D175" s="195"/>
      <c r="E175" s="195"/>
      <c r="F175" s="216" t="s">
        <v>1240</v>
      </c>
      <c r="G175" s="195"/>
      <c r="H175" s="195" t="s">
        <v>1301</v>
      </c>
      <c r="I175" s="195" t="s">
        <v>1236</v>
      </c>
      <c r="J175" s="195">
        <v>50</v>
      </c>
      <c r="K175" s="239"/>
    </row>
    <row r="176" spans="2:11" customFormat="1" ht="15" customHeight="1">
      <c r="B176" s="218"/>
      <c r="C176" s="195" t="s">
        <v>1259</v>
      </c>
      <c r="D176" s="195"/>
      <c r="E176" s="195"/>
      <c r="F176" s="216" t="s">
        <v>1240</v>
      </c>
      <c r="G176" s="195"/>
      <c r="H176" s="195" t="s">
        <v>1301</v>
      </c>
      <c r="I176" s="195" t="s">
        <v>1236</v>
      </c>
      <c r="J176" s="195">
        <v>50</v>
      </c>
      <c r="K176" s="239"/>
    </row>
    <row r="177" spans="2:11" customFormat="1" ht="15" customHeight="1">
      <c r="B177" s="218"/>
      <c r="C177" s="195" t="s">
        <v>121</v>
      </c>
      <c r="D177" s="195"/>
      <c r="E177" s="195"/>
      <c r="F177" s="216" t="s">
        <v>1234</v>
      </c>
      <c r="G177" s="195"/>
      <c r="H177" s="195" t="s">
        <v>1302</v>
      </c>
      <c r="I177" s="195" t="s">
        <v>1303</v>
      </c>
      <c r="J177" s="195"/>
      <c r="K177" s="239"/>
    </row>
    <row r="178" spans="2:11" customFormat="1" ht="15" customHeight="1">
      <c r="B178" s="218"/>
      <c r="C178" s="195" t="s">
        <v>59</v>
      </c>
      <c r="D178" s="195"/>
      <c r="E178" s="195"/>
      <c r="F178" s="216" t="s">
        <v>1234</v>
      </c>
      <c r="G178" s="195"/>
      <c r="H178" s="195" t="s">
        <v>1304</v>
      </c>
      <c r="I178" s="195" t="s">
        <v>1305</v>
      </c>
      <c r="J178" s="195">
        <v>1</v>
      </c>
      <c r="K178" s="239"/>
    </row>
    <row r="179" spans="2:11" customFormat="1" ht="15" customHeight="1">
      <c r="B179" s="218"/>
      <c r="C179" s="195" t="s">
        <v>55</v>
      </c>
      <c r="D179" s="195"/>
      <c r="E179" s="195"/>
      <c r="F179" s="216" t="s">
        <v>1234</v>
      </c>
      <c r="G179" s="195"/>
      <c r="H179" s="195" t="s">
        <v>1306</v>
      </c>
      <c r="I179" s="195" t="s">
        <v>1236</v>
      </c>
      <c r="J179" s="195">
        <v>20</v>
      </c>
      <c r="K179" s="239"/>
    </row>
    <row r="180" spans="2:11" customFormat="1" ht="15" customHeight="1">
      <c r="B180" s="218"/>
      <c r="C180" s="195" t="s">
        <v>56</v>
      </c>
      <c r="D180" s="195"/>
      <c r="E180" s="195"/>
      <c r="F180" s="216" t="s">
        <v>1234</v>
      </c>
      <c r="G180" s="195"/>
      <c r="H180" s="195" t="s">
        <v>1307</v>
      </c>
      <c r="I180" s="195" t="s">
        <v>1236</v>
      </c>
      <c r="J180" s="195">
        <v>255</v>
      </c>
      <c r="K180" s="239"/>
    </row>
    <row r="181" spans="2:11" customFormat="1" ht="15" customHeight="1">
      <c r="B181" s="218"/>
      <c r="C181" s="195" t="s">
        <v>122</v>
      </c>
      <c r="D181" s="195"/>
      <c r="E181" s="195"/>
      <c r="F181" s="216" t="s">
        <v>1234</v>
      </c>
      <c r="G181" s="195"/>
      <c r="H181" s="195" t="s">
        <v>1198</v>
      </c>
      <c r="I181" s="195" t="s">
        <v>1236</v>
      </c>
      <c r="J181" s="195">
        <v>10</v>
      </c>
      <c r="K181" s="239"/>
    </row>
    <row r="182" spans="2:11" customFormat="1" ht="15" customHeight="1">
      <c r="B182" s="218"/>
      <c r="C182" s="195" t="s">
        <v>123</v>
      </c>
      <c r="D182" s="195"/>
      <c r="E182" s="195"/>
      <c r="F182" s="216" t="s">
        <v>1234</v>
      </c>
      <c r="G182" s="195"/>
      <c r="H182" s="195" t="s">
        <v>1308</v>
      </c>
      <c r="I182" s="195" t="s">
        <v>1269</v>
      </c>
      <c r="J182" s="195"/>
      <c r="K182" s="239"/>
    </row>
    <row r="183" spans="2:11" customFormat="1" ht="15" customHeight="1">
      <c r="B183" s="218"/>
      <c r="C183" s="195" t="s">
        <v>1309</v>
      </c>
      <c r="D183" s="195"/>
      <c r="E183" s="195"/>
      <c r="F183" s="216" t="s">
        <v>1234</v>
      </c>
      <c r="G183" s="195"/>
      <c r="H183" s="195" t="s">
        <v>1310</v>
      </c>
      <c r="I183" s="195" t="s">
        <v>1269</v>
      </c>
      <c r="J183" s="195"/>
      <c r="K183" s="239"/>
    </row>
    <row r="184" spans="2:11" customFormat="1" ht="15" customHeight="1">
      <c r="B184" s="218"/>
      <c r="C184" s="195" t="s">
        <v>1298</v>
      </c>
      <c r="D184" s="195"/>
      <c r="E184" s="195"/>
      <c r="F184" s="216" t="s">
        <v>1234</v>
      </c>
      <c r="G184" s="195"/>
      <c r="H184" s="195" t="s">
        <v>1311</v>
      </c>
      <c r="I184" s="195" t="s">
        <v>1269</v>
      </c>
      <c r="J184" s="195"/>
      <c r="K184" s="239"/>
    </row>
    <row r="185" spans="2:11" customFormat="1" ht="15" customHeight="1">
      <c r="B185" s="218"/>
      <c r="C185" s="195" t="s">
        <v>125</v>
      </c>
      <c r="D185" s="195"/>
      <c r="E185" s="195"/>
      <c r="F185" s="216" t="s">
        <v>1240</v>
      </c>
      <c r="G185" s="195"/>
      <c r="H185" s="195" t="s">
        <v>1312</v>
      </c>
      <c r="I185" s="195" t="s">
        <v>1236</v>
      </c>
      <c r="J185" s="195">
        <v>50</v>
      </c>
      <c r="K185" s="239"/>
    </row>
    <row r="186" spans="2:11" customFormat="1" ht="15" customHeight="1">
      <c r="B186" s="218"/>
      <c r="C186" s="195" t="s">
        <v>1313</v>
      </c>
      <c r="D186" s="195"/>
      <c r="E186" s="195"/>
      <c r="F186" s="216" t="s">
        <v>1240</v>
      </c>
      <c r="G186" s="195"/>
      <c r="H186" s="195" t="s">
        <v>1314</v>
      </c>
      <c r="I186" s="195" t="s">
        <v>1315</v>
      </c>
      <c r="J186" s="195"/>
      <c r="K186" s="239"/>
    </row>
    <row r="187" spans="2:11" customFormat="1" ht="15" customHeight="1">
      <c r="B187" s="218"/>
      <c r="C187" s="195" t="s">
        <v>1316</v>
      </c>
      <c r="D187" s="195"/>
      <c r="E187" s="195"/>
      <c r="F187" s="216" t="s">
        <v>1240</v>
      </c>
      <c r="G187" s="195"/>
      <c r="H187" s="195" t="s">
        <v>1317</v>
      </c>
      <c r="I187" s="195" t="s">
        <v>1315</v>
      </c>
      <c r="J187" s="195"/>
      <c r="K187" s="239"/>
    </row>
    <row r="188" spans="2:11" customFormat="1" ht="15" customHeight="1">
      <c r="B188" s="218"/>
      <c r="C188" s="195" t="s">
        <v>1318</v>
      </c>
      <c r="D188" s="195"/>
      <c r="E188" s="195"/>
      <c r="F188" s="216" t="s">
        <v>1240</v>
      </c>
      <c r="G188" s="195"/>
      <c r="H188" s="195" t="s">
        <v>1319</v>
      </c>
      <c r="I188" s="195" t="s">
        <v>1315</v>
      </c>
      <c r="J188" s="195"/>
      <c r="K188" s="239"/>
    </row>
    <row r="189" spans="2:11" customFormat="1" ht="15" customHeight="1">
      <c r="B189" s="218"/>
      <c r="C189" s="252" t="s">
        <v>1320</v>
      </c>
      <c r="D189" s="195"/>
      <c r="E189" s="195"/>
      <c r="F189" s="216" t="s">
        <v>1240</v>
      </c>
      <c r="G189" s="195"/>
      <c r="H189" s="195" t="s">
        <v>1321</v>
      </c>
      <c r="I189" s="195" t="s">
        <v>1322</v>
      </c>
      <c r="J189" s="253" t="s">
        <v>1323</v>
      </c>
      <c r="K189" s="239"/>
    </row>
    <row r="190" spans="2:11" customFormat="1" ht="15" customHeight="1">
      <c r="B190" s="254"/>
      <c r="C190" s="255" t="s">
        <v>1324</v>
      </c>
      <c r="D190" s="256"/>
      <c r="E190" s="256"/>
      <c r="F190" s="257" t="s">
        <v>1240</v>
      </c>
      <c r="G190" s="256"/>
      <c r="H190" s="256" t="s">
        <v>1325</v>
      </c>
      <c r="I190" s="256" t="s">
        <v>1322</v>
      </c>
      <c r="J190" s="258" t="s">
        <v>1323</v>
      </c>
      <c r="K190" s="259"/>
    </row>
    <row r="191" spans="2:11" customFormat="1" ht="15" customHeight="1">
      <c r="B191" s="218"/>
      <c r="C191" s="252" t="s">
        <v>44</v>
      </c>
      <c r="D191" s="195"/>
      <c r="E191" s="195"/>
      <c r="F191" s="216" t="s">
        <v>1234</v>
      </c>
      <c r="G191" s="195"/>
      <c r="H191" s="192" t="s">
        <v>1326</v>
      </c>
      <c r="I191" s="195" t="s">
        <v>1327</v>
      </c>
      <c r="J191" s="195"/>
      <c r="K191" s="239"/>
    </row>
    <row r="192" spans="2:11" customFormat="1" ht="15" customHeight="1">
      <c r="B192" s="218"/>
      <c r="C192" s="252" t="s">
        <v>1328</v>
      </c>
      <c r="D192" s="195"/>
      <c r="E192" s="195"/>
      <c r="F192" s="216" t="s">
        <v>1234</v>
      </c>
      <c r="G192" s="195"/>
      <c r="H192" s="195" t="s">
        <v>1329</v>
      </c>
      <c r="I192" s="195" t="s">
        <v>1269</v>
      </c>
      <c r="J192" s="195"/>
      <c r="K192" s="239"/>
    </row>
    <row r="193" spans="2:11" customFormat="1" ht="15" customHeight="1">
      <c r="B193" s="218"/>
      <c r="C193" s="252" t="s">
        <v>1330</v>
      </c>
      <c r="D193" s="195"/>
      <c r="E193" s="195"/>
      <c r="F193" s="216" t="s">
        <v>1234</v>
      </c>
      <c r="G193" s="195"/>
      <c r="H193" s="195" t="s">
        <v>1331</v>
      </c>
      <c r="I193" s="195" t="s">
        <v>1269</v>
      </c>
      <c r="J193" s="195"/>
      <c r="K193" s="239"/>
    </row>
    <row r="194" spans="2:11" customFormat="1" ht="15" customHeight="1">
      <c r="B194" s="218"/>
      <c r="C194" s="252" t="s">
        <v>1332</v>
      </c>
      <c r="D194" s="195"/>
      <c r="E194" s="195"/>
      <c r="F194" s="216" t="s">
        <v>1240</v>
      </c>
      <c r="G194" s="195"/>
      <c r="H194" s="195" t="s">
        <v>1333</v>
      </c>
      <c r="I194" s="195" t="s">
        <v>1269</v>
      </c>
      <c r="J194" s="195"/>
      <c r="K194" s="239"/>
    </row>
    <row r="195" spans="2:11" customFormat="1" ht="15" customHeight="1">
      <c r="B195" s="245"/>
      <c r="C195" s="260"/>
      <c r="D195" s="225"/>
      <c r="E195" s="225"/>
      <c r="F195" s="225"/>
      <c r="G195" s="225"/>
      <c r="H195" s="225"/>
      <c r="I195" s="225"/>
      <c r="J195" s="225"/>
      <c r="K195" s="246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27"/>
      <c r="C197" s="237"/>
      <c r="D197" s="237"/>
      <c r="E197" s="237"/>
      <c r="F197" s="247"/>
      <c r="G197" s="237"/>
      <c r="H197" s="237"/>
      <c r="I197" s="237"/>
      <c r="J197" s="237"/>
      <c r="K197" s="227"/>
    </row>
    <row r="198" spans="2:1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customFormat="1" ht="13.5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customFormat="1" ht="21">
      <c r="B200" s="187"/>
      <c r="C200" s="311" t="s">
        <v>1334</v>
      </c>
      <c r="D200" s="311"/>
      <c r="E200" s="311"/>
      <c r="F200" s="311"/>
      <c r="G200" s="311"/>
      <c r="H200" s="311"/>
      <c r="I200" s="311"/>
      <c r="J200" s="311"/>
      <c r="K200" s="188"/>
    </row>
    <row r="201" spans="2:11" customFormat="1" ht="25.5" customHeight="1">
      <c r="B201" s="187"/>
      <c r="C201" s="261" t="s">
        <v>1335</v>
      </c>
      <c r="D201" s="261"/>
      <c r="E201" s="261"/>
      <c r="F201" s="261" t="s">
        <v>1336</v>
      </c>
      <c r="G201" s="262"/>
      <c r="H201" s="314" t="s">
        <v>1337</v>
      </c>
      <c r="I201" s="314"/>
      <c r="J201" s="314"/>
      <c r="K201" s="188"/>
    </row>
    <row r="202" spans="2:11" customFormat="1" ht="5.25" customHeight="1">
      <c r="B202" s="218"/>
      <c r="C202" s="213"/>
      <c r="D202" s="213"/>
      <c r="E202" s="213"/>
      <c r="F202" s="213"/>
      <c r="G202" s="237"/>
      <c r="H202" s="213"/>
      <c r="I202" s="213"/>
      <c r="J202" s="213"/>
      <c r="K202" s="239"/>
    </row>
    <row r="203" spans="2:11" customFormat="1" ht="15" customHeight="1">
      <c r="B203" s="218"/>
      <c r="C203" s="195" t="s">
        <v>1327</v>
      </c>
      <c r="D203" s="195"/>
      <c r="E203" s="195"/>
      <c r="F203" s="216" t="s">
        <v>45</v>
      </c>
      <c r="G203" s="195"/>
      <c r="H203" s="315" t="s">
        <v>1338</v>
      </c>
      <c r="I203" s="315"/>
      <c r="J203" s="315"/>
      <c r="K203" s="239"/>
    </row>
    <row r="204" spans="2:11" customFormat="1" ht="15" customHeight="1">
      <c r="B204" s="218"/>
      <c r="C204" s="195"/>
      <c r="D204" s="195"/>
      <c r="E204" s="195"/>
      <c r="F204" s="216" t="s">
        <v>46</v>
      </c>
      <c r="G204" s="195"/>
      <c r="H204" s="315" t="s">
        <v>1339</v>
      </c>
      <c r="I204" s="315"/>
      <c r="J204" s="315"/>
      <c r="K204" s="239"/>
    </row>
    <row r="205" spans="2:11" customFormat="1" ht="15" customHeight="1">
      <c r="B205" s="218"/>
      <c r="C205" s="195"/>
      <c r="D205" s="195"/>
      <c r="E205" s="195"/>
      <c r="F205" s="216" t="s">
        <v>49</v>
      </c>
      <c r="G205" s="195"/>
      <c r="H205" s="315" t="s">
        <v>1340</v>
      </c>
      <c r="I205" s="315"/>
      <c r="J205" s="315"/>
      <c r="K205" s="239"/>
    </row>
    <row r="206" spans="2:11" customFormat="1" ht="15" customHeight="1">
      <c r="B206" s="218"/>
      <c r="C206" s="195"/>
      <c r="D206" s="195"/>
      <c r="E206" s="195"/>
      <c r="F206" s="216" t="s">
        <v>47</v>
      </c>
      <c r="G206" s="195"/>
      <c r="H206" s="315" t="s">
        <v>1341</v>
      </c>
      <c r="I206" s="315"/>
      <c r="J206" s="315"/>
      <c r="K206" s="239"/>
    </row>
    <row r="207" spans="2:11" customFormat="1" ht="15" customHeight="1">
      <c r="B207" s="218"/>
      <c r="C207" s="195"/>
      <c r="D207" s="195"/>
      <c r="E207" s="195"/>
      <c r="F207" s="216" t="s">
        <v>48</v>
      </c>
      <c r="G207" s="195"/>
      <c r="H207" s="315" t="s">
        <v>1342</v>
      </c>
      <c r="I207" s="315"/>
      <c r="J207" s="315"/>
      <c r="K207" s="239"/>
    </row>
    <row r="208" spans="2:1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39"/>
    </row>
    <row r="209" spans="2:11" customFormat="1" ht="15" customHeight="1">
      <c r="B209" s="218"/>
      <c r="C209" s="195" t="s">
        <v>1281</v>
      </c>
      <c r="D209" s="195"/>
      <c r="E209" s="195"/>
      <c r="F209" s="216" t="s">
        <v>81</v>
      </c>
      <c r="G209" s="195"/>
      <c r="H209" s="315" t="s">
        <v>1343</v>
      </c>
      <c r="I209" s="315"/>
      <c r="J209" s="315"/>
      <c r="K209" s="239"/>
    </row>
    <row r="210" spans="2:11" customFormat="1" ht="15" customHeight="1">
      <c r="B210" s="218"/>
      <c r="C210" s="195"/>
      <c r="D210" s="195"/>
      <c r="E210" s="195"/>
      <c r="F210" s="216" t="s">
        <v>1176</v>
      </c>
      <c r="G210" s="195"/>
      <c r="H210" s="315" t="s">
        <v>1177</v>
      </c>
      <c r="I210" s="315"/>
      <c r="J210" s="315"/>
      <c r="K210" s="239"/>
    </row>
    <row r="211" spans="2:11" customFormat="1" ht="15" customHeight="1">
      <c r="B211" s="218"/>
      <c r="C211" s="195"/>
      <c r="D211" s="195"/>
      <c r="E211" s="195"/>
      <c r="F211" s="216" t="s">
        <v>1174</v>
      </c>
      <c r="G211" s="195"/>
      <c r="H211" s="315" t="s">
        <v>1344</v>
      </c>
      <c r="I211" s="315"/>
      <c r="J211" s="315"/>
      <c r="K211" s="239"/>
    </row>
    <row r="212" spans="2:11" customFormat="1" ht="15" customHeight="1">
      <c r="B212" s="263"/>
      <c r="C212" s="195"/>
      <c r="D212" s="195"/>
      <c r="E212" s="195"/>
      <c r="F212" s="216" t="s">
        <v>1178</v>
      </c>
      <c r="G212" s="252"/>
      <c r="H212" s="316" t="s">
        <v>1179</v>
      </c>
      <c r="I212" s="316"/>
      <c r="J212" s="316"/>
      <c r="K212" s="264"/>
    </row>
    <row r="213" spans="2:11" customFormat="1" ht="15" customHeight="1">
      <c r="B213" s="263"/>
      <c r="C213" s="195"/>
      <c r="D213" s="195"/>
      <c r="E213" s="195"/>
      <c r="F213" s="216" t="s">
        <v>1180</v>
      </c>
      <c r="G213" s="252"/>
      <c r="H213" s="316" t="s">
        <v>1345</v>
      </c>
      <c r="I213" s="316"/>
      <c r="J213" s="316"/>
      <c r="K213" s="264"/>
    </row>
    <row r="214" spans="2:11" customFormat="1" ht="15" customHeight="1">
      <c r="B214" s="263"/>
      <c r="C214" s="195"/>
      <c r="D214" s="195"/>
      <c r="E214" s="195"/>
      <c r="F214" s="216"/>
      <c r="G214" s="252"/>
      <c r="H214" s="243"/>
      <c r="I214" s="243"/>
      <c r="J214" s="243"/>
      <c r="K214" s="264"/>
    </row>
    <row r="215" spans="2:11" customFormat="1" ht="15" customHeight="1">
      <c r="B215" s="263"/>
      <c r="C215" s="195" t="s">
        <v>1305</v>
      </c>
      <c r="D215" s="195"/>
      <c r="E215" s="195"/>
      <c r="F215" s="216">
        <v>1</v>
      </c>
      <c r="G215" s="252"/>
      <c r="H215" s="316" t="s">
        <v>1346</v>
      </c>
      <c r="I215" s="316"/>
      <c r="J215" s="316"/>
      <c r="K215" s="264"/>
    </row>
    <row r="216" spans="2:11" customFormat="1" ht="15" customHeight="1">
      <c r="B216" s="263"/>
      <c r="C216" s="195"/>
      <c r="D216" s="195"/>
      <c r="E216" s="195"/>
      <c r="F216" s="216">
        <v>2</v>
      </c>
      <c r="G216" s="252"/>
      <c r="H216" s="316" t="s">
        <v>1347</v>
      </c>
      <c r="I216" s="316"/>
      <c r="J216" s="316"/>
      <c r="K216" s="264"/>
    </row>
    <row r="217" spans="2:11" customFormat="1" ht="15" customHeight="1">
      <c r="B217" s="263"/>
      <c r="C217" s="195"/>
      <c r="D217" s="195"/>
      <c r="E217" s="195"/>
      <c r="F217" s="216">
        <v>3</v>
      </c>
      <c r="G217" s="252"/>
      <c r="H217" s="316" t="s">
        <v>1348</v>
      </c>
      <c r="I217" s="316"/>
      <c r="J217" s="316"/>
      <c r="K217" s="264"/>
    </row>
    <row r="218" spans="2:11" customFormat="1" ht="15" customHeight="1">
      <c r="B218" s="263"/>
      <c r="C218" s="195"/>
      <c r="D218" s="195"/>
      <c r="E218" s="195"/>
      <c r="F218" s="216">
        <v>4</v>
      </c>
      <c r="G218" s="252"/>
      <c r="H218" s="316" t="s">
        <v>1349</v>
      </c>
      <c r="I218" s="316"/>
      <c r="J218" s="316"/>
      <c r="K218" s="264"/>
    </row>
    <row r="219" spans="2:11" customFormat="1" ht="12.75" customHeight="1">
      <c r="B219" s="265"/>
      <c r="C219" s="266"/>
      <c r="D219" s="266"/>
      <c r="E219" s="266"/>
      <c r="F219" s="266"/>
      <c r="G219" s="266"/>
      <c r="H219" s="266"/>
      <c r="I219" s="266"/>
      <c r="J219" s="266"/>
      <c r="K219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0001 - Zateplení obvodové...</vt:lpstr>
      <vt:lpstr>Pokyny pro vyplnění</vt:lpstr>
      <vt:lpstr>'0001 - Zateplení obvodové...'!Názvy_tisku</vt:lpstr>
      <vt:lpstr>'Rekapitulace stavby'!Názvy_tisku</vt:lpstr>
      <vt:lpstr>'0001 - Zateplení obvodové...'!Oblast_tisku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EXTENSA\Majitel</dc:creator>
  <cp:lastModifiedBy>Majitel</cp:lastModifiedBy>
  <cp:lastPrinted>2025-07-18T13:49:43Z</cp:lastPrinted>
  <dcterms:created xsi:type="dcterms:W3CDTF">2025-07-18T13:48:14Z</dcterms:created>
  <dcterms:modified xsi:type="dcterms:W3CDTF">2025-07-18T13:50:13Z</dcterms:modified>
</cp:coreProperties>
</file>