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Dobříš\III-10222 Nový Knín - Kozí Hory\SOUTĚŽ\"/>
    </mc:Choice>
  </mc:AlternateContent>
  <xr:revisionPtr revIDLastSave="0" documentId="13_ncr:1_{01D5BE59-3B79-45E7-A1B6-2C31EF105EC3}" xr6:coauthVersionLast="47" xr6:coauthVersionMax="47" xr10:uidLastSave="{00000000-0000-0000-0000-000000000000}"/>
  <bookViews>
    <workbookView xWindow="-28920" yWindow="-1290" windowWidth="29040" windowHeight="15840" xr2:uid="{57036A43-35F1-4BE7-B77D-E265DAFB0D57}"/>
  </bookViews>
  <sheets>
    <sheet name="Krycí list rozpočtu" sheetId="3" r:id="rId1"/>
    <sheet name="rekapitulace" sheetId="6" r:id="rId2"/>
    <sheet name="SO Vozovka" sheetId="1" r:id="rId3"/>
    <sheet name="SO Sanace" sheetId="4" r:id="rId4"/>
    <sheet name="SO Propustek" sheetId="12" r:id="rId5"/>
  </sheets>
  <externalReferences>
    <externalReference r:id="rId6"/>
  </externalReferences>
  <definedNames>
    <definedName name="_xlnm._FilterDatabase" localSheetId="4" hidden="1">'SO Propustek'!$A$10:$H$125</definedName>
    <definedName name="_xlnm.Print_Area" localSheetId="0">'Krycí list rozpočtu'!$B$1:$J$1</definedName>
    <definedName name="_xlnm.Print_Area" localSheetId="4">'SO Propustek'!$A$1:$H$124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5" i="12" l="1"/>
  <c r="H115" i="12" s="1"/>
  <c r="F109" i="12"/>
  <c r="H109" i="12" s="1"/>
  <c r="H105" i="12"/>
  <c r="E105" i="12"/>
  <c r="H104" i="12"/>
  <c r="F103" i="12"/>
  <c r="H103" i="12" s="1"/>
  <c r="H102" i="12"/>
  <c r="H101" i="12"/>
  <c r="F97" i="12"/>
  <c r="H97" i="12" s="1"/>
  <c r="H93" i="12"/>
  <c r="F89" i="12"/>
  <c r="H89" i="12" s="1"/>
  <c r="H85" i="12"/>
  <c r="H81" i="12"/>
  <c r="H77" i="12"/>
  <c r="H73" i="12"/>
  <c r="H69" i="12"/>
  <c r="H65" i="12"/>
  <c r="H61" i="12"/>
  <c r="H57" i="12"/>
  <c r="H53" i="12"/>
  <c r="F49" i="12"/>
  <c r="H49" i="12" s="1"/>
  <c r="H45" i="12"/>
  <c r="F42" i="12"/>
  <c r="H42" i="12" s="1"/>
  <c r="H38" i="12"/>
  <c r="H34" i="12"/>
  <c r="H30" i="12"/>
  <c r="H26" i="12"/>
  <c r="F22" i="12"/>
  <c r="H22" i="12" s="1"/>
  <c r="F18" i="12"/>
  <c r="H18" i="12" s="1"/>
  <c r="H15" i="12"/>
  <c r="H122" i="12" l="1"/>
  <c r="C10" i="6" l="1"/>
  <c r="H123" i="12"/>
  <c r="D10" i="6" s="1"/>
  <c r="H20" i="4"/>
  <c r="H15" i="1"/>
  <c r="H17" i="1"/>
  <c r="H21" i="4"/>
  <c r="H17" i="4"/>
  <c r="H16" i="4"/>
  <c r="H124" i="12" l="1"/>
  <c r="E10" i="6" s="1"/>
  <c r="H12" i="4"/>
  <c r="H10" i="4"/>
  <c r="H19" i="4"/>
  <c r="H18" i="4"/>
  <c r="H14" i="4"/>
  <c r="H28" i="1"/>
  <c r="H27" i="1"/>
  <c r="H25" i="1"/>
  <c r="H23" i="1"/>
  <c r="H22" i="1"/>
  <c r="H21" i="1"/>
  <c r="H20" i="1"/>
  <c r="H19" i="1"/>
  <c r="H18" i="1"/>
  <c r="H16" i="1"/>
  <c r="H14" i="1"/>
  <c r="H13" i="1"/>
  <c r="H12" i="1"/>
  <c r="H11" i="1"/>
  <c r="H10" i="1"/>
  <c r="G25" i="3"/>
  <c r="J22" i="3"/>
  <c r="G22" i="3"/>
  <c r="H22" i="4" l="1"/>
  <c r="C9" i="6" s="1"/>
  <c r="H29" i="1"/>
  <c r="C8" i="6" s="1"/>
  <c r="H23" i="4" l="1"/>
  <c r="D9" i="6" s="1"/>
  <c r="C11" i="6"/>
  <c r="H30" i="1"/>
  <c r="D14" i="3" l="1"/>
  <c r="D22" i="3" s="1"/>
  <c r="D26" i="3" s="1"/>
  <c r="H24" i="4"/>
  <c r="E9" i="6" s="1"/>
  <c r="H31" i="1"/>
  <c r="E8" i="6" s="1"/>
  <c r="D8" i="6"/>
  <c r="J25" i="3" l="1"/>
  <c r="G26" i="3"/>
  <c r="J26" i="3" s="1"/>
  <c r="D11" i="6"/>
  <c r="E11" i="6"/>
</calcChain>
</file>

<file path=xl/sharedStrings.xml><?xml version="1.0" encoding="utf-8"?>
<sst xmlns="http://schemas.openxmlformats.org/spreadsheetml/2006/main" count="391" uniqueCount="240">
  <si>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</si>
  <si>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</si>
  <si>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</si>
  <si>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</si>
  <si>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</si>
  <si>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</si>
  <si>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</si>
  <si>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</si>
  <si>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</si>
  <si>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</si>
  <si>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</si>
  <si>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</si>
  <si>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</si>
  <si>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</si>
  <si>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</si>
  <si>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</si>
  <si>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</si>
  <si>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</si>
  <si>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</si>
  <si>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</si>
  <si>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</si>
  <si>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</si>
  <si>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</si>
  <si>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</si>
  <si>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</si>
  <si>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</si>
  <si>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</si>
  <si>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</si>
  <si>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</si>
  <si>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</si>
  <si>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</si>
  <si>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</si>
  <si>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</si>
  <si>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</si>
  <si>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</si>
  <si>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</si>
  <si>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</si>
  <si>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</si>
  <si>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</si>
  <si>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</si>
  <si>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</si>
  <si>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</si>
  <si>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</si>
  <si>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</si>
  <si>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574C06</t>
  </si>
  <si>
    <t>SPOJOVACÍ POSTŘIK Z EMULZE DO 0,5KG/M2</t>
  </si>
  <si>
    <t>015111</t>
  </si>
  <si>
    <t>DIO včetně zajištění,zjištění a vytyčení inž.sítí</t>
  </si>
  <si>
    <t>KPL</t>
  </si>
  <si>
    <t>FRÉZOVÁNÍ ZPEVNĚNÝCH PLOCH ASFALTOVÝCH, ODVOZ DO 20 KM</t>
  </si>
  <si>
    <t>M3</t>
  </si>
  <si>
    <t>ŘEZÁNÍ ASFALTOVÉHO KRYTU VOZOVEK TL. DO 50MM</t>
  </si>
  <si>
    <t>M</t>
  </si>
  <si>
    <t>OČIŠTĚNÍ ASFALTOVÝCH VOZOVEK ZAMETENÍM (samosběr)</t>
  </si>
  <si>
    <t>M2</t>
  </si>
  <si>
    <t>T</t>
  </si>
  <si>
    <t>VODOROVNÉ DOPRAVNÍ ZNAČENÍ BARVOU HLADKÉ - DODÁVKA A POKLÁDKA</t>
  </si>
  <si>
    <t>029113</t>
  </si>
  <si>
    <t>OSTAT POŽADAVKY - GEODETICKÉ ZAMĚŘENÍ - CELKY</t>
  </si>
  <si>
    <t>ASFALTOVÝ BETON PRO OBRUSNÉ VRSTVY ACO 11+, tl. 50 mm</t>
  </si>
  <si>
    <t>POPLATKY ZA LIKVIDACI ODPADŮ NEKONTAMINOVANÝCH - 17 05 04 VYTĚŽENÉ ZEMINY A HORNINY - I. TŘÍDA TĚŽITELNOSTI</t>
  </si>
  <si>
    <t>ODKOPÁVKY A PROKOPÁVKY OBECNÉ TŘ. I, ODVOZ DO 20KM</t>
  </si>
  <si>
    <t>VRSTVY PRO OBNOVU A OPRAVY Z KAMENIVA ZPEV CEMENTEM - TL. 120 MM</t>
  </si>
  <si>
    <t>ASFALTOVÝ BETON PRO PODKLADNÍ VRSTVY ACP 22+ , TL. 80MM</t>
  </si>
  <si>
    <t>014103.R</t>
  </si>
  <si>
    <t>ULOŽENÍ ODPADU ZE STAVBY NA SKLÁDKU S OPRÁVNĚNÍM K OPĚTOVNÉMU VYUŽITÍ - RECYKLAČNÍ STŘEDISKO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</si>
  <si>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</si>
  <si>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ASFALTOVÝ BETON PRO LOŽNÍ VRSTVY ACL 16+</t>
  </si>
  <si>
    <t>FRÉZOVÁNÍ DRÁŽKY PRŮŘEZU DO 100MM2 V ASFALTOVÉ VOZOVCE</t>
  </si>
  <si>
    <t>TĚSNĚNÍ DILATAČNÍCH SPAR  ASF. ZÁLIVKOU</t>
  </si>
  <si>
    <t>ČIŠTĚNÍ KRAJNIC OD NÁNOSU TL. DO 100MM  S ODVOZEM NA SKLÁDKU</t>
  </si>
  <si>
    <t>ČIŠTĚNÍ PŘÍKOPŮ OD NÁNOSU DO 0,25M3/M  S ODVOZEM NA SKLÁDKU</t>
  </si>
  <si>
    <t>KUS</t>
  </si>
  <si>
    <t>ZPEVNĚNÍ KRAJNIC Z RECYKLOVANÉHO MATERIÁLU TL DO 100MM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</si>
  <si>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</si>
  <si>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</si>
  <si>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</si>
  <si>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</si>
  <si>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</si>
  <si>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</si>
  <si>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</si>
  <si>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</si>
  <si>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VOZOVKOVÉ VRSTVY ZE ŠTĚRKODRTI TL. DO 150MM</t>
  </si>
  <si>
    <t>574C08</t>
  </si>
  <si>
    <t>Místo (lokalita):</t>
  </si>
  <si>
    <t>ROZPOČET - VOZOVKA</t>
  </si>
  <si>
    <t>ROZPOČET - SANACE</t>
  </si>
  <si>
    <t>REKAPITULACE</t>
  </si>
  <si>
    <t>Název úseku (objektu)</t>
  </si>
  <si>
    <t>DPH</t>
  </si>
  <si>
    <t>SO Vozovka</t>
  </si>
  <si>
    <t>SO Sanace</t>
  </si>
  <si>
    <t>Pozn:</t>
  </si>
  <si>
    <t>FRÉZOVÁNÍ ZPEVNĚNÝCH PLOCH ASFALTOVÝCH, TL. 80MM, VČETNĚ ODKUPU</t>
  </si>
  <si>
    <t>ÚPRAVA PLÁNĚ SE ZHUTNĚNÍM V HORNINĚ TŘ. I</t>
  </si>
  <si>
    <t>asfaltový recyklát 0-22 mm</t>
  </si>
  <si>
    <t>odtěžení vrstvy 27 cm</t>
  </si>
  <si>
    <t>frézování do hloubky 8 cm</t>
  </si>
  <si>
    <t>odtěžení vrstvy 27 cm; m3 * 2 = t</t>
  </si>
  <si>
    <t>Sanace v příčném řezu šířky 1 m (odkop + geotextilie + ŠD + SC)</t>
  </si>
  <si>
    <t xml:space="preserve">Sanace v příčném řezu šířky 1,2 m (frézování + pokládka ACP) </t>
  </si>
  <si>
    <t>Stavba:</t>
  </si>
  <si>
    <t>Ing. Aleš Čermák, Ph.D., MBA, ředitel</t>
  </si>
  <si>
    <t>Objekt:</t>
  </si>
  <si>
    <t>Kód položky</t>
  </si>
  <si>
    <t>1</t>
  </si>
  <si>
    <t>Poř.č.</t>
  </si>
  <si>
    <t>574A04</t>
  </si>
  <si>
    <t>ASFALTOVÝ BETON PRO OBRUSNÉ VRSTVY ACO 11+</t>
  </si>
  <si>
    <t>574A34</t>
  </si>
  <si>
    <t>ASFALTOVÝ BETON PRO OBRUSNÉ VRSTVY ACO 11+, tl. 40 mm</t>
  </si>
  <si>
    <t>21461E</t>
  </si>
  <si>
    <t>SEPARAČNÍ GEOTEXTILIE DO 500G/M2 (MIN. 300G/M2)</t>
  </si>
  <si>
    <t>VOZOVKOVÉ VÝZTUŽNÉ VRSTVY Z GEOMŘÍŽOVINY</t>
  </si>
  <si>
    <t xml:space="preserve">Oprava vozovky </t>
  </si>
  <si>
    <t>CMS Dobříš, km 5,775 - 7,775            uzl.st.1243A037 - 1243A034</t>
  </si>
  <si>
    <t>III/10222 Nový Knín - Kozí Hory</t>
  </si>
  <si>
    <t>pr.str. 650 bm + lev.str. 1250 bm     - celkem 1900 bm</t>
  </si>
  <si>
    <t>mimo začátku opravy dl. 10 m+ napojení u Haška dl. 35 m + zatáčka Kozí Hory dl. 98 m</t>
  </si>
  <si>
    <t>zatáčka u Kozích Hor + napojení na vjezdy + příčné spáry</t>
  </si>
  <si>
    <t xml:space="preserve">2 000 x 2 = 4 000 m x 0,125 = 500 m2 </t>
  </si>
  <si>
    <t>PŘÍPRAVA ÚZEMÍ - ODSTRANĚNÍ TRAVIN</t>
  </si>
  <si>
    <t>11372</t>
  </si>
  <si>
    <t>FRÉZOVÁNÍ ZPEVNĚNÝCH PLOCH ASFALTOVÝCH</t>
  </si>
  <si>
    <t>m3</t>
  </si>
  <si>
    <t>1=1,000 [A]</t>
  </si>
  <si>
    <t>Položka zahrnuje:
- odstranění travin bez ohledu na způsob provedení
- přemístění travin s uložením na hromady a následný odvoz</t>
  </si>
  <si>
    <t>Vyfrézovaný odpad je předmětem povinného odkupu zhotovitelem, dle směrnice objednatele.</t>
  </si>
  <si>
    <t xml:space="preserve">Položka zahrnuje:
- veškerou manipulaci s vybouranou sutí a s vybouranými hmotami </t>
  </si>
  <si>
    <t xml:space="preserve">ODSTRAN KRYTU ZPEVNĚNÝCH PLOCH S ASFALT POJIVEM VČET PODKLADU </t>
  </si>
  <si>
    <t>bourání vrstev vozovky</t>
  </si>
  <si>
    <t>Položka zahrnuje:
- veškerou manipulaci s vybouranou sutí a s vybouranými hmotami vč. uložení na skládku. 
Položka nezahrnuje:
-  poplatek za skládku</t>
  </si>
  <si>
    <t>BOURÁNÍ PROPUSTŮ Z TRUB DN DO 600MM</t>
  </si>
  <si>
    <t>Položka zahrnuje:
- odstranění trub včetně případného obetonování a lože
- veškeré pomocné konstrukce (lešení a pod.)
- veškerou manipulaci s vybouranou sutí a hmotami včetně uložení na skládku 
- veškeré další práce plynoucí z technologického předpisu a z platných předpisů
- nezahrnuje bourání čel, vtokových a výtokových jímek, odstranění zábradlí
Položka nezahrnuje:
- poplatek za skládku</t>
  </si>
  <si>
    <t>HLOUBENÍ JAM ZAPAŽENÝCH I NEZAPAŽENÝCH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</si>
  <si>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</t>
  </si>
  <si>
    <t>R1040</t>
  </si>
  <si>
    <t>ZŘÍZENÍ PŘILOŽENÉHO PAŽENÍ A ROZEPŘENÍ STĚN RÝH</t>
  </si>
  <si>
    <t>u výkopu hl.nad 1,2m</t>
  </si>
  <si>
    <t xml:space="preserve">položka zahrnuje:
doprava na místo betonáže
montáž, příprava bednění v požadovaném tvaru
ošetření
</t>
  </si>
  <si>
    <t>R1050</t>
  </si>
  <si>
    <t>ODSTRANĚNÍ PŘILOŽENÉHO PAŽENÍ A ROZEPŘENÍ STĚN RÝH</t>
  </si>
  <si>
    <t xml:space="preserve">položka zahrnuje:
odbednění, demontáž 
odvoz na domluvenou skládku
</t>
  </si>
  <si>
    <t>HLOUBENÍ RÝH ŠÍŘ DO 2M PAŽ I NEPAŽ TŘ. I</t>
  </si>
  <si>
    <t>pro základy pod čela, křídla propustku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</si>
  <si>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</t>
  </si>
  <si>
    <t>ZÁSYP JAM A RÝH Z NAKUPOVANÉHO MATERIÁLU</t>
  </si>
  <si>
    <t xml:space="preserve">položka zahrnuje:
- kompletní provedení zemní konstrukce včetně nákupu a dopravy. materiálu dle zadávací dokumentace
- úprava  ukládaného  materiálu  vlhčením,  tříděním,  promícháním  nebo  vysoušením,  příp. jiné úpravy za účelem zlepšení jeho  mech. vlastností
</t>
  </si>
  <si>
    <t>ZÁKLADY ZE ŽELEZOBETONU DO C25/30</t>
  </si>
  <si>
    <t>např. pod čela, křídla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</si>
  <si>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</t>
  </si>
  <si>
    <t>VÝZTUŽ ZÁKLADŮ Z OCELI 10505, B500B</t>
  </si>
  <si>
    <t>např.pod čela, křídla</t>
  </si>
  <si>
    <t xml:space="preserve">Položka zahrnuje:
 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</t>
  </si>
  <si>
    <t>ČERPÁNÍ VODY DO 500 L/MIN</t>
  </si>
  <si>
    <t>HOD</t>
  </si>
  <si>
    <t>odvedení vody z propustku</t>
  </si>
  <si>
    <t>Položka zahrnuje:
- čerpání vody na povrchu
- potrubí 
- pohotovost záložní čerpací soupravy
- zřízení čerpací jímky
- následná demontáž a likvidace těchto zařízení</t>
  </si>
  <si>
    <t>R1080</t>
  </si>
  <si>
    <t>ZŘÍZENÍ A NÁSLEDNÍ ODSTRANĚNÍ BEDNĚNÍ ZÁKLADOVÝCH PATEK</t>
  </si>
  <si>
    <t xml:space="preserve">položka zahrnuje:
doprava na místo betonáže
montáž, příprava bednění v požadovaném tvaru
ošetření
odbednění, demontáž 
odvoz na domluvenou skládku
</t>
  </si>
  <si>
    <t>BETONOVÉ PRAHY U VTOKU A VÝTOKU</t>
  </si>
  <si>
    <t xml:space="preserve">položka zahrnuje: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</t>
  </si>
  <si>
    <t>PODKLADNÍ VRSTVY ZE ŠTĚRKOPÍSKU</t>
  </si>
  <si>
    <t xml:space="preserve">Položka obsahuje: 
 – nákup a dodání štěrkopísku v požadované kvalitě
 – očištění podkladu, případně zřízení spojovací vrstvy 
 – uložení štěrkodrtě dle předepsaného technologického předpisu 
 – zřízení podkladní nebo konstrukční vrstvy ze štěrkodrtě bez rozlišení šířky, pokládání vrstvy po etapách, případně dílčích vrstvách, včetně pracovních spar a spojů 
 – hutnění na předepsanou míru hutnění 
</t>
  </si>
  <si>
    <t>PODKLADNÍ A VÝPLŇOVÉ VRSTVY Z PROSTÉHO BETONU C20/25</t>
  </si>
  <si>
    <t>podkladní betonová deska C202/25n-XF3 tl.250mm pod troubu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</si>
  <si>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</t>
  </si>
  <si>
    <t>574E68</t>
  </si>
  <si>
    <t>ASFALTOVÝ BETON PRO PODKLADNÍ VRSTVY ACP 22+, 22S TL. 70MM</t>
  </si>
  <si>
    <t>výplňová vrstva nad propustkem</t>
  </si>
  <si>
    <t xml:space="preserve">položka zahrnuje: 
včetně dodávky a pokládky
včetně očištění a zametení před pokládkou
úklid pracoviště
</t>
  </si>
  <si>
    <t>OBETONOVÁNÍ POTRUBÍ</t>
  </si>
  <si>
    <t>beton C20/25-XF3 tl.150mm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</si>
  <si>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</t>
  </si>
  <si>
    <t>9183D3</t>
  </si>
  <si>
    <t>PROPUSTKY Z TRUB PLASTOVÝCH DO 600MM KORUGOVANÁ</t>
  </si>
  <si>
    <t xml:space="preserve">Položka zahrnuje:
- dodání a položení potrubí z trub z dokumentací předepsaného materiálu a předepsaného průměru
- případné úpravy trub (zkrácení, šikmé seříznutí)
Nezahrnuje podkladní vrstvy a obetonování.
</t>
  </si>
  <si>
    <t>VTOK A VÝTOK, NÁBĚH DLÁŽDĚNÝ Z LOMOVÉHO KAMENE DO BETONU</t>
  </si>
  <si>
    <t>LK do 250 mm do betonu tloušťky 100mm</t>
  </si>
  <si>
    <t xml:space="preserve">položka zahrnuje:
- dodání a uložení předepsaného dlažebního materiálu v požadované kvalitě do předepsaného tvaru a v předepsané šířce
- dodání a rozprostření lože z předepsaného materiálu v předepsané tloušťce a šířce
- úpravu napojení a ukončení
- vnitrostaveništní i mimostaveništní dopravu
- měří se vydlážděná plocha.
</t>
  </si>
  <si>
    <t>9185D2</t>
  </si>
  <si>
    <t>ČELA KAMENNÁ PROPUSTU Z TRUB DO 600MM</t>
  </si>
  <si>
    <t>Položka zahrnuje:
- zdivo z lomového kamen na MC ve tvaru, předepsaným zadávací dokumentací
- vyspárování zdiva MC
- římsu ze železobetonu včetně výztuže, pokud je předepsaná zadávací dokumentací
Položka nezahrnuje:
- zábradlí</t>
  </si>
  <si>
    <t>ZPEVNĚNÍ KRAJNIC Z RECYKLOVANÉHO MATERIÁLU TL DO 150MM</t>
  </si>
  <si>
    <t>Položka zahrnuje:
- dodání recyklátu předepsané kvality a zrnitosti
- očištění podkladu
- uložení recyklátu dle předepsaného technologického předpisu, zhutnění vrstvy v předepsané tloušťce
- zřízení vrstvy bez rozlišení šířky, pokládání vrstvy po etapách,
Položka nezahrnuje:
- postřiky, nátěry</t>
  </si>
  <si>
    <t>919112</t>
  </si>
  <si>
    <t>ŘEZÁNÍ ASFALTOVÉHO KRYTU VOZOVEK TL DO 100MM</t>
  </si>
  <si>
    <t>BM</t>
  </si>
  <si>
    <t>572221</t>
  </si>
  <si>
    <t>SPOJOVACÍ POSTŘIK Z ASFALTU DO 1,0KG/M2</t>
  </si>
  <si>
    <t>ASFALTOVÝ BETON PRO OBRUSNÉ VRSTVY ACO 11+ TL. 50MM</t>
  </si>
  <si>
    <t>931312</t>
  </si>
  <si>
    <t>TĚSNĚNÍ DILATAČ SPAR ASF ZÁLIVKOU PRŮŘ DO 200MM2</t>
  </si>
  <si>
    <t>ČIŠTĚNÍ VOZOVEK - STROJNĚ TRAKTOROVÝ ZAMETAČ</t>
  </si>
  <si>
    <t>Položka zahrnuje:
- očištění předepsaným způsobem
- odklizení a odvoz vzniklého odpadu</t>
  </si>
  <si>
    <t>z položek 12940; 11343; 96612; 13173</t>
  </si>
  <si>
    <t>17 05 04 - Zemina a kamení neuvedené pod číslem 17 05 03</t>
  </si>
  <si>
    <t>nepotřebný výkopek - zemina, drny, kamení - nevhodný materiál pro další použí na této stavbě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</si>
  <si>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          </t>
  </si>
  <si>
    <t>014102.R</t>
  </si>
  <si>
    <t>z položek 96615; 966358; 966371</t>
  </si>
  <si>
    <r>
      <t xml:space="preserve">17 01 01 - BETON </t>
    </r>
    <r>
      <rPr>
        <b/>
        <i/>
        <sz val="9"/>
        <rFont val="Arial"/>
        <family val="2"/>
        <charset val="238"/>
      </rPr>
      <t>z vybouraných konstrukcí (obrubníky, propusty, panely a jiné)</t>
    </r>
  </si>
  <si>
    <t>17 09 04 - Směsné stavební a demoliční odpady neuvedené pod čísly 17 09 01, 17 09 02 a 17 09 03</t>
  </si>
  <si>
    <t>Položka zahrnuje : 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</si>
  <si>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O</t>
  </si>
  <si>
    <t>Typ</t>
  </si>
  <si>
    <t>Poř. číslo</t>
  </si>
  <si>
    <t>Název položky</t>
  </si>
  <si>
    <t>Množství</t>
  </si>
  <si>
    <t>Jednotková cena</t>
  </si>
  <si>
    <t>CENA Celkem bez DPH</t>
  </si>
  <si>
    <t>0</t>
  </si>
  <si>
    <t>2</t>
  </si>
  <si>
    <t>4</t>
  </si>
  <si>
    <t>5</t>
  </si>
  <si>
    <t>6</t>
  </si>
  <si>
    <t>9</t>
  </si>
  <si>
    <t>10</t>
  </si>
  <si>
    <t>SD</t>
  </si>
  <si>
    <t>PROPUSTKY</t>
  </si>
  <si>
    <t>P</t>
  </si>
  <si>
    <t>VV</t>
  </si>
  <si>
    <t>PP</t>
  </si>
  <si>
    <t>TS</t>
  </si>
  <si>
    <t>ROZPOČET - PROPUSTEK</t>
  </si>
  <si>
    <t>III/10222 Nový Knín - Kozí hory</t>
  </si>
  <si>
    <t>264 m2</t>
  </si>
  <si>
    <t>Sanace: 220 bm x 1,2 m</t>
  </si>
  <si>
    <t>fréza tl.5 cm zápich - 2 m3  a fréza tl.6 cm na začátku opravy v délce 10 m - 3,20 m3 + u Haška v délce 35 m - 11 m3 + zatáčka u Kozích Hor v délce 98 m = 33 m3 - celkem fréza 6 cm  49 m3 + ostatní úsek v tl. 4 cm = 384 m3</t>
  </si>
  <si>
    <t>oprava bude prováděna  za  úplné uzavírky, předpoklad je na dvě etapy</t>
  </si>
  <si>
    <t>9600m2 * 0,05 = 480m3 (vyrovnávka v místech, kde se frézuje tl 4 cm)</t>
  </si>
  <si>
    <t>800m2 * 0,035 = 28 m3 (vyrovnávka v místech, kde se frézuje tl 6 cm)</t>
  </si>
  <si>
    <t xml:space="preserve"> pr. str.1867 x 0,40= 745 m2 + lev. Str.1915 x 0,40 = 766 m2  - celkem  1511 m2</t>
  </si>
  <si>
    <t xml:space="preserve">krajnice 1511 x 0,1 x 1,5 = 227 tun       příkopy 1900 :4 x 1,5 = 713 tun                                                            </t>
  </si>
  <si>
    <t>SO Propustek</t>
  </si>
  <si>
    <t>Celkem:</t>
  </si>
  <si>
    <t>obec Nový Knín, Kozí Hory/ cestmistrovství Dobříš / uzl.st.: 1243A037 - 1243A034 , km 5,775 - 7,775</t>
  </si>
  <si>
    <t>obec Nový Knín, Kozí Hory/ cestmistrovství Dobříš / uzl.st.: 1243A037 - 1243A034 , km 7,681</t>
  </si>
  <si>
    <t xml:space="preserve">OTSKP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</si>
</sst>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;\-#,##0.000"/>
    <numFmt numFmtId="165" formatCode="00000"/>
    <numFmt numFmtId="166" formatCode="#,##0.000"/>
    <numFmt numFmtId="167" formatCode="#,##0.00\ &quot;Kč&quot;"/>
  </numFmts>
  <fonts count="37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8"/>
      <name val="MS Sans Serif"/>
      <charset val="1"/>
    </font>
    <font>
      <sz val="9"/>
      <name val="Arial"/>
      <family val="2"/>
      <charset val="238"/>
    </font>
    <font>
      <sz val="8"/>
      <name val="MS Sans Serif"/>
      <family val="2"/>
      <charset val="1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rgb="FFFFFFFF"/>
      <name val="Arial"/>
      <family val="2"/>
      <charset val="238"/>
    </font>
    <font>
      <sz val="10"/>
      <name val="Arial"/>
    </font>
    <font>
      <b/>
      <sz val="14"/>
      <name val="Arial"/>
      <family val="2"/>
      <charset val="238"/>
    </font>
    <font>
      <sz val="8"/>
      <name val="MS Sans Serif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D9D9D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9">
    <xf numFmtId="0" fontId="0" fillId="0" borderId="0" applyAlignment="0">
      <alignment vertical="top" wrapText="1"/>
      <protection locked="0"/>
    </xf>
    <xf numFmtId="0" fontId="19" fillId="0" borderId="0"/>
    <xf numFmtId="9" fontId="4" fillId="0" borderId="0" applyFont="0" applyFill="0" applyBorder="0" applyAlignment="0" applyProtection="0">
      <alignment vertical="top" wrapText="1"/>
      <protection locked="0"/>
    </xf>
    <xf numFmtId="0" fontId="18" fillId="0" borderId="0">
      <alignment vertical="center"/>
    </xf>
    <xf numFmtId="0" fontId="18" fillId="0" borderId="0"/>
    <xf numFmtId="0" fontId="28" fillId="0" borderId="0">
      <alignment vertical="top" wrapText="1"/>
      <protection locked="0"/>
    </xf>
    <xf numFmtId="0" fontId="18" fillId="0" borderId="0"/>
    <xf numFmtId="0" fontId="26" fillId="0" borderId="0" applyAlignment="0">
      <alignment vertical="top" wrapText="1"/>
      <protection locked="0"/>
    </xf>
    <xf numFmtId="0" fontId="34" fillId="0" borderId="0"/>
  </cellStyleXfs>
  <cellXfs count="292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49" fontId="14" fillId="3" borderId="2" xfId="0" applyNumberFormat="1" applyFont="1" applyFill="1" applyBorder="1" applyAlignment="1" applyProtection="1">
      <alignment horizontal="center" vertical="center"/>
    </xf>
    <xf numFmtId="49" fontId="14" fillId="3" borderId="3" xfId="0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4" fontId="8" fillId="0" borderId="5" xfId="0" applyNumberFormat="1" applyFont="1" applyBorder="1" applyAlignment="1" applyProtection="1">
      <alignment horizontal="right" vertical="center"/>
    </xf>
    <xf numFmtId="4" fontId="8" fillId="0" borderId="6" xfId="0" applyNumberFormat="1" applyFont="1" applyBorder="1" applyAlignment="1" applyProtection="1">
      <alignment horizontal="right" vertical="center"/>
    </xf>
    <xf numFmtId="4" fontId="11" fillId="0" borderId="0" xfId="0" applyNumberFormat="1" applyFont="1" applyAlignment="1" applyProtection="1">
      <alignment vertical="center"/>
    </xf>
    <xf numFmtId="49" fontId="8" fillId="0" borderId="5" xfId="0" applyNumberFormat="1" applyFont="1" applyBorder="1" applyAlignment="1" applyProtection="1">
      <alignment horizontal="right" vertical="center"/>
    </xf>
    <xf numFmtId="49" fontId="8" fillId="0" borderId="6" xfId="0" applyNumberFormat="1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4" fontId="16" fillId="3" borderId="5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vertical="center"/>
    </xf>
    <xf numFmtId="4" fontId="16" fillId="3" borderId="6" xfId="0" applyNumberFormat="1" applyFont="1" applyFill="1" applyBorder="1" applyAlignment="1" applyProtection="1">
      <alignment horizontal="right" vertical="center"/>
    </xf>
    <xf numFmtId="0" fontId="11" fillId="0" borderId="11" xfId="0" applyFont="1" applyBorder="1" applyAlignment="1" applyProtection="1">
      <alignment vertical="center"/>
    </xf>
    <xf numFmtId="3" fontId="0" fillId="0" borderId="0" xfId="0" applyNumberFormat="1" applyAlignment="1" applyProtection="1">
      <alignment vertical="top"/>
    </xf>
    <xf numFmtId="10" fontId="0" fillId="0" borderId="0" xfId="2" applyNumberFormat="1" applyFont="1" applyAlignment="1" applyProtection="1">
      <alignment vertical="top"/>
    </xf>
    <xf numFmtId="4" fontId="18" fillId="0" borderId="5" xfId="0" applyNumberFormat="1" applyFont="1" applyBorder="1" applyAlignment="1">
      <alignment vertical="center"/>
      <protection locked="0"/>
    </xf>
    <xf numFmtId="0" fontId="18" fillId="0" borderId="5" xfId="0" applyFont="1" applyBorder="1" applyAlignment="1">
      <alignment horizontal="center" vertical="center"/>
      <protection locked="0"/>
    </xf>
    <xf numFmtId="4" fontId="11" fillId="0" borderId="6" xfId="0" applyNumberFormat="1" applyFont="1" applyBorder="1" applyAlignment="1" applyProtection="1">
      <alignment vertical="center"/>
    </xf>
    <xf numFmtId="165" fontId="18" fillId="0" borderId="7" xfId="0" applyNumberFormat="1" applyFont="1" applyBorder="1" applyAlignment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  <protection locked="0"/>
    </xf>
    <xf numFmtId="49" fontId="18" fillId="0" borderId="7" xfId="0" applyNumberFormat="1" applyFont="1" applyBorder="1" applyAlignment="1">
      <alignment horizontal="center" vertical="center"/>
      <protection locked="0"/>
    </xf>
    <xf numFmtId="0" fontId="18" fillId="0" borderId="4" xfId="0" applyFont="1" applyBorder="1" applyAlignment="1">
      <alignment vertical="center"/>
      <protection locked="0"/>
    </xf>
    <xf numFmtId="0" fontId="18" fillId="0" borderId="4" xfId="0" applyFont="1" applyBorder="1" applyAlignment="1">
      <alignment vertical="center" wrapText="1"/>
      <protection locked="0"/>
    </xf>
    <xf numFmtId="0" fontId="0" fillId="0" borderId="5" xfId="0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/>
    </xf>
    <xf numFmtId="0" fontId="9" fillId="2" borderId="21" xfId="0" applyFont="1" applyFill="1" applyBorder="1" applyAlignment="1" applyProtection="1">
      <alignment vertical="center"/>
    </xf>
    <xf numFmtId="0" fontId="18" fillId="0" borderId="22" xfId="0" applyFont="1" applyBorder="1" applyAlignment="1">
      <alignment horizontal="center" vertical="center"/>
      <protection locked="0"/>
    </xf>
    <xf numFmtId="4" fontId="18" fillId="0" borderId="22" xfId="0" applyNumberFormat="1" applyFont="1" applyBorder="1" applyAlignment="1">
      <alignment vertical="center"/>
      <protection locked="0"/>
    </xf>
    <xf numFmtId="4" fontId="9" fillId="0" borderId="23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4" fontId="8" fillId="0" borderId="13" xfId="0" applyNumberFormat="1" applyFont="1" applyBorder="1" applyAlignment="1" applyProtection="1">
      <alignment horizontal="right" vertical="center"/>
    </xf>
    <xf numFmtId="4" fontId="9" fillId="0" borderId="24" xfId="0" applyNumberFormat="1" applyFont="1" applyBorder="1" applyAlignment="1" applyProtection="1">
      <alignment vertical="center"/>
    </xf>
    <xf numFmtId="0" fontId="9" fillId="2" borderId="27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28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4" fontId="8" fillId="4" borderId="5" xfId="0" applyNumberFormat="1" applyFont="1" applyFill="1" applyBorder="1" applyAlignment="1" applyProtection="1">
      <alignment horizontal="right" vertical="center"/>
    </xf>
    <xf numFmtId="4" fontId="8" fillId="4" borderId="6" xfId="0" applyNumberFormat="1" applyFont="1" applyFill="1" applyBorder="1" applyAlignment="1" applyProtection="1">
      <alignment horizontal="right" vertical="center"/>
    </xf>
    <xf numFmtId="0" fontId="18" fillId="0" borderId="43" xfId="0" applyFont="1" applyBorder="1" applyAlignment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4" fontId="8" fillId="0" borderId="3" xfId="0" applyNumberFormat="1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18" fillId="0" borderId="0" xfId="3">
      <alignment vertical="center"/>
    </xf>
    <xf numFmtId="0" fontId="23" fillId="0" borderId="0" xfId="3" applyFont="1">
      <alignment vertical="center"/>
    </xf>
    <xf numFmtId="0" fontId="25" fillId="5" borderId="2" xfId="3" applyFont="1" applyFill="1" applyBorder="1" applyAlignment="1">
      <alignment horizontal="center" vertical="center"/>
    </xf>
    <xf numFmtId="0" fontId="25" fillId="5" borderId="3" xfId="3" applyFont="1" applyFill="1" applyBorder="1" applyAlignment="1">
      <alignment horizontal="right" vertical="center"/>
    </xf>
    <xf numFmtId="0" fontId="25" fillId="5" borderId="23" xfId="3" applyFont="1" applyFill="1" applyBorder="1" applyAlignment="1">
      <alignment horizontal="right" vertical="center"/>
    </xf>
    <xf numFmtId="0" fontId="18" fillId="0" borderId="4" xfId="3" applyBorder="1" applyAlignment="1">
      <alignment horizontal="left" vertical="center"/>
    </xf>
    <xf numFmtId="4" fontId="18" fillId="0" borderId="5" xfId="3" applyNumberFormat="1" applyBorder="1" applyAlignment="1">
      <alignment horizontal="right" vertical="center"/>
    </xf>
    <xf numFmtId="4" fontId="18" fillId="0" borderId="6" xfId="3" applyNumberFormat="1" applyBorder="1" applyAlignment="1">
      <alignment horizontal="right" vertical="center"/>
    </xf>
    <xf numFmtId="0" fontId="18" fillId="0" borderId="14" xfId="3" applyBorder="1" applyAlignment="1">
      <alignment horizontal="left" vertical="center"/>
    </xf>
    <xf numFmtId="0" fontId="21" fillId="0" borderId="44" xfId="3" applyFont="1" applyBorder="1" applyAlignment="1">
      <alignment horizontal="right" vertical="center"/>
    </xf>
    <xf numFmtId="4" fontId="21" fillId="0" borderId="44" xfId="3" applyNumberFormat="1" applyFont="1" applyBorder="1" applyAlignment="1">
      <alignment horizontal="right" vertical="center"/>
    </xf>
    <xf numFmtId="37" fontId="18" fillId="0" borderId="0" xfId="0" applyNumberFormat="1" applyFont="1" applyAlignment="1">
      <alignment horizontal="center" vertical="top"/>
      <protection locked="0"/>
    </xf>
    <xf numFmtId="0" fontId="18" fillId="0" borderId="0" xfId="0" applyFont="1" applyAlignment="1">
      <alignment horizontal="left" vertical="top" wrapText="1"/>
      <protection locked="0"/>
    </xf>
    <xf numFmtId="0" fontId="20" fillId="0" borderId="4" xfId="0" applyFont="1" applyBorder="1" applyAlignment="1">
      <alignment vertical="center" wrapText="1"/>
      <protection locked="0"/>
    </xf>
    <xf numFmtId="0" fontId="20" fillId="0" borderId="4" xfId="0" applyFont="1" applyBorder="1" applyAlignment="1">
      <alignment vertical="center"/>
      <protection locked="0"/>
    </xf>
    <xf numFmtId="4" fontId="11" fillId="0" borderId="45" xfId="0" applyNumberFormat="1" applyFont="1" applyBorder="1" applyAlignment="1" applyProtection="1">
      <alignment vertical="center"/>
    </xf>
    <xf numFmtId="164" fontId="18" fillId="0" borderId="0" xfId="0" applyNumberFormat="1" applyFont="1" applyAlignment="1">
      <alignment horizontal="right" vertical="top"/>
      <protection locked="0"/>
    </xf>
    <xf numFmtId="39" fontId="18" fillId="0" borderId="0" xfId="0" applyNumberFormat="1" applyFont="1" applyAlignment="1">
      <alignment horizontal="right" vertical="top"/>
      <protection locked="0"/>
    </xf>
    <xf numFmtId="37" fontId="18" fillId="0" borderId="0" xfId="0" applyNumberFormat="1" applyFont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164" fontId="18" fillId="0" borderId="0" xfId="0" applyNumberFormat="1" applyFont="1" applyAlignment="1">
      <alignment horizontal="right" vertical="center"/>
      <protection locked="0"/>
    </xf>
    <xf numFmtId="39" fontId="18" fillId="0" borderId="0" xfId="0" applyNumberFormat="1" applyFont="1" applyAlignment="1">
      <alignment horizontal="right" vertical="center"/>
      <protection locked="0"/>
    </xf>
    <xf numFmtId="0" fontId="0" fillId="0" borderId="0" xfId="0" applyAlignment="1">
      <alignment horizontal="left" vertical="center"/>
      <protection locked="0"/>
    </xf>
    <xf numFmtId="0" fontId="24" fillId="0" borderId="0" xfId="3" applyFont="1">
      <alignment vertical="center"/>
    </xf>
    <xf numFmtId="0" fontId="24" fillId="0" borderId="0" xfId="3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18" fillId="0" borderId="47" xfId="0" applyFont="1" applyBorder="1" applyAlignment="1">
      <alignment horizontal="center" vertical="center"/>
      <protection locked="0"/>
    </xf>
    <xf numFmtId="1" fontId="18" fillId="0" borderId="7" xfId="0" applyNumberFormat="1" applyFont="1" applyBorder="1" applyAlignment="1">
      <alignment horizontal="center" vertical="center"/>
      <protection locked="0"/>
    </xf>
    <xf numFmtId="1" fontId="18" fillId="0" borderId="29" xfId="0" applyNumberFormat="1" applyFont="1" applyBorder="1" applyAlignment="1">
      <alignment horizontal="center" vertical="center"/>
      <protection locked="0"/>
    </xf>
    <xf numFmtId="1" fontId="18" fillId="0" borderId="43" xfId="0" applyNumberFormat="1" applyFont="1" applyBorder="1" applyAlignment="1">
      <alignment horizontal="center" vertical="center"/>
      <protection locked="0"/>
    </xf>
    <xf numFmtId="1" fontId="18" fillId="0" borderId="47" xfId="0" applyNumberFormat="1" applyFont="1" applyBorder="1" applyAlignment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left" vertical="center" wrapText="1"/>
    </xf>
    <xf numFmtId="0" fontId="18" fillId="0" borderId="29" xfId="0" applyFont="1" applyBorder="1" applyAlignment="1">
      <alignment horizontal="center" vertical="center"/>
      <protection locked="0"/>
    </xf>
    <xf numFmtId="4" fontId="8" fillId="0" borderId="0" xfId="0" applyNumberFormat="1" applyFont="1" applyAlignment="1" applyProtection="1">
      <alignment vertical="center"/>
    </xf>
    <xf numFmtId="4" fontId="8" fillId="0" borderId="48" xfId="0" applyNumberFormat="1" applyFont="1" applyBorder="1" applyAlignment="1" applyProtection="1">
      <alignment vertical="center"/>
    </xf>
    <xf numFmtId="0" fontId="9" fillId="0" borderId="25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4" fontId="8" fillId="0" borderId="22" xfId="0" applyNumberFormat="1" applyFont="1" applyBorder="1" applyAlignment="1" applyProtection="1">
      <alignment horizontal="right" vertical="center"/>
    </xf>
    <xf numFmtId="4" fontId="8" fillId="0" borderId="10" xfId="0" applyNumberFormat="1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/>
    </xf>
    <xf numFmtId="0" fontId="27" fillId="0" borderId="5" xfId="4" applyFont="1" applyBorder="1" applyAlignment="1">
      <alignment horizontal="right"/>
    </xf>
    <xf numFmtId="0" fontId="27" fillId="0" borderId="5" xfId="4" applyFont="1" applyBorder="1" applyAlignment="1">
      <alignment horizontal="center"/>
    </xf>
    <xf numFmtId="166" fontId="27" fillId="0" borderId="5" xfId="4" applyNumberFormat="1" applyFont="1" applyBorder="1" applyAlignment="1">
      <alignment horizontal="center"/>
    </xf>
    <xf numFmtId="49" fontId="27" fillId="0" borderId="5" xfId="4" applyNumberFormat="1" applyFont="1" applyBorder="1" applyAlignment="1">
      <alignment horizontal="right"/>
    </xf>
    <xf numFmtId="0" fontId="27" fillId="0" borderId="5" xfId="4" applyFont="1" applyBorder="1" applyAlignment="1">
      <alignment wrapText="1"/>
    </xf>
    <xf numFmtId="0" fontId="29" fillId="0" borderId="5" xfId="4" applyFont="1" applyBorder="1" applyAlignment="1">
      <alignment horizontal="left" vertical="center" wrapText="1"/>
    </xf>
    <xf numFmtId="0" fontId="27" fillId="0" borderId="5" xfId="4" applyFont="1" applyBorder="1" applyAlignment="1">
      <alignment horizontal="left" vertical="center" wrapText="1"/>
    </xf>
    <xf numFmtId="0" fontId="27" fillId="0" borderId="0" xfId="5" applyFont="1" applyAlignment="1" applyProtection="1"/>
    <xf numFmtId="0" fontId="0" fillId="0" borderId="5" xfId="4" applyFont="1" applyBorder="1" applyAlignment="1">
      <alignment horizontal="right"/>
    </xf>
    <xf numFmtId="0" fontId="0" fillId="0" borderId="5" xfId="4" applyFont="1" applyBorder="1" applyAlignment="1">
      <alignment wrapText="1"/>
    </xf>
    <xf numFmtId="0" fontId="18" fillId="0" borderId="5" xfId="4" applyBorder="1" applyAlignment="1">
      <alignment horizontal="center"/>
    </xf>
    <xf numFmtId="166" fontId="0" fillId="0" borderId="5" xfId="4" applyNumberFormat="1" applyFont="1" applyBorder="1" applyAlignment="1">
      <alignment horizontal="center"/>
    </xf>
    <xf numFmtId="0" fontId="18" fillId="0" borderId="5" xfId="4" applyBorder="1" applyAlignment="1">
      <alignment horizontal="left" vertical="center" wrapText="1"/>
    </xf>
    <xf numFmtId="0" fontId="0" fillId="0" borderId="5" xfId="4" applyFont="1" applyBorder="1" applyAlignment="1">
      <alignment horizontal="left" vertical="center" wrapText="1"/>
    </xf>
    <xf numFmtId="0" fontId="30" fillId="0" borderId="5" xfId="5" applyFont="1" applyBorder="1" applyAlignment="1">
      <alignment horizontal="left" vertical="center" wrapText="1"/>
      <protection locked="0"/>
    </xf>
    <xf numFmtId="0" fontId="31" fillId="0" borderId="5" xfId="5" applyFont="1" applyBorder="1" applyAlignment="1">
      <alignment horizontal="left" vertical="top" wrapText="1"/>
      <protection locked="0"/>
    </xf>
    <xf numFmtId="0" fontId="30" fillId="6" borderId="49" xfId="4" applyFont="1" applyFill="1" applyBorder="1" applyAlignment="1">
      <alignment horizontal="right"/>
    </xf>
    <xf numFmtId="0" fontId="27" fillId="6" borderId="49" xfId="4" applyFont="1" applyFill="1" applyBorder="1"/>
    <xf numFmtId="0" fontId="33" fillId="5" borderId="5" xfId="4" applyFont="1" applyFill="1" applyBorder="1" applyAlignment="1">
      <alignment horizontal="center" vertical="center" wrapText="1"/>
    </xf>
    <xf numFmtId="0" fontId="30" fillId="6" borderId="8" xfId="4" applyFont="1" applyFill="1" applyBorder="1" applyAlignment="1">
      <alignment wrapText="1"/>
    </xf>
    <xf numFmtId="0" fontId="27" fillId="0" borderId="0" xfId="4" applyFont="1" applyAlignment="1">
      <alignment vertical="top"/>
    </xf>
    <xf numFmtId="0" fontId="27" fillId="0" borderId="12" xfId="4" applyFont="1" applyBorder="1" applyAlignment="1">
      <alignment vertical="top"/>
    </xf>
    <xf numFmtId="0" fontId="27" fillId="0" borderId="12" xfId="4" applyFont="1" applyBorder="1"/>
    <xf numFmtId="0" fontId="34" fillId="0" borderId="0" xfId="8"/>
    <xf numFmtId="0" fontId="31" fillId="0" borderId="0" xfId="5" applyFont="1" applyAlignment="1">
      <alignment horizontal="left" vertical="top" wrapText="1"/>
      <protection locked="0"/>
    </xf>
    <xf numFmtId="0" fontId="27" fillId="0" borderId="0" xfId="4" applyFont="1" applyAlignment="1">
      <alignment horizontal="left" vertical="center" wrapText="1"/>
    </xf>
    <xf numFmtId="0" fontId="33" fillId="5" borderId="38" xfId="4" applyFont="1" applyFill="1" applyBorder="1" applyAlignment="1">
      <alignment horizontal="center" vertical="center" wrapText="1"/>
    </xf>
    <xf numFmtId="0" fontId="27" fillId="0" borderId="38" xfId="4" applyFont="1" applyBorder="1"/>
    <xf numFmtId="0" fontId="33" fillId="5" borderId="3" xfId="4" applyFont="1" applyFill="1" applyBorder="1" applyAlignment="1">
      <alignment horizontal="center" vertical="center" wrapText="1"/>
    </xf>
    <xf numFmtId="0" fontId="33" fillId="5" borderId="23" xfId="4" applyFont="1" applyFill="1" applyBorder="1" applyAlignment="1">
      <alignment vertical="center" wrapText="1"/>
    </xf>
    <xf numFmtId="0" fontId="33" fillId="5" borderId="4" xfId="4" applyFont="1" applyFill="1" applyBorder="1" applyAlignment="1">
      <alignment horizontal="center" vertical="center" wrapText="1"/>
    </xf>
    <xf numFmtId="0" fontId="33" fillId="5" borderId="6" xfId="4" applyFont="1" applyFill="1" applyBorder="1" applyAlignment="1">
      <alignment horizontal="center" vertical="center" wrapText="1"/>
    </xf>
    <xf numFmtId="0" fontId="27" fillId="0" borderId="4" xfId="4" applyFont="1" applyBorder="1" applyAlignment="1">
      <alignment horizontal="right"/>
    </xf>
    <xf numFmtId="4" fontId="27" fillId="0" borderId="6" xfId="4" applyNumberFormat="1" applyFont="1" applyBorder="1" applyAlignment="1">
      <alignment horizontal="center"/>
    </xf>
    <xf numFmtId="4" fontId="0" fillId="0" borderId="6" xfId="4" applyNumberFormat="1" applyFont="1" applyBorder="1" applyAlignment="1">
      <alignment horizontal="center"/>
    </xf>
    <xf numFmtId="0" fontId="27" fillId="0" borderId="13" xfId="4" applyFont="1" applyBorder="1" applyAlignment="1">
      <alignment horizontal="left" vertical="center" wrapText="1"/>
    </xf>
    <xf numFmtId="0" fontId="27" fillId="6" borderId="43" xfId="4" applyFont="1" applyFill="1" applyBorder="1"/>
    <xf numFmtId="4" fontId="30" fillId="6" borderId="50" xfId="4" applyNumberFormat="1" applyFont="1" applyFill="1" applyBorder="1" applyAlignment="1">
      <alignment horizontal="center"/>
    </xf>
    <xf numFmtId="0" fontId="27" fillId="0" borderId="0" xfId="5" applyFont="1" applyAlignment="1" applyProtection="1">
      <alignment vertical="center"/>
    </xf>
    <xf numFmtId="0" fontId="27" fillId="0" borderId="11" xfId="5" applyFont="1" applyBorder="1" applyAlignment="1" applyProtection="1"/>
    <xf numFmtId="0" fontId="27" fillId="0" borderId="10" xfId="5" applyFont="1" applyBorder="1" applyAlignment="1" applyProtection="1"/>
    <xf numFmtId="0" fontId="27" fillId="0" borderId="0" xfId="4" applyFont="1" applyAlignment="1">
      <alignment horizontal="center"/>
    </xf>
    <xf numFmtId="166" fontId="27" fillId="0" borderId="0" xfId="4" applyNumberFormat="1" applyFont="1" applyAlignment="1">
      <alignment horizontal="center"/>
    </xf>
    <xf numFmtId="0" fontId="34" fillId="0" borderId="11" xfId="8" applyBorder="1"/>
    <xf numFmtId="0" fontId="34" fillId="0" borderId="10" xfId="8" applyBorder="1"/>
    <xf numFmtId="0" fontId="27" fillId="0" borderId="11" xfId="4" applyFont="1" applyBorder="1" applyAlignment="1">
      <alignment horizontal="right"/>
    </xf>
    <xf numFmtId="0" fontId="27" fillId="0" borderId="0" xfId="4" applyFont="1" applyAlignment="1">
      <alignment horizontal="right"/>
    </xf>
    <xf numFmtId="0" fontId="27" fillId="0" borderId="0" xfId="6" applyFont="1"/>
    <xf numFmtId="0" fontId="27" fillId="0" borderId="0" xfId="7" applyFont="1" applyAlignment="1">
      <alignment vertical="top"/>
      <protection locked="0"/>
    </xf>
    <xf numFmtId="0" fontId="27" fillId="0" borderId="10" xfId="6" applyFont="1" applyBorder="1"/>
    <xf numFmtId="0" fontId="27" fillId="0" borderId="11" xfId="6" applyFont="1" applyBorder="1"/>
    <xf numFmtId="49" fontId="27" fillId="0" borderId="0" xfId="4" applyNumberFormat="1" applyFont="1" applyAlignment="1">
      <alignment horizontal="right"/>
    </xf>
    <xf numFmtId="4" fontId="27" fillId="0" borderId="10" xfId="4" applyNumberFormat="1" applyFont="1" applyBorder="1" applyAlignment="1">
      <alignment horizontal="center"/>
    </xf>
    <xf numFmtId="0" fontId="27" fillId="0" borderId="30" xfId="5" applyFont="1" applyBorder="1" applyAlignment="1" applyProtection="1"/>
    <xf numFmtId="0" fontId="27" fillId="0" borderId="31" xfId="5" applyFont="1" applyBorder="1" applyAlignment="1" applyProtection="1"/>
    <xf numFmtId="0" fontId="27" fillId="0" borderId="34" xfId="5" applyFont="1" applyBorder="1" applyAlignment="1" applyProtection="1"/>
    <xf numFmtId="4" fontId="9" fillId="0" borderId="23" xfId="5" applyNumberFormat="1" applyFont="1" applyBorder="1" applyAlignment="1" applyProtection="1"/>
    <xf numFmtId="4" fontId="9" fillId="0" borderId="6" xfId="5" applyNumberFormat="1" applyFont="1" applyBorder="1" applyAlignment="1" applyProtection="1"/>
    <xf numFmtId="4" fontId="32" fillId="0" borderId="24" xfId="5" applyNumberFormat="1" applyFont="1" applyBorder="1" applyAlignment="1" applyProtection="1"/>
    <xf numFmtId="0" fontId="27" fillId="0" borderId="0" xfId="4" applyFont="1"/>
    <xf numFmtId="14" fontId="27" fillId="0" borderId="0" xfId="4" applyNumberFormat="1" applyFont="1"/>
    <xf numFmtId="0" fontId="30" fillId="0" borderId="0" xfId="4" applyFont="1" applyAlignment="1">
      <alignment horizontal="right"/>
    </xf>
    <xf numFmtId="0" fontId="30" fillId="0" borderId="0" xfId="4" applyFont="1"/>
    <xf numFmtId="0" fontId="23" fillId="0" borderId="0" xfId="4" applyFont="1" applyAlignment="1">
      <alignment horizontal="center" vertical="center" wrapText="1"/>
    </xf>
    <xf numFmtId="0" fontId="27" fillId="0" borderId="0" xfId="4" applyFont="1" applyAlignment="1">
      <alignment horizontal="center" wrapText="1"/>
    </xf>
    <xf numFmtId="167" fontId="32" fillId="0" borderId="0" xfId="4" applyNumberFormat="1" applyFont="1" applyAlignment="1">
      <alignment horizontal="center" vertical="center"/>
    </xf>
    <xf numFmtId="4" fontId="11" fillId="0" borderId="5" xfId="0" applyNumberFormat="1" applyFont="1" applyBorder="1" applyAlignment="1" applyProtection="1">
      <alignment vertical="center"/>
    </xf>
    <xf numFmtId="4" fontId="27" fillId="0" borderId="5" xfId="4" applyNumberFormat="1" applyFont="1" applyBorder="1" applyAlignment="1">
      <alignment horizontal="center"/>
    </xf>
    <xf numFmtId="1" fontId="18" fillId="0" borderId="15" xfId="0" applyNumberFormat="1" applyFont="1" applyBorder="1" applyAlignment="1">
      <alignment horizontal="center" vertical="center"/>
      <protection locked="0"/>
    </xf>
    <xf numFmtId="49" fontId="18" fillId="0" borderId="15" xfId="0" applyNumberFormat="1" applyFont="1" applyBorder="1" applyAlignment="1">
      <alignment horizontal="center" vertical="center"/>
      <protection locked="0"/>
    </xf>
    <xf numFmtId="0" fontId="18" fillId="0" borderId="2" xfId="0" applyFont="1" applyBorder="1" applyAlignment="1">
      <alignment vertical="center"/>
      <protection locked="0"/>
    </xf>
    <xf numFmtId="0" fontId="18" fillId="0" borderId="3" xfId="0" applyFont="1" applyBorder="1" applyAlignment="1">
      <alignment horizontal="center" vertical="center"/>
      <protection locked="0"/>
    </xf>
    <xf numFmtId="2" fontId="11" fillId="0" borderId="3" xfId="0" applyNumberFormat="1" applyFont="1" applyBorder="1" applyAlignment="1" applyProtection="1">
      <alignment vertical="center"/>
    </xf>
    <xf numFmtId="4" fontId="11" fillId="0" borderId="3" xfId="0" applyNumberFormat="1" applyFont="1" applyBorder="1" applyAlignment="1" applyProtection="1">
      <alignment vertical="center"/>
    </xf>
    <xf numFmtId="4" fontId="11" fillId="0" borderId="23" xfId="0" applyNumberFormat="1" applyFont="1" applyBorder="1" applyAlignment="1" applyProtection="1">
      <alignment vertical="center"/>
    </xf>
    <xf numFmtId="0" fontId="17" fillId="0" borderId="5" xfId="0" applyFont="1" applyBorder="1" applyAlignment="1" applyProtection="1">
      <alignment vertical="top" wrapText="1"/>
    </xf>
    <xf numFmtId="0" fontId="17" fillId="0" borderId="5" xfId="0" applyFont="1" applyBorder="1" applyAlignment="1" applyProtection="1">
      <alignment vertical="top"/>
    </xf>
    <xf numFmtId="1" fontId="18" fillId="0" borderId="7" xfId="0" applyNumberFormat="1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vertical="center"/>
    </xf>
    <xf numFmtId="0" fontId="18" fillId="0" borderId="5" xfId="0" applyFont="1" applyBorder="1" applyAlignment="1" applyProtection="1">
      <alignment horizontal="center" vertical="center"/>
    </xf>
    <xf numFmtId="2" fontId="11" fillId="0" borderId="5" xfId="0" applyNumberFormat="1" applyFont="1" applyBorder="1" applyAlignment="1" applyProtection="1">
      <alignment vertical="center"/>
    </xf>
    <xf numFmtId="39" fontId="11" fillId="0" borderId="5" xfId="0" applyNumberFormat="1" applyFont="1" applyBorder="1" applyAlignment="1" applyProtection="1">
      <alignment vertical="center"/>
    </xf>
    <xf numFmtId="1" fontId="18" fillId="0" borderId="7" xfId="1" applyNumberFormat="1" applyFont="1" applyBorder="1" applyAlignment="1" applyProtection="1">
      <alignment horizontal="left" vertical="center" wrapText="1"/>
      <protection locked="0"/>
    </xf>
    <xf numFmtId="49" fontId="18" fillId="0" borderId="7" xfId="1" applyNumberFormat="1" applyFont="1" applyBorder="1" applyAlignment="1" applyProtection="1">
      <alignment horizontal="left" vertical="center" wrapText="1"/>
      <protection locked="0"/>
    </xf>
    <xf numFmtId="0" fontId="20" fillId="0" borderId="4" xfId="1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vertical="center"/>
    </xf>
    <xf numFmtId="1" fontId="18" fillId="0" borderId="16" xfId="0" applyNumberFormat="1" applyFont="1" applyBorder="1" applyAlignment="1">
      <alignment horizontal="center" vertical="center"/>
      <protection locked="0"/>
    </xf>
    <xf numFmtId="49" fontId="18" fillId="0" borderId="16" xfId="0" applyNumberFormat="1" applyFont="1" applyBorder="1" applyAlignment="1">
      <alignment horizontal="center" vertical="center"/>
      <protection locked="0"/>
    </xf>
    <xf numFmtId="0" fontId="18" fillId="0" borderId="17" xfId="0" applyFont="1" applyBorder="1" applyAlignment="1">
      <alignment vertical="center"/>
      <protection locked="0"/>
    </xf>
    <xf numFmtId="0" fontId="18" fillId="0" borderId="13" xfId="0" applyFont="1" applyBorder="1" applyAlignment="1">
      <alignment horizontal="center" vertical="center"/>
      <protection locked="0"/>
    </xf>
    <xf numFmtId="4" fontId="11" fillId="0" borderId="13" xfId="0" applyNumberFormat="1" applyFont="1" applyBorder="1" applyAlignment="1" applyProtection="1">
      <alignment vertical="center"/>
    </xf>
    <xf numFmtId="4" fontId="18" fillId="0" borderId="13" xfId="0" applyNumberFormat="1" applyFont="1" applyBorder="1" applyAlignment="1">
      <alignment vertical="center"/>
      <protection locked="0"/>
    </xf>
    <xf numFmtId="4" fontId="11" fillId="0" borderId="24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left" vertical="top"/>
    </xf>
    <xf numFmtId="0" fontId="36" fillId="0" borderId="5" xfId="0" applyFont="1" applyBorder="1" applyAlignment="1" applyProtection="1">
      <alignment vertical="top"/>
    </xf>
    <xf numFmtId="0" fontId="36" fillId="0" borderId="4" xfId="0" applyFont="1" applyBorder="1" applyAlignment="1" applyProtection="1">
      <alignment vertical="top"/>
    </xf>
    <xf numFmtId="49" fontId="8" fillId="0" borderId="30" xfId="0" applyNumberFormat="1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/>
    </xf>
    <xf numFmtId="0" fontId="11" fillId="0" borderId="31" xfId="0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4" xfId="0" applyFont="1" applyBorder="1" applyAlignment="1" applyProtection="1">
      <alignment horizontal="left" vertical="center"/>
    </xf>
    <xf numFmtId="49" fontId="8" fillId="0" borderId="11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35" xfId="0" applyFont="1" applyBorder="1" applyAlignment="1" applyProtection="1">
      <alignment horizontal="left" vertical="center"/>
    </xf>
    <xf numFmtId="49" fontId="8" fillId="0" borderId="36" xfId="0" applyNumberFormat="1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49" fontId="8" fillId="0" borderId="36" xfId="0" applyNumberFormat="1" applyFont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8" fillId="0" borderId="35" xfId="0" applyFont="1" applyBorder="1" applyAlignment="1" applyProtection="1">
      <alignment horizontal="left" vertical="center" shrinkToFit="1"/>
    </xf>
    <xf numFmtId="49" fontId="8" fillId="0" borderId="29" xfId="0" applyNumberFormat="1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left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49" fontId="8" fillId="0" borderId="39" xfId="0" applyNumberFormat="1" applyFont="1" applyBorder="1" applyAlignment="1" applyProtection="1">
      <alignment horizontal="left" vertical="center"/>
    </xf>
    <xf numFmtId="0" fontId="8" fillId="0" borderId="46" xfId="0" applyFont="1" applyBorder="1" applyAlignment="1" applyProtection="1">
      <alignment horizontal="left" vertical="center"/>
    </xf>
    <xf numFmtId="49" fontId="16" fillId="3" borderId="4" xfId="0" applyNumberFormat="1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49" fontId="16" fillId="3" borderId="5" xfId="0" applyNumberFormat="1" applyFont="1" applyFill="1" applyBorder="1" applyAlignment="1" applyProtection="1">
      <alignment horizontal="left" vertical="center"/>
    </xf>
    <xf numFmtId="49" fontId="16" fillId="0" borderId="4" xfId="0" applyNumberFormat="1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left" vertical="center"/>
    </xf>
    <xf numFmtId="49" fontId="13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23" xfId="0" applyFont="1" applyBorder="1" applyAlignment="1" applyProtection="1">
      <alignment horizontal="left" vertical="center"/>
    </xf>
    <xf numFmtId="14" fontId="11" fillId="0" borderId="6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4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1" fontId="11" fillId="0" borderId="5" xfId="0" applyNumberFormat="1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 wrapText="1"/>
    </xf>
    <xf numFmtId="49" fontId="11" fillId="0" borderId="6" xfId="0" applyNumberFormat="1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 wrapText="1"/>
    </xf>
    <xf numFmtId="49" fontId="11" fillId="0" borderId="39" xfId="0" applyNumberFormat="1" applyFont="1" applyBorder="1" applyAlignment="1" applyProtection="1">
      <alignment horizontal="left" vertical="center" wrapText="1"/>
    </xf>
    <xf numFmtId="0" fontId="11" fillId="0" borderId="37" xfId="0" applyFont="1" applyBorder="1" applyAlignment="1" applyProtection="1">
      <alignment horizontal="left" vertical="center" wrapText="1"/>
    </xf>
    <xf numFmtId="0" fontId="11" fillId="0" borderId="40" xfId="0" applyFont="1" applyBorder="1" applyAlignment="1" applyProtection="1">
      <alignment horizontal="left" vertical="center" wrapText="1"/>
    </xf>
    <xf numFmtId="0" fontId="11" fillId="0" borderId="25" xfId="0" applyFont="1" applyBorder="1" applyAlignment="1" applyProtection="1">
      <alignment horizontal="left" vertical="center" wrapText="1"/>
    </xf>
    <xf numFmtId="49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49" fontId="11" fillId="0" borderId="3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/>
    </xf>
    <xf numFmtId="49" fontId="12" fillId="0" borderId="41" xfId="0" applyNumberFormat="1" applyFont="1" applyBorder="1" applyAlignment="1" applyProtection="1">
      <alignment horizontal="left" vertical="center" wrapText="1"/>
    </xf>
    <xf numFmtId="0" fontId="12" fillId="0" borderId="42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12" fillId="0" borderId="25" xfId="0" applyFont="1" applyBorder="1" applyAlignment="1" applyProtection="1">
      <alignment horizontal="left" vertical="center" wrapText="1"/>
    </xf>
    <xf numFmtId="49" fontId="11" fillId="0" borderId="23" xfId="0" applyNumberFormat="1" applyFont="1" applyBorder="1" applyAlignment="1" applyProtection="1">
      <alignment horizontal="left" vertical="center"/>
    </xf>
    <xf numFmtId="0" fontId="23" fillId="0" borderId="0" xfId="3" applyFont="1">
      <alignment vertical="center"/>
    </xf>
    <xf numFmtId="0" fontId="18" fillId="0" borderId="0" xfId="3">
      <alignment vertical="center"/>
    </xf>
    <xf numFmtId="49" fontId="24" fillId="0" borderId="0" xfId="3" applyNumberFormat="1" applyFont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14" fontId="2" fillId="0" borderId="0" xfId="0" applyNumberFormat="1" applyFont="1" applyAlignment="1" applyProtection="1">
      <alignment horizontal="left" vertical="top"/>
    </xf>
    <xf numFmtId="0" fontId="33" fillId="5" borderId="3" xfId="4" applyFont="1" applyFill="1" applyBorder="1" applyAlignment="1">
      <alignment horizontal="center" vertical="center" wrapText="1"/>
    </xf>
    <xf numFmtId="0" fontId="33" fillId="5" borderId="5" xfId="4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35" fillId="0" borderId="0" xfId="4" applyFont="1" applyAlignment="1">
      <alignment horizontal="center" vertical="center"/>
    </xf>
    <xf numFmtId="0" fontId="33" fillId="5" borderId="38" xfId="4" applyFont="1" applyFill="1" applyBorder="1" applyAlignment="1">
      <alignment horizontal="center" vertical="center" wrapText="1"/>
    </xf>
    <xf numFmtId="0" fontId="33" fillId="5" borderId="2" xfId="4" applyFont="1" applyFill="1" applyBorder="1" applyAlignment="1">
      <alignment horizontal="center" vertical="center" wrapText="1"/>
    </xf>
    <xf numFmtId="0" fontId="33" fillId="5" borderId="4" xfId="4" applyFont="1" applyFill="1" applyBorder="1" applyAlignment="1">
      <alignment horizontal="center" vertical="center" wrapText="1"/>
    </xf>
  </cellXfs>
  <cellStyles count="9">
    <cellStyle name="Normal" xfId="4" xr:uid="{2263C183-7F5A-47B8-AF8E-ECD981A454DE}"/>
    <cellStyle name="Normální" xfId="0" builtinId="0"/>
    <cellStyle name="Normální 2" xfId="1" xr:uid="{66D0A2F5-FD9A-4E74-A953-E0095AC29A66}"/>
    <cellStyle name="Normální 2 2" xfId="3" xr:uid="{C63A1C7F-9064-4688-A868-3D3BF6B09E60}"/>
    <cellStyle name="Normální 3" xfId="5" xr:uid="{682FCC14-210A-4339-AF5C-24AF76626041}"/>
    <cellStyle name="Normální 4" xfId="8" xr:uid="{15FE5EB0-46E7-400E-B10E-C438F8BC16E2}"/>
    <cellStyle name="Normální 6" xfId="6" xr:uid="{152EC4F4-3CAE-4D8E-82A7-4B79B7ABE6A9}"/>
    <cellStyle name="Normální 7" xfId="7" xr:uid="{090439D6-E84F-403B-A303-60EF3C561DC3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a.pirklova\AppData\Local\Microsoft\Windows\INetCache\Content.Outlook\Q1L11NKO\A%20CEN&#205;K%20B&#282;&#381;N&#201;%20&#218;DR&#381;BY%20bez%20polo&#382;ek%20pro%20DNS_s%20cenami.xlsx" TargetMode="External"/><Relationship Id="rId1" Type="http://schemas.openxmlformats.org/officeDocument/2006/relationships/externalLinkPath" Target="file:///C:\Users\eva.pirklova\AppData\Local\Microsoft\Windows\INetCache\Content.Outlook\Q1L11NKO\A%20CEN&#205;K%20B&#282;&#381;N&#201;%20&#218;DR&#381;BY%20bez%20polo&#382;ek%20pro%20DNS_s%20cen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k ocenění"/>
      <sheetName val="Rekapitulace"/>
      <sheetName val="BÚ_Mechanizace"/>
      <sheetName val="BÚ_Všeobecné položky"/>
      <sheetName val="BÚ_1_zimní údržba"/>
      <sheetName val="BÚ_2_vozovky"/>
      <sheetName val="BÚ_3_dopravní značení"/>
      <sheetName val="BÚ_4_bezpečnostní zařízení"/>
      <sheetName val="BÚ_5_silniční tělesa a odvodněn"/>
      <sheetName val="BÚ_6_mosty"/>
      <sheetName val="BÚ_7_ostatní silniční objekty"/>
      <sheetName val="BÚ_8_sadovnictví"/>
      <sheetName val="BÚ_9_ostatní činnosti"/>
      <sheetName val="BÚ_VŠE_bez úpravy"/>
      <sheetName val="BÚ_ŘSD"/>
      <sheetName val="BÚ_DOPLNĚNÍ"/>
      <sheetName val="BÚ_Materiály"/>
      <sheetName val="BÚ_Propustek"/>
      <sheetName val="BÚ_Položky mechanizace"/>
      <sheetName val="BÚ_M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13" t="str">
            <v>20110</v>
          </cell>
          <cell r="F13" t="str">
            <v>M2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28515625" defaultRowHeight="13.2" x14ac:dyDescent="0.2"/>
  <cols>
    <col min="1" max="1" width="3.28515625" style="16" customWidth="1"/>
    <col min="2" max="2" width="13.28515625" style="16" customWidth="1"/>
    <col min="3" max="3" width="11.85546875" style="16" customWidth="1"/>
    <col min="4" max="4" width="27.85546875" style="16" customWidth="1"/>
    <col min="5" max="5" width="14.42578125" style="16" customWidth="1"/>
    <col min="6" max="6" width="18.42578125" style="16" customWidth="1"/>
    <col min="7" max="7" width="26.28515625" style="16" customWidth="1"/>
    <col min="8" max="8" width="16" style="16" customWidth="1"/>
    <col min="9" max="9" width="13.85546875" style="16" customWidth="1"/>
    <col min="10" max="10" width="29.42578125" style="16" customWidth="1"/>
    <col min="11" max="11" width="13.28515625" style="16"/>
    <col min="12" max="12" width="13.7109375" style="16" bestFit="1" customWidth="1"/>
    <col min="13" max="16384" width="13.28515625" style="16"/>
  </cols>
  <sheetData>
    <row r="1" spans="2:12" ht="28.65" customHeight="1" thickBot="1" x14ac:dyDescent="0.25">
      <c r="B1" s="262" t="s">
        <v>11</v>
      </c>
      <c r="C1" s="263"/>
      <c r="D1" s="263"/>
      <c r="E1" s="263"/>
      <c r="F1" s="263"/>
      <c r="G1" s="263"/>
      <c r="H1" s="263"/>
      <c r="I1" s="263"/>
      <c r="J1" s="263"/>
    </row>
    <row r="2" spans="2:12" ht="12.75" customHeight="1" x14ac:dyDescent="0.2">
      <c r="B2" s="264" t="s">
        <v>12</v>
      </c>
      <c r="C2" s="265"/>
      <c r="D2" s="266" t="s">
        <v>226</v>
      </c>
      <c r="E2" s="266"/>
      <c r="F2" s="267" t="s">
        <v>13</v>
      </c>
      <c r="G2" s="268" t="s">
        <v>74</v>
      </c>
      <c r="H2" s="269"/>
      <c r="I2" s="267" t="s">
        <v>14</v>
      </c>
      <c r="J2" s="272" t="s">
        <v>75</v>
      </c>
    </row>
    <row r="3" spans="2:12" x14ac:dyDescent="0.2">
      <c r="B3" s="252"/>
      <c r="C3" s="251"/>
      <c r="D3" s="257"/>
      <c r="E3" s="257"/>
      <c r="F3" s="251"/>
      <c r="G3" s="270"/>
      <c r="H3" s="271"/>
      <c r="I3" s="251"/>
      <c r="J3" s="249"/>
    </row>
    <row r="4" spans="2:12" x14ac:dyDescent="0.2">
      <c r="B4" s="250" t="s">
        <v>15</v>
      </c>
      <c r="C4" s="251"/>
      <c r="D4" s="258" t="s">
        <v>114</v>
      </c>
      <c r="E4" s="259"/>
      <c r="F4" s="254" t="s">
        <v>16</v>
      </c>
      <c r="G4" s="257"/>
      <c r="H4" s="255"/>
      <c r="I4" s="254" t="s">
        <v>14</v>
      </c>
      <c r="J4" s="256"/>
    </row>
    <row r="5" spans="2:12" x14ac:dyDescent="0.2">
      <c r="B5" s="252"/>
      <c r="C5" s="251"/>
      <c r="D5" s="260"/>
      <c r="E5" s="261"/>
      <c r="F5" s="251"/>
      <c r="G5" s="255"/>
      <c r="H5" s="255"/>
      <c r="I5" s="251"/>
      <c r="J5" s="249"/>
    </row>
    <row r="6" spans="2:12" ht="13.2" customHeight="1" x14ac:dyDescent="0.2">
      <c r="B6" s="250" t="s">
        <v>17</v>
      </c>
      <c r="C6" s="251"/>
      <c r="D6" s="258" t="s">
        <v>115</v>
      </c>
      <c r="E6" s="259"/>
      <c r="F6" s="254" t="s">
        <v>18</v>
      </c>
      <c r="G6" s="257"/>
      <c r="H6" s="255"/>
      <c r="I6" s="254" t="s">
        <v>14</v>
      </c>
      <c r="J6" s="256"/>
    </row>
    <row r="7" spans="2:12" x14ac:dyDescent="0.2">
      <c r="B7" s="252"/>
      <c r="C7" s="251"/>
      <c r="D7" s="260"/>
      <c r="E7" s="261"/>
      <c r="F7" s="251"/>
      <c r="G7" s="255"/>
      <c r="H7" s="255"/>
      <c r="I7" s="251"/>
      <c r="J7" s="249"/>
    </row>
    <row r="8" spans="2:12" x14ac:dyDescent="0.2">
      <c r="B8" s="250" t="s">
        <v>76</v>
      </c>
      <c r="C8" s="251"/>
      <c r="D8" s="253">
        <v>2026</v>
      </c>
      <c r="E8" s="253"/>
      <c r="F8" s="254" t="s">
        <v>77</v>
      </c>
      <c r="G8" s="255"/>
      <c r="H8" s="255"/>
      <c r="I8" s="254" t="s">
        <v>78</v>
      </c>
      <c r="J8" s="256"/>
    </row>
    <row r="9" spans="2:12" x14ac:dyDescent="0.2">
      <c r="B9" s="252"/>
      <c r="C9" s="251"/>
      <c r="D9" s="253"/>
      <c r="E9" s="253"/>
      <c r="F9" s="251"/>
      <c r="G9" s="255"/>
      <c r="H9" s="255"/>
      <c r="I9" s="251"/>
      <c r="J9" s="249"/>
    </row>
    <row r="10" spans="2:12" x14ac:dyDescent="0.2">
      <c r="B10" s="250" t="s">
        <v>79</v>
      </c>
      <c r="C10" s="251"/>
      <c r="D10" s="257"/>
      <c r="E10" s="255"/>
      <c r="F10" s="254" t="s">
        <v>19</v>
      </c>
      <c r="G10" s="257"/>
      <c r="H10" s="255"/>
      <c r="I10" s="254" t="s">
        <v>20</v>
      </c>
      <c r="J10" s="248"/>
    </row>
    <row r="11" spans="2:12" x14ac:dyDescent="0.2">
      <c r="B11" s="252"/>
      <c r="C11" s="251"/>
      <c r="D11" s="255"/>
      <c r="E11" s="255"/>
      <c r="F11" s="251"/>
      <c r="G11" s="255"/>
      <c r="H11" s="255"/>
      <c r="I11" s="251"/>
      <c r="J11" s="249"/>
    </row>
    <row r="12" spans="2:12" ht="23.4" customHeight="1" thickBot="1" x14ac:dyDescent="0.25">
      <c r="B12" s="242" t="s">
        <v>21</v>
      </c>
      <c r="C12" s="243"/>
      <c r="D12" s="243"/>
      <c r="E12" s="243"/>
      <c r="F12" s="243"/>
      <c r="G12" s="243"/>
      <c r="H12" s="243"/>
      <c r="I12" s="243"/>
      <c r="J12" s="244"/>
    </row>
    <row r="13" spans="2:12" ht="26.4" customHeight="1" x14ac:dyDescent="0.2">
      <c r="B13" s="17" t="s">
        <v>22</v>
      </c>
      <c r="C13" s="245" t="s">
        <v>23</v>
      </c>
      <c r="D13" s="246"/>
      <c r="E13" s="18" t="s">
        <v>24</v>
      </c>
      <c r="F13" s="245" t="s">
        <v>25</v>
      </c>
      <c r="G13" s="246"/>
      <c r="H13" s="18" t="s">
        <v>26</v>
      </c>
      <c r="I13" s="245" t="s">
        <v>27</v>
      </c>
      <c r="J13" s="247"/>
    </row>
    <row r="14" spans="2:12" ht="15.15" customHeight="1" x14ac:dyDescent="0.2">
      <c r="B14" s="19" t="s">
        <v>28</v>
      </c>
      <c r="C14" s="20" t="s">
        <v>29</v>
      </c>
      <c r="D14" s="62">
        <f>rekapitulace!C11</f>
        <v>0</v>
      </c>
      <c r="E14" s="239"/>
      <c r="F14" s="240"/>
      <c r="G14" s="21"/>
      <c r="H14" s="239"/>
      <c r="I14" s="240"/>
      <c r="J14" s="22"/>
    </row>
    <row r="15" spans="2:12" ht="15.15" customHeight="1" x14ac:dyDescent="0.2">
      <c r="B15" s="19"/>
      <c r="C15" s="20"/>
      <c r="D15" s="21"/>
      <c r="E15" s="239"/>
      <c r="F15" s="240"/>
      <c r="G15" s="21"/>
      <c r="H15" s="239"/>
      <c r="I15" s="240"/>
      <c r="J15" s="22"/>
      <c r="L15" s="23"/>
    </row>
    <row r="16" spans="2:12" ht="15.15" customHeight="1" x14ac:dyDescent="0.2">
      <c r="B16" s="19"/>
      <c r="C16" s="20"/>
      <c r="D16" s="21"/>
      <c r="E16" s="239"/>
      <c r="F16" s="240"/>
      <c r="G16" s="21"/>
      <c r="H16" s="239"/>
      <c r="I16" s="240"/>
      <c r="J16" s="22"/>
    </row>
    <row r="17" spans="2:10" ht="15.15" customHeight="1" x14ac:dyDescent="0.2">
      <c r="B17" s="19"/>
      <c r="C17" s="20"/>
      <c r="D17" s="21"/>
      <c r="E17" s="239"/>
      <c r="F17" s="240"/>
      <c r="G17" s="24"/>
      <c r="H17" s="239"/>
      <c r="I17" s="240"/>
      <c r="J17" s="22"/>
    </row>
    <row r="18" spans="2:10" ht="15.15" customHeight="1" x14ac:dyDescent="0.2">
      <c r="B18" s="19"/>
      <c r="C18" s="20"/>
      <c r="D18" s="21"/>
      <c r="E18" s="239"/>
      <c r="F18" s="240"/>
      <c r="G18" s="24"/>
      <c r="H18" s="239"/>
      <c r="I18" s="240"/>
      <c r="J18" s="22"/>
    </row>
    <row r="19" spans="2:10" ht="15.15" customHeight="1" x14ac:dyDescent="0.2">
      <c r="B19" s="19"/>
      <c r="C19" s="20"/>
      <c r="D19" s="21"/>
      <c r="E19" s="239"/>
      <c r="F19" s="240"/>
      <c r="G19" s="24"/>
      <c r="H19" s="239"/>
      <c r="I19" s="240"/>
      <c r="J19" s="22"/>
    </row>
    <row r="20" spans="2:10" ht="15.15" customHeight="1" x14ac:dyDescent="0.2">
      <c r="B20" s="237"/>
      <c r="C20" s="238"/>
      <c r="D20" s="21"/>
      <c r="E20" s="239"/>
      <c r="F20" s="240"/>
      <c r="G20" s="24"/>
      <c r="H20" s="239"/>
      <c r="I20" s="240"/>
      <c r="J20" s="25"/>
    </row>
    <row r="21" spans="2:10" ht="15.15" customHeight="1" x14ac:dyDescent="0.2">
      <c r="B21" s="237"/>
      <c r="C21" s="238"/>
      <c r="D21" s="21"/>
      <c r="E21" s="239"/>
      <c r="F21" s="240"/>
      <c r="G21" s="24"/>
      <c r="H21" s="239"/>
      <c r="I21" s="240"/>
      <c r="J21" s="25"/>
    </row>
    <row r="22" spans="2:10" ht="16.649999999999999" customHeight="1" x14ac:dyDescent="0.2">
      <c r="B22" s="237" t="s">
        <v>30</v>
      </c>
      <c r="C22" s="238"/>
      <c r="D22" s="62">
        <f>SUM(D14:D17)</f>
        <v>0</v>
      </c>
      <c r="E22" s="241" t="s">
        <v>31</v>
      </c>
      <c r="F22" s="238"/>
      <c r="G22" s="62">
        <f>SUM(G14:G21)</f>
        <v>0</v>
      </c>
      <c r="H22" s="241" t="s">
        <v>32</v>
      </c>
      <c r="I22" s="238"/>
      <c r="J22" s="63">
        <f>SUM(J14:J21)</f>
        <v>0</v>
      </c>
    </row>
    <row r="23" spans="2:10" x14ac:dyDescent="0.2">
      <c r="B23" s="26"/>
      <c r="C23" s="27"/>
      <c r="D23" s="27"/>
      <c r="E23" s="27"/>
      <c r="F23" s="27"/>
      <c r="G23" s="27"/>
      <c r="H23" s="27"/>
      <c r="I23" s="27"/>
      <c r="J23" s="28"/>
    </row>
    <row r="24" spans="2:10" ht="15.15" customHeight="1" x14ac:dyDescent="0.2">
      <c r="B24" s="234" t="s">
        <v>33</v>
      </c>
      <c r="C24" s="235"/>
      <c r="D24" s="29">
        <v>0</v>
      </c>
      <c r="J24" s="30"/>
    </row>
    <row r="25" spans="2:10" ht="15.15" customHeight="1" x14ac:dyDescent="0.2">
      <c r="B25" s="234" t="s">
        <v>34</v>
      </c>
      <c r="C25" s="235"/>
      <c r="D25" s="29">
        <v>0</v>
      </c>
      <c r="E25" s="236" t="s">
        <v>35</v>
      </c>
      <c r="F25" s="235"/>
      <c r="G25" s="29">
        <f>ROUND(D25*(14/100),2)</f>
        <v>0</v>
      </c>
      <c r="H25" s="236" t="s">
        <v>9</v>
      </c>
      <c r="I25" s="235"/>
      <c r="J25" s="31">
        <f>SUM(D24:D26)</f>
        <v>0</v>
      </c>
    </row>
    <row r="26" spans="2:10" ht="15.15" customHeight="1" x14ac:dyDescent="0.2">
      <c r="B26" s="234" t="s">
        <v>36</v>
      </c>
      <c r="C26" s="235"/>
      <c r="D26" s="29">
        <f>D22+G22*J22</f>
        <v>0</v>
      </c>
      <c r="E26" s="236" t="s">
        <v>3</v>
      </c>
      <c r="F26" s="235"/>
      <c r="G26" s="29">
        <f>(ROUND(D26,2)*(21/100))</f>
        <v>0</v>
      </c>
      <c r="H26" s="236" t="s">
        <v>37</v>
      </c>
      <c r="I26" s="235"/>
      <c r="J26" s="31">
        <f>SUM(G25:G26)+J25</f>
        <v>0</v>
      </c>
    </row>
    <row r="27" spans="2:10" x14ac:dyDescent="0.2">
      <c r="B27" s="32"/>
      <c r="J27" s="30"/>
    </row>
    <row r="28" spans="2:10" ht="14.4" customHeight="1" x14ac:dyDescent="0.2">
      <c r="B28" s="225"/>
      <c r="C28" s="226"/>
      <c r="D28" s="227"/>
      <c r="E28" s="228" t="s">
        <v>13</v>
      </c>
      <c r="F28" s="229"/>
      <c r="G28" s="230"/>
      <c r="H28" s="228" t="s">
        <v>18</v>
      </c>
      <c r="I28" s="229"/>
      <c r="J28" s="231"/>
    </row>
    <row r="29" spans="2:10" ht="14.4" customHeight="1" x14ac:dyDescent="0.2">
      <c r="B29" s="217"/>
      <c r="C29" s="218"/>
      <c r="D29" s="218"/>
      <c r="E29" s="232" t="s">
        <v>102</v>
      </c>
      <c r="F29" s="226"/>
      <c r="G29" s="226"/>
      <c r="H29" s="232"/>
      <c r="I29" s="226"/>
      <c r="J29" s="233"/>
    </row>
    <row r="30" spans="2:10" ht="14.4" customHeight="1" x14ac:dyDescent="0.2">
      <c r="B30" s="217"/>
      <c r="C30" s="218"/>
      <c r="D30" s="219"/>
      <c r="E30" s="220"/>
      <c r="F30" s="218"/>
      <c r="G30" s="219"/>
      <c r="H30" s="220"/>
      <c r="I30" s="218"/>
      <c r="J30" s="221"/>
    </row>
    <row r="31" spans="2:10" ht="14.4" customHeight="1" x14ac:dyDescent="0.2">
      <c r="B31" s="217"/>
      <c r="C31" s="218"/>
      <c r="D31" s="219"/>
      <c r="E31" s="222"/>
      <c r="F31" s="223"/>
      <c r="G31" s="224"/>
      <c r="H31" s="220"/>
      <c r="I31" s="218"/>
      <c r="J31" s="221"/>
    </row>
    <row r="32" spans="2:10" ht="14.4" customHeight="1" thickBot="1" x14ac:dyDescent="0.25">
      <c r="B32" s="210"/>
      <c r="C32" s="211"/>
      <c r="D32" s="212"/>
      <c r="E32" s="213" t="s">
        <v>38</v>
      </c>
      <c r="F32" s="214"/>
      <c r="G32" s="215"/>
      <c r="H32" s="213" t="s">
        <v>38</v>
      </c>
      <c r="I32" s="214"/>
      <c r="J32" s="216"/>
    </row>
    <row r="35" spans="2:4" ht="15" x14ac:dyDescent="0.2">
      <c r="B35" s="96"/>
      <c r="C35" s="96"/>
      <c r="D35" s="96"/>
    </row>
    <row r="36" spans="2:4" ht="15" x14ac:dyDescent="0.2">
      <c r="B36" s="96"/>
      <c r="C36" s="96"/>
      <c r="D36" s="96"/>
    </row>
  </sheetData>
  <mergeCells count="78">
    <mergeCell ref="B1:J1"/>
    <mergeCell ref="B2:C3"/>
    <mergeCell ref="D2:E3"/>
    <mergeCell ref="F2:F3"/>
    <mergeCell ref="G2:H3"/>
    <mergeCell ref="I2:I3"/>
    <mergeCell ref="J2:J3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B12:J12"/>
    <mergeCell ref="C13:D13"/>
    <mergeCell ref="F13:G13"/>
    <mergeCell ref="I13:J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4:C24"/>
    <mergeCell ref="B25:C25"/>
    <mergeCell ref="E25:F25"/>
    <mergeCell ref="H25:I25"/>
    <mergeCell ref="B26:C26"/>
    <mergeCell ref="E26:F26"/>
    <mergeCell ref="H26:I26"/>
    <mergeCell ref="B28:D28"/>
    <mergeCell ref="E28:G28"/>
    <mergeCell ref="H28:J28"/>
    <mergeCell ref="B29:D29"/>
    <mergeCell ref="E29:G29"/>
    <mergeCell ref="H29:J29"/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3074" r:id="rId6"/>
      </mc:Fallback>
    </mc:AlternateContent>
    <mc:AlternateContent xmlns:mc="http://schemas.openxmlformats.org/markup-compatibility/2006">
      <mc:Choice Requires="x14">
        <oleObject progId="MSPhotoEd.3" shapeId="3075" r:id="rId7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307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6B30-1948-426D-B24A-B74D75C6FFC3}">
  <sheetPr>
    <pageSetUpPr fitToPage="1"/>
  </sheetPr>
  <dimension ref="B2:E11"/>
  <sheetViews>
    <sheetView zoomScaleNormal="100" workbookViewId="0">
      <selection activeCell="B1" sqref="B1"/>
    </sheetView>
  </sheetViews>
  <sheetFormatPr defaultRowHeight="12.75" customHeight="1" x14ac:dyDescent="0.2"/>
  <cols>
    <col min="1" max="1" width="2.28515625" style="70" customWidth="1"/>
    <col min="2" max="2" width="62.7109375" style="70" customWidth="1"/>
    <col min="3" max="5" width="25.85546875" style="70" customWidth="1"/>
    <col min="6" max="256" width="9.28515625" style="70"/>
    <col min="257" max="257" width="2.28515625" style="70" customWidth="1"/>
    <col min="258" max="258" width="77.85546875" style="70" customWidth="1"/>
    <col min="259" max="261" width="24.140625" style="70" customWidth="1"/>
    <col min="262" max="512" width="9.28515625" style="70"/>
    <col min="513" max="513" width="2.28515625" style="70" customWidth="1"/>
    <col min="514" max="514" width="77.85546875" style="70" customWidth="1"/>
    <col min="515" max="517" width="24.140625" style="70" customWidth="1"/>
    <col min="518" max="768" width="9.28515625" style="70"/>
    <col min="769" max="769" width="2.28515625" style="70" customWidth="1"/>
    <col min="770" max="770" width="77.85546875" style="70" customWidth="1"/>
    <col min="771" max="773" width="24.140625" style="70" customWidth="1"/>
    <col min="774" max="1024" width="9.28515625" style="70"/>
    <col min="1025" max="1025" width="2.28515625" style="70" customWidth="1"/>
    <col min="1026" max="1026" width="77.85546875" style="70" customWidth="1"/>
    <col min="1027" max="1029" width="24.140625" style="70" customWidth="1"/>
    <col min="1030" max="1280" width="9.28515625" style="70"/>
    <col min="1281" max="1281" width="2.28515625" style="70" customWidth="1"/>
    <col min="1282" max="1282" width="77.85546875" style="70" customWidth="1"/>
    <col min="1283" max="1285" width="24.140625" style="70" customWidth="1"/>
    <col min="1286" max="1536" width="9.28515625" style="70"/>
    <col min="1537" max="1537" width="2.28515625" style="70" customWidth="1"/>
    <col min="1538" max="1538" width="77.85546875" style="70" customWidth="1"/>
    <col min="1539" max="1541" width="24.140625" style="70" customWidth="1"/>
    <col min="1542" max="1792" width="9.28515625" style="70"/>
    <col min="1793" max="1793" width="2.28515625" style="70" customWidth="1"/>
    <col min="1794" max="1794" width="77.85546875" style="70" customWidth="1"/>
    <col min="1795" max="1797" width="24.140625" style="70" customWidth="1"/>
    <col min="1798" max="2048" width="9.28515625" style="70"/>
    <col min="2049" max="2049" width="2.28515625" style="70" customWidth="1"/>
    <col min="2050" max="2050" width="77.85546875" style="70" customWidth="1"/>
    <col min="2051" max="2053" width="24.140625" style="70" customWidth="1"/>
    <col min="2054" max="2304" width="9.28515625" style="70"/>
    <col min="2305" max="2305" width="2.28515625" style="70" customWidth="1"/>
    <col min="2306" max="2306" width="77.85546875" style="70" customWidth="1"/>
    <col min="2307" max="2309" width="24.140625" style="70" customWidth="1"/>
    <col min="2310" max="2560" width="9.28515625" style="70"/>
    <col min="2561" max="2561" width="2.28515625" style="70" customWidth="1"/>
    <col min="2562" max="2562" width="77.85546875" style="70" customWidth="1"/>
    <col min="2563" max="2565" width="24.140625" style="70" customWidth="1"/>
    <col min="2566" max="2816" width="9.28515625" style="70"/>
    <col min="2817" max="2817" width="2.28515625" style="70" customWidth="1"/>
    <col min="2818" max="2818" width="77.85546875" style="70" customWidth="1"/>
    <col min="2819" max="2821" width="24.140625" style="70" customWidth="1"/>
    <col min="2822" max="3072" width="9.28515625" style="70"/>
    <col min="3073" max="3073" width="2.28515625" style="70" customWidth="1"/>
    <col min="3074" max="3074" width="77.85546875" style="70" customWidth="1"/>
    <col min="3075" max="3077" width="24.140625" style="70" customWidth="1"/>
    <col min="3078" max="3328" width="9.28515625" style="70"/>
    <col min="3329" max="3329" width="2.28515625" style="70" customWidth="1"/>
    <col min="3330" max="3330" width="77.85546875" style="70" customWidth="1"/>
    <col min="3331" max="3333" width="24.140625" style="70" customWidth="1"/>
    <col min="3334" max="3584" width="9.28515625" style="70"/>
    <col min="3585" max="3585" width="2.28515625" style="70" customWidth="1"/>
    <col min="3586" max="3586" width="77.85546875" style="70" customWidth="1"/>
    <col min="3587" max="3589" width="24.140625" style="70" customWidth="1"/>
    <col min="3590" max="3840" width="9.28515625" style="70"/>
    <col min="3841" max="3841" width="2.28515625" style="70" customWidth="1"/>
    <col min="3842" max="3842" width="77.85546875" style="70" customWidth="1"/>
    <col min="3843" max="3845" width="24.140625" style="70" customWidth="1"/>
    <col min="3846" max="4096" width="9.28515625" style="70"/>
    <col min="4097" max="4097" width="2.28515625" style="70" customWidth="1"/>
    <col min="4098" max="4098" width="77.85546875" style="70" customWidth="1"/>
    <col min="4099" max="4101" width="24.140625" style="70" customWidth="1"/>
    <col min="4102" max="4352" width="9.28515625" style="70"/>
    <col min="4353" max="4353" width="2.28515625" style="70" customWidth="1"/>
    <col min="4354" max="4354" width="77.85546875" style="70" customWidth="1"/>
    <col min="4355" max="4357" width="24.140625" style="70" customWidth="1"/>
    <col min="4358" max="4608" width="9.28515625" style="70"/>
    <col min="4609" max="4609" width="2.28515625" style="70" customWidth="1"/>
    <col min="4610" max="4610" width="77.85546875" style="70" customWidth="1"/>
    <col min="4611" max="4613" width="24.140625" style="70" customWidth="1"/>
    <col min="4614" max="4864" width="9.28515625" style="70"/>
    <col min="4865" max="4865" width="2.28515625" style="70" customWidth="1"/>
    <col min="4866" max="4866" width="77.85546875" style="70" customWidth="1"/>
    <col min="4867" max="4869" width="24.140625" style="70" customWidth="1"/>
    <col min="4870" max="5120" width="9.28515625" style="70"/>
    <col min="5121" max="5121" width="2.28515625" style="70" customWidth="1"/>
    <col min="5122" max="5122" width="77.85546875" style="70" customWidth="1"/>
    <col min="5123" max="5125" width="24.140625" style="70" customWidth="1"/>
    <col min="5126" max="5376" width="9.28515625" style="70"/>
    <col min="5377" max="5377" width="2.28515625" style="70" customWidth="1"/>
    <col min="5378" max="5378" width="77.85546875" style="70" customWidth="1"/>
    <col min="5379" max="5381" width="24.140625" style="70" customWidth="1"/>
    <col min="5382" max="5632" width="9.28515625" style="70"/>
    <col min="5633" max="5633" width="2.28515625" style="70" customWidth="1"/>
    <col min="5634" max="5634" width="77.85546875" style="70" customWidth="1"/>
    <col min="5635" max="5637" width="24.140625" style="70" customWidth="1"/>
    <col min="5638" max="5888" width="9.28515625" style="70"/>
    <col min="5889" max="5889" width="2.28515625" style="70" customWidth="1"/>
    <col min="5890" max="5890" width="77.85546875" style="70" customWidth="1"/>
    <col min="5891" max="5893" width="24.140625" style="70" customWidth="1"/>
    <col min="5894" max="6144" width="9.28515625" style="70"/>
    <col min="6145" max="6145" width="2.28515625" style="70" customWidth="1"/>
    <col min="6146" max="6146" width="77.85546875" style="70" customWidth="1"/>
    <col min="6147" max="6149" width="24.140625" style="70" customWidth="1"/>
    <col min="6150" max="6400" width="9.28515625" style="70"/>
    <col min="6401" max="6401" width="2.28515625" style="70" customWidth="1"/>
    <col min="6402" max="6402" width="77.85546875" style="70" customWidth="1"/>
    <col min="6403" max="6405" width="24.140625" style="70" customWidth="1"/>
    <col min="6406" max="6656" width="9.28515625" style="70"/>
    <col min="6657" max="6657" width="2.28515625" style="70" customWidth="1"/>
    <col min="6658" max="6658" width="77.85546875" style="70" customWidth="1"/>
    <col min="6659" max="6661" width="24.140625" style="70" customWidth="1"/>
    <col min="6662" max="6912" width="9.28515625" style="70"/>
    <col min="6913" max="6913" width="2.28515625" style="70" customWidth="1"/>
    <col min="6914" max="6914" width="77.85546875" style="70" customWidth="1"/>
    <col min="6915" max="6917" width="24.140625" style="70" customWidth="1"/>
    <col min="6918" max="7168" width="9.28515625" style="70"/>
    <col min="7169" max="7169" width="2.28515625" style="70" customWidth="1"/>
    <col min="7170" max="7170" width="77.85546875" style="70" customWidth="1"/>
    <col min="7171" max="7173" width="24.140625" style="70" customWidth="1"/>
    <col min="7174" max="7424" width="9.28515625" style="70"/>
    <col min="7425" max="7425" width="2.28515625" style="70" customWidth="1"/>
    <col min="7426" max="7426" width="77.85546875" style="70" customWidth="1"/>
    <col min="7427" max="7429" width="24.140625" style="70" customWidth="1"/>
    <col min="7430" max="7680" width="9.28515625" style="70"/>
    <col min="7681" max="7681" width="2.28515625" style="70" customWidth="1"/>
    <col min="7682" max="7682" width="77.85546875" style="70" customWidth="1"/>
    <col min="7683" max="7685" width="24.140625" style="70" customWidth="1"/>
    <col min="7686" max="7936" width="9.28515625" style="70"/>
    <col min="7937" max="7937" width="2.28515625" style="70" customWidth="1"/>
    <col min="7938" max="7938" width="77.85546875" style="70" customWidth="1"/>
    <col min="7939" max="7941" width="24.140625" style="70" customWidth="1"/>
    <col min="7942" max="8192" width="9.28515625" style="70"/>
    <col min="8193" max="8193" width="2.28515625" style="70" customWidth="1"/>
    <col min="8194" max="8194" width="77.85546875" style="70" customWidth="1"/>
    <col min="8195" max="8197" width="24.140625" style="70" customWidth="1"/>
    <col min="8198" max="8448" width="9.28515625" style="70"/>
    <col min="8449" max="8449" width="2.28515625" style="70" customWidth="1"/>
    <col min="8450" max="8450" width="77.85546875" style="70" customWidth="1"/>
    <col min="8451" max="8453" width="24.140625" style="70" customWidth="1"/>
    <col min="8454" max="8704" width="9.28515625" style="70"/>
    <col min="8705" max="8705" width="2.28515625" style="70" customWidth="1"/>
    <col min="8706" max="8706" width="77.85546875" style="70" customWidth="1"/>
    <col min="8707" max="8709" width="24.140625" style="70" customWidth="1"/>
    <col min="8710" max="8960" width="9.28515625" style="70"/>
    <col min="8961" max="8961" width="2.28515625" style="70" customWidth="1"/>
    <col min="8962" max="8962" width="77.85546875" style="70" customWidth="1"/>
    <col min="8963" max="8965" width="24.140625" style="70" customWidth="1"/>
    <col min="8966" max="9216" width="9.28515625" style="70"/>
    <col min="9217" max="9217" width="2.28515625" style="70" customWidth="1"/>
    <col min="9218" max="9218" width="77.85546875" style="70" customWidth="1"/>
    <col min="9219" max="9221" width="24.140625" style="70" customWidth="1"/>
    <col min="9222" max="9472" width="9.28515625" style="70"/>
    <col min="9473" max="9473" width="2.28515625" style="70" customWidth="1"/>
    <col min="9474" max="9474" width="77.85546875" style="70" customWidth="1"/>
    <col min="9475" max="9477" width="24.140625" style="70" customWidth="1"/>
    <col min="9478" max="9728" width="9.28515625" style="70"/>
    <col min="9729" max="9729" width="2.28515625" style="70" customWidth="1"/>
    <col min="9730" max="9730" width="77.85546875" style="70" customWidth="1"/>
    <col min="9731" max="9733" width="24.140625" style="70" customWidth="1"/>
    <col min="9734" max="9984" width="9.28515625" style="70"/>
    <col min="9985" max="9985" width="2.28515625" style="70" customWidth="1"/>
    <col min="9986" max="9986" width="77.85546875" style="70" customWidth="1"/>
    <col min="9987" max="9989" width="24.140625" style="70" customWidth="1"/>
    <col min="9990" max="10240" width="9.28515625" style="70"/>
    <col min="10241" max="10241" width="2.28515625" style="70" customWidth="1"/>
    <col min="10242" max="10242" width="77.85546875" style="70" customWidth="1"/>
    <col min="10243" max="10245" width="24.140625" style="70" customWidth="1"/>
    <col min="10246" max="10496" width="9.28515625" style="70"/>
    <col min="10497" max="10497" width="2.28515625" style="70" customWidth="1"/>
    <col min="10498" max="10498" width="77.85546875" style="70" customWidth="1"/>
    <col min="10499" max="10501" width="24.140625" style="70" customWidth="1"/>
    <col min="10502" max="10752" width="9.28515625" style="70"/>
    <col min="10753" max="10753" width="2.28515625" style="70" customWidth="1"/>
    <col min="10754" max="10754" width="77.85546875" style="70" customWidth="1"/>
    <col min="10755" max="10757" width="24.140625" style="70" customWidth="1"/>
    <col min="10758" max="11008" width="9.28515625" style="70"/>
    <col min="11009" max="11009" width="2.28515625" style="70" customWidth="1"/>
    <col min="11010" max="11010" width="77.85546875" style="70" customWidth="1"/>
    <col min="11011" max="11013" width="24.140625" style="70" customWidth="1"/>
    <col min="11014" max="11264" width="9.28515625" style="70"/>
    <col min="11265" max="11265" width="2.28515625" style="70" customWidth="1"/>
    <col min="11266" max="11266" width="77.85546875" style="70" customWidth="1"/>
    <col min="11267" max="11269" width="24.140625" style="70" customWidth="1"/>
    <col min="11270" max="11520" width="9.28515625" style="70"/>
    <col min="11521" max="11521" width="2.28515625" style="70" customWidth="1"/>
    <col min="11522" max="11522" width="77.85546875" style="70" customWidth="1"/>
    <col min="11523" max="11525" width="24.140625" style="70" customWidth="1"/>
    <col min="11526" max="11776" width="9.28515625" style="70"/>
    <col min="11777" max="11777" width="2.28515625" style="70" customWidth="1"/>
    <col min="11778" max="11778" width="77.85546875" style="70" customWidth="1"/>
    <col min="11779" max="11781" width="24.140625" style="70" customWidth="1"/>
    <col min="11782" max="12032" width="9.28515625" style="70"/>
    <col min="12033" max="12033" width="2.28515625" style="70" customWidth="1"/>
    <col min="12034" max="12034" width="77.85546875" style="70" customWidth="1"/>
    <col min="12035" max="12037" width="24.140625" style="70" customWidth="1"/>
    <col min="12038" max="12288" width="9.28515625" style="70"/>
    <col min="12289" max="12289" width="2.28515625" style="70" customWidth="1"/>
    <col min="12290" max="12290" width="77.85546875" style="70" customWidth="1"/>
    <col min="12291" max="12293" width="24.140625" style="70" customWidth="1"/>
    <col min="12294" max="12544" width="9.28515625" style="70"/>
    <col min="12545" max="12545" width="2.28515625" style="70" customWidth="1"/>
    <col min="12546" max="12546" width="77.85546875" style="70" customWidth="1"/>
    <col min="12547" max="12549" width="24.140625" style="70" customWidth="1"/>
    <col min="12550" max="12800" width="9.28515625" style="70"/>
    <col min="12801" max="12801" width="2.28515625" style="70" customWidth="1"/>
    <col min="12802" max="12802" width="77.85546875" style="70" customWidth="1"/>
    <col min="12803" max="12805" width="24.140625" style="70" customWidth="1"/>
    <col min="12806" max="13056" width="9.28515625" style="70"/>
    <col min="13057" max="13057" width="2.28515625" style="70" customWidth="1"/>
    <col min="13058" max="13058" width="77.85546875" style="70" customWidth="1"/>
    <col min="13059" max="13061" width="24.140625" style="70" customWidth="1"/>
    <col min="13062" max="13312" width="9.28515625" style="70"/>
    <col min="13313" max="13313" width="2.28515625" style="70" customWidth="1"/>
    <col min="13314" max="13314" width="77.85546875" style="70" customWidth="1"/>
    <col min="13315" max="13317" width="24.140625" style="70" customWidth="1"/>
    <col min="13318" max="13568" width="9.28515625" style="70"/>
    <col min="13569" max="13569" width="2.28515625" style="70" customWidth="1"/>
    <col min="13570" max="13570" width="77.85546875" style="70" customWidth="1"/>
    <col min="13571" max="13573" width="24.140625" style="70" customWidth="1"/>
    <col min="13574" max="13824" width="9.28515625" style="70"/>
    <col min="13825" max="13825" width="2.28515625" style="70" customWidth="1"/>
    <col min="13826" max="13826" width="77.85546875" style="70" customWidth="1"/>
    <col min="13827" max="13829" width="24.140625" style="70" customWidth="1"/>
    <col min="13830" max="14080" width="9.28515625" style="70"/>
    <col min="14081" max="14081" width="2.28515625" style="70" customWidth="1"/>
    <col min="14082" max="14082" width="77.85546875" style="70" customWidth="1"/>
    <col min="14083" max="14085" width="24.140625" style="70" customWidth="1"/>
    <col min="14086" max="14336" width="9.28515625" style="70"/>
    <col min="14337" max="14337" width="2.28515625" style="70" customWidth="1"/>
    <col min="14338" max="14338" width="77.85546875" style="70" customWidth="1"/>
    <col min="14339" max="14341" width="24.140625" style="70" customWidth="1"/>
    <col min="14342" max="14592" width="9.28515625" style="70"/>
    <col min="14593" max="14593" width="2.28515625" style="70" customWidth="1"/>
    <col min="14594" max="14594" width="77.85546875" style="70" customWidth="1"/>
    <col min="14595" max="14597" width="24.140625" style="70" customWidth="1"/>
    <col min="14598" max="14848" width="9.28515625" style="70"/>
    <col min="14849" max="14849" width="2.28515625" style="70" customWidth="1"/>
    <col min="14850" max="14850" width="77.85546875" style="70" customWidth="1"/>
    <col min="14851" max="14853" width="24.140625" style="70" customWidth="1"/>
    <col min="14854" max="15104" width="9.28515625" style="70"/>
    <col min="15105" max="15105" width="2.28515625" style="70" customWidth="1"/>
    <col min="15106" max="15106" width="77.85546875" style="70" customWidth="1"/>
    <col min="15107" max="15109" width="24.140625" style="70" customWidth="1"/>
    <col min="15110" max="15360" width="9.28515625" style="70"/>
    <col min="15361" max="15361" width="2.28515625" style="70" customWidth="1"/>
    <col min="15362" max="15362" width="77.85546875" style="70" customWidth="1"/>
    <col min="15363" max="15365" width="24.140625" style="70" customWidth="1"/>
    <col min="15366" max="15616" width="9.28515625" style="70"/>
    <col min="15617" max="15617" width="2.28515625" style="70" customWidth="1"/>
    <col min="15618" max="15618" width="77.85546875" style="70" customWidth="1"/>
    <col min="15619" max="15621" width="24.140625" style="70" customWidth="1"/>
    <col min="15622" max="15872" width="9.28515625" style="70"/>
    <col min="15873" max="15873" width="2.28515625" style="70" customWidth="1"/>
    <col min="15874" max="15874" width="77.85546875" style="70" customWidth="1"/>
    <col min="15875" max="15877" width="24.140625" style="70" customWidth="1"/>
    <col min="15878" max="16128" width="9.28515625" style="70"/>
    <col min="16129" max="16129" width="2.28515625" style="70" customWidth="1"/>
    <col min="16130" max="16130" width="77.85546875" style="70" customWidth="1"/>
    <col min="16131" max="16133" width="24.140625" style="70" customWidth="1"/>
    <col min="16134" max="16384" width="9.28515625" style="70"/>
  </cols>
  <sheetData>
    <row r="2" spans="2:5" ht="25.5" customHeight="1" x14ac:dyDescent="0.2">
      <c r="B2" s="71" t="s">
        <v>87</v>
      </c>
    </row>
    <row r="3" spans="2:5" ht="12.75" customHeight="1" x14ac:dyDescent="0.2">
      <c r="B3" s="94"/>
      <c r="C3" s="94"/>
      <c r="D3" s="94"/>
      <c r="E3" s="94"/>
    </row>
    <row r="4" spans="2:5" ht="20.100000000000001" customHeight="1" x14ac:dyDescent="0.2">
      <c r="B4" s="95" t="s">
        <v>101</v>
      </c>
      <c r="C4" s="275" t="s">
        <v>116</v>
      </c>
      <c r="D4" s="276"/>
      <c r="E4" s="276"/>
    </row>
    <row r="5" spans="2:5" ht="20.100000000000001" customHeight="1" x14ac:dyDescent="0.2">
      <c r="B5" s="273"/>
      <c r="C5" s="274"/>
      <c r="D5" s="274"/>
    </row>
    <row r="6" spans="2:5" ht="10.5" customHeight="1" thickBot="1" x14ac:dyDescent="0.25">
      <c r="B6" s="71"/>
    </row>
    <row r="7" spans="2:5" ht="12.75" customHeight="1" x14ac:dyDescent="0.2">
      <c r="B7" s="72" t="s">
        <v>88</v>
      </c>
      <c r="C7" s="73" t="s">
        <v>9</v>
      </c>
      <c r="D7" s="73" t="s">
        <v>89</v>
      </c>
      <c r="E7" s="74" t="s">
        <v>10</v>
      </c>
    </row>
    <row r="8" spans="2:5" ht="15" customHeight="1" x14ac:dyDescent="0.2">
      <c r="B8" s="75" t="s">
        <v>90</v>
      </c>
      <c r="C8" s="76">
        <f>'SO Vozovka'!H29</f>
        <v>0</v>
      </c>
      <c r="D8" s="76">
        <f>'SO Vozovka'!H30</f>
        <v>0</v>
      </c>
      <c r="E8" s="77">
        <f>'SO Vozovka'!H31</f>
        <v>0</v>
      </c>
    </row>
    <row r="9" spans="2:5" ht="15" customHeight="1" x14ac:dyDescent="0.2">
      <c r="B9" s="78" t="s">
        <v>91</v>
      </c>
      <c r="C9" s="76">
        <f>'SO Sanace'!H22</f>
        <v>0</v>
      </c>
      <c r="D9" s="76">
        <f>'SO Sanace'!H23</f>
        <v>0</v>
      </c>
      <c r="E9" s="77">
        <f>'SO Sanace'!H24</f>
        <v>0</v>
      </c>
    </row>
    <row r="10" spans="2:5" ht="15" customHeight="1" thickBot="1" x14ac:dyDescent="0.25">
      <c r="B10" s="78" t="s">
        <v>235</v>
      </c>
      <c r="C10" s="76">
        <f>'SO Propustek'!H122</f>
        <v>0</v>
      </c>
      <c r="D10" s="76">
        <f>'SO Propustek'!H123</f>
        <v>0</v>
      </c>
      <c r="E10" s="77">
        <f>'SO Propustek'!H124</f>
        <v>0</v>
      </c>
    </row>
    <row r="11" spans="2:5" ht="15" customHeight="1" thickBot="1" x14ac:dyDescent="0.25">
      <c r="B11" s="79" t="s">
        <v>236</v>
      </c>
      <c r="C11" s="80">
        <f>SUM(C8:C10)</f>
        <v>0</v>
      </c>
      <c r="D11" s="80">
        <f>SUM(D8:D10)</f>
        <v>0</v>
      </c>
      <c r="E11" s="80">
        <f>SUM(E8:E10)</f>
        <v>0</v>
      </c>
    </row>
  </sheetData>
  <mergeCells count="2">
    <mergeCell ref="B5:D5"/>
    <mergeCell ref="C4:E4"/>
  </mergeCells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J37"/>
  <sheetViews>
    <sheetView showGridLines="0" zoomScaleNormal="100" workbookViewId="0">
      <selection activeCell="B1" sqref="B1:H1"/>
    </sheetView>
  </sheetViews>
  <sheetFormatPr defaultColWidth="10.42578125" defaultRowHeight="12" customHeight="1" x14ac:dyDescent="0.2"/>
  <cols>
    <col min="1" max="1" width="1.7109375" style="1" customWidth="1"/>
    <col min="2" max="2" width="6.85546875" style="2" customWidth="1"/>
    <col min="3" max="3" width="14.28515625" style="2" customWidth="1"/>
    <col min="4" max="4" width="92.28515625" style="3" customWidth="1"/>
    <col min="5" max="5" width="10.140625" style="3" customWidth="1"/>
    <col min="6" max="6" width="14.7109375" style="3" customWidth="1"/>
    <col min="7" max="7" width="14.7109375" style="4" customWidth="1"/>
    <col min="8" max="8" width="20.7109375" style="5" customWidth="1"/>
    <col min="9" max="9" width="99.28515625" style="1" customWidth="1"/>
    <col min="10" max="16384" width="10.42578125" style="1"/>
  </cols>
  <sheetData>
    <row r="1" spans="2:10" ht="27.75" customHeight="1" x14ac:dyDescent="0.2">
      <c r="B1" s="277" t="s">
        <v>85</v>
      </c>
      <c r="C1" s="277"/>
      <c r="D1" s="277"/>
      <c r="E1" s="277"/>
      <c r="F1" s="277"/>
      <c r="G1" s="277"/>
      <c r="H1" s="277"/>
    </row>
    <row r="2" spans="2:10" ht="12.75" customHeight="1" x14ac:dyDescent="0.25">
      <c r="B2" s="60" t="s">
        <v>39</v>
      </c>
      <c r="C2" s="60"/>
      <c r="D2" s="112" t="s">
        <v>116</v>
      </c>
      <c r="E2" s="13" t="s">
        <v>2</v>
      </c>
      <c r="F2" s="6"/>
      <c r="G2" s="6"/>
      <c r="H2" s="6"/>
    </row>
    <row r="3" spans="2:10" ht="12.75" customHeight="1" x14ac:dyDescent="0.25">
      <c r="B3" s="60" t="s">
        <v>103</v>
      </c>
      <c r="C3" s="60"/>
      <c r="D3" s="112" t="s">
        <v>90</v>
      </c>
      <c r="E3" s="6"/>
      <c r="F3" s="6"/>
      <c r="G3" s="8"/>
      <c r="H3" s="6"/>
    </row>
    <row r="4" spans="2:10" ht="13.5" customHeight="1" x14ac:dyDescent="0.25">
      <c r="B4" s="61" t="s">
        <v>84</v>
      </c>
      <c r="C4" s="61"/>
      <c r="D4" s="112" t="s">
        <v>237</v>
      </c>
      <c r="E4" s="7"/>
      <c r="F4" s="6"/>
      <c r="G4" s="6"/>
      <c r="H4" s="6"/>
    </row>
    <row r="5" spans="2:10" ht="27.75" customHeight="1" x14ac:dyDescent="0.25">
      <c r="B5" s="8" t="s">
        <v>81</v>
      </c>
      <c r="C5" s="8"/>
      <c r="D5" s="112" t="s">
        <v>80</v>
      </c>
      <c r="E5" s="10"/>
      <c r="F5" s="8"/>
      <c r="G5" s="8"/>
      <c r="H5" s="8"/>
    </row>
    <row r="6" spans="2:10" ht="12.75" customHeight="1" x14ac:dyDescent="0.25">
      <c r="B6" s="8"/>
      <c r="C6" s="8"/>
      <c r="D6" s="8"/>
      <c r="E6" s="10"/>
      <c r="F6" s="8" t="s">
        <v>40</v>
      </c>
      <c r="G6" s="278"/>
      <c r="H6" s="278"/>
    </row>
    <row r="7" spans="2:10" ht="12.75" customHeight="1" x14ac:dyDescent="0.2">
      <c r="B7" s="8" t="s">
        <v>1</v>
      </c>
      <c r="C7" s="8"/>
      <c r="D7" s="9"/>
      <c r="E7" s="11"/>
      <c r="F7" s="9" t="s">
        <v>41</v>
      </c>
      <c r="G7" s="279"/>
      <c r="H7" s="279"/>
    </row>
    <row r="8" spans="2:10" ht="14.4" customHeight="1" thickBot="1" x14ac:dyDescent="0.25"/>
    <row r="9" spans="2:10" s="14" customFormat="1" ht="31.95" customHeight="1" thickBot="1" x14ac:dyDescent="0.25">
      <c r="B9" s="102" t="s">
        <v>106</v>
      </c>
      <c r="C9" s="56" t="s">
        <v>104</v>
      </c>
      <c r="D9" s="57" t="s">
        <v>4</v>
      </c>
      <c r="E9" s="15" t="s">
        <v>0</v>
      </c>
      <c r="F9" s="57" t="s">
        <v>5</v>
      </c>
      <c r="G9" s="58" t="s">
        <v>6</v>
      </c>
      <c r="H9" s="59" t="s">
        <v>7</v>
      </c>
      <c r="I9" s="43" t="s">
        <v>42</v>
      </c>
    </row>
    <row r="10" spans="2:10" s="14" customFormat="1" ht="12.75" customHeight="1" x14ac:dyDescent="0.2">
      <c r="B10" s="181" t="s">
        <v>105</v>
      </c>
      <c r="C10" s="182" t="s">
        <v>8</v>
      </c>
      <c r="D10" s="183" t="s">
        <v>47</v>
      </c>
      <c r="E10" s="184" t="s">
        <v>48</v>
      </c>
      <c r="F10" s="185">
        <v>1</v>
      </c>
      <c r="G10" s="186"/>
      <c r="H10" s="187">
        <f t="shared" ref="H10:H27" si="0">G10*F10</f>
        <v>0</v>
      </c>
      <c r="I10" s="208" t="s">
        <v>230</v>
      </c>
    </row>
    <row r="11" spans="2:10" s="14" customFormat="1" ht="24" customHeight="1" x14ac:dyDescent="0.2">
      <c r="B11" s="98">
        <v>2</v>
      </c>
      <c r="C11" s="38">
        <v>113728</v>
      </c>
      <c r="D11" s="41" t="s">
        <v>49</v>
      </c>
      <c r="E11" s="36" t="s">
        <v>50</v>
      </c>
      <c r="F11" s="179">
        <v>435</v>
      </c>
      <c r="G11" s="35"/>
      <c r="H11" s="37">
        <f t="shared" si="0"/>
        <v>0</v>
      </c>
      <c r="I11" s="188" t="s">
        <v>229</v>
      </c>
    </row>
    <row r="12" spans="2:10" s="14" customFormat="1" ht="12" customHeight="1" x14ac:dyDescent="0.2">
      <c r="B12" s="98">
        <v>3</v>
      </c>
      <c r="C12" s="38">
        <v>919111</v>
      </c>
      <c r="D12" s="41" t="s">
        <v>51</v>
      </c>
      <c r="E12" s="36" t="s">
        <v>52</v>
      </c>
      <c r="F12" s="179">
        <v>50</v>
      </c>
      <c r="G12" s="35"/>
      <c r="H12" s="37">
        <f t="shared" si="0"/>
        <v>0</v>
      </c>
      <c r="I12" s="189" t="s">
        <v>2</v>
      </c>
    </row>
    <row r="13" spans="2:10" s="14" customFormat="1" ht="12.75" customHeight="1" x14ac:dyDescent="0.2">
      <c r="B13" s="98">
        <v>4</v>
      </c>
      <c r="C13" s="38">
        <v>93818</v>
      </c>
      <c r="D13" s="41" t="s">
        <v>53</v>
      </c>
      <c r="E13" s="36" t="s">
        <v>54</v>
      </c>
      <c r="F13" s="179">
        <v>20800</v>
      </c>
      <c r="G13" s="35"/>
      <c r="H13" s="37">
        <f t="shared" si="0"/>
        <v>0</v>
      </c>
      <c r="I13" s="189" t="s">
        <v>2</v>
      </c>
    </row>
    <row r="14" spans="2:10" s="14" customFormat="1" ht="12.75" customHeight="1" x14ac:dyDescent="0.2">
      <c r="B14" s="98">
        <v>5</v>
      </c>
      <c r="C14" s="38" t="s">
        <v>44</v>
      </c>
      <c r="D14" s="41" t="s">
        <v>67</v>
      </c>
      <c r="E14" s="36" t="s">
        <v>50</v>
      </c>
      <c r="F14" s="179">
        <v>480</v>
      </c>
      <c r="G14" s="35"/>
      <c r="H14" s="37">
        <f t="shared" si="0"/>
        <v>0</v>
      </c>
      <c r="I14" s="189" t="s">
        <v>231</v>
      </c>
      <c r="J14" s="207"/>
    </row>
    <row r="15" spans="2:10" s="14" customFormat="1" ht="12.75" customHeight="1" x14ac:dyDescent="0.2">
      <c r="B15" s="98">
        <v>6</v>
      </c>
      <c r="C15" s="38" t="s">
        <v>109</v>
      </c>
      <c r="D15" s="41" t="s">
        <v>110</v>
      </c>
      <c r="E15" s="36" t="s">
        <v>54</v>
      </c>
      <c r="F15" s="179">
        <v>800</v>
      </c>
      <c r="G15" s="35"/>
      <c r="H15" s="37">
        <f t="shared" si="0"/>
        <v>0</v>
      </c>
      <c r="I15" s="189"/>
    </row>
    <row r="16" spans="2:10" s="14" customFormat="1" ht="12.75" customHeight="1" x14ac:dyDescent="0.2">
      <c r="B16" s="98">
        <v>7</v>
      </c>
      <c r="C16" s="38" t="s">
        <v>43</v>
      </c>
      <c r="D16" s="41" t="s">
        <v>59</v>
      </c>
      <c r="E16" s="36" t="s">
        <v>54</v>
      </c>
      <c r="F16" s="179">
        <v>9600</v>
      </c>
      <c r="G16" s="35"/>
      <c r="H16" s="37">
        <f t="shared" si="0"/>
        <v>0</v>
      </c>
      <c r="I16" s="189" t="s">
        <v>118</v>
      </c>
    </row>
    <row r="17" spans="2:9" s="14" customFormat="1" ht="12.75" customHeight="1" x14ac:dyDescent="0.2">
      <c r="B17" s="98">
        <v>8</v>
      </c>
      <c r="C17" s="38" t="s">
        <v>107</v>
      </c>
      <c r="D17" s="41" t="s">
        <v>108</v>
      </c>
      <c r="E17" s="36" t="s">
        <v>50</v>
      </c>
      <c r="F17" s="179">
        <v>28</v>
      </c>
      <c r="G17" s="35"/>
      <c r="H17" s="37">
        <f t="shared" si="0"/>
        <v>0</v>
      </c>
      <c r="I17" s="189" t="s">
        <v>232</v>
      </c>
    </row>
    <row r="18" spans="2:9" s="14" customFormat="1" ht="12.75" customHeight="1" x14ac:dyDescent="0.2">
      <c r="B18" s="190">
        <v>9</v>
      </c>
      <c r="C18" s="38">
        <v>572213</v>
      </c>
      <c r="D18" s="41" t="s">
        <v>45</v>
      </c>
      <c r="E18" s="36" t="s">
        <v>54</v>
      </c>
      <c r="F18" s="179">
        <v>20800</v>
      </c>
      <c r="G18" s="35"/>
      <c r="H18" s="37">
        <f t="shared" si="0"/>
        <v>0</v>
      </c>
      <c r="I18" s="189"/>
    </row>
    <row r="19" spans="2:9" s="14" customFormat="1" ht="12.75" customHeight="1" x14ac:dyDescent="0.2">
      <c r="B19" s="190">
        <v>10</v>
      </c>
      <c r="C19" s="191">
        <v>113761</v>
      </c>
      <c r="D19" s="192" t="s">
        <v>68</v>
      </c>
      <c r="E19" s="193" t="s">
        <v>52</v>
      </c>
      <c r="F19" s="194">
        <v>95</v>
      </c>
      <c r="G19" s="179"/>
      <c r="H19" s="37">
        <f t="shared" si="0"/>
        <v>0</v>
      </c>
      <c r="I19" s="189" t="s">
        <v>119</v>
      </c>
    </row>
    <row r="20" spans="2:9" s="14" customFormat="1" ht="12.75" customHeight="1" x14ac:dyDescent="0.2">
      <c r="B20" s="190">
        <v>11</v>
      </c>
      <c r="C20" s="191">
        <v>931312</v>
      </c>
      <c r="D20" s="192" t="s">
        <v>69</v>
      </c>
      <c r="E20" s="193" t="s">
        <v>52</v>
      </c>
      <c r="F20" s="194">
        <v>95</v>
      </c>
      <c r="G20" s="179"/>
      <c r="H20" s="37">
        <f t="shared" si="0"/>
        <v>0</v>
      </c>
      <c r="I20" s="189" t="s">
        <v>2</v>
      </c>
    </row>
    <row r="21" spans="2:9" s="14" customFormat="1" ht="12.75" customHeight="1" x14ac:dyDescent="0.2">
      <c r="B21" s="190">
        <v>12</v>
      </c>
      <c r="C21" s="191">
        <v>12922</v>
      </c>
      <c r="D21" s="192" t="s">
        <v>70</v>
      </c>
      <c r="E21" s="193" t="s">
        <v>54</v>
      </c>
      <c r="F21" s="194">
        <v>1511</v>
      </c>
      <c r="G21" s="195"/>
      <c r="H21" s="37">
        <f t="shared" si="0"/>
        <v>0</v>
      </c>
      <c r="I21" s="189" t="s">
        <v>233</v>
      </c>
    </row>
    <row r="22" spans="2:9" s="14" customFormat="1" ht="12.75" customHeight="1" x14ac:dyDescent="0.2">
      <c r="B22" s="98">
        <v>13</v>
      </c>
      <c r="C22" s="191">
        <v>12931</v>
      </c>
      <c r="D22" s="192" t="s">
        <v>71</v>
      </c>
      <c r="E22" s="193" t="s">
        <v>52</v>
      </c>
      <c r="F22" s="194">
        <v>1900</v>
      </c>
      <c r="G22" s="195"/>
      <c r="H22" s="37">
        <f t="shared" si="0"/>
        <v>0</v>
      </c>
      <c r="I22" s="189" t="s">
        <v>117</v>
      </c>
    </row>
    <row r="23" spans="2:9" s="14" customFormat="1" ht="28.5" customHeight="1" x14ac:dyDescent="0.2">
      <c r="B23" s="98">
        <v>14</v>
      </c>
      <c r="C23" s="39" t="s">
        <v>64</v>
      </c>
      <c r="D23" s="42" t="s">
        <v>65</v>
      </c>
      <c r="E23" s="193" t="s">
        <v>55</v>
      </c>
      <c r="F23" s="194">
        <v>940</v>
      </c>
      <c r="G23" s="195"/>
      <c r="H23" s="37">
        <f t="shared" si="0"/>
        <v>0</v>
      </c>
      <c r="I23" s="189" t="s">
        <v>234</v>
      </c>
    </row>
    <row r="24" spans="2:9" s="14" customFormat="1" ht="50.25" customHeight="1" x14ac:dyDescent="0.2">
      <c r="B24" s="196"/>
      <c r="C24" s="197"/>
      <c r="D24" s="198" t="s">
        <v>66</v>
      </c>
      <c r="E24" s="193"/>
      <c r="F24" s="194"/>
      <c r="G24" s="195"/>
      <c r="H24" s="37"/>
      <c r="I24" s="189"/>
    </row>
    <row r="25" spans="2:9" s="14" customFormat="1" ht="12.75" customHeight="1" x14ac:dyDescent="0.2">
      <c r="B25" s="190">
        <v>15</v>
      </c>
      <c r="C25" s="191">
        <v>56962</v>
      </c>
      <c r="D25" s="192" t="s">
        <v>73</v>
      </c>
      <c r="E25" s="193" t="s">
        <v>54</v>
      </c>
      <c r="F25" s="194">
        <v>1511</v>
      </c>
      <c r="G25" s="195"/>
      <c r="H25" s="37">
        <f t="shared" si="0"/>
        <v>0</v>
      </c>
      <c r="I25" s="189"/>
    </row>
    <row r="26" spans="2:9" s="14" customFormat="1" ht="12.75" customHeight="1" x14ac:dyDescent="0.2">
      <c r="B26" s="190"/>
      <c r="C26" s="191"/>
      <c r="D26" s="199" t="s">
        <v>95</v>
      </c>
      <c r="E26" s="193"/>
      <c r="F26" s="194"/>
      <c r="G26" s="195"/>
      <c r="H26" s="37"/>
      <c r="I26" s="189"/>
    </row>
    <row r="27" spans="2:9" s="14" customFormat="1" ht="12.75" customHeight="1" x14ac:dyDescent="0.2">
      <c r="B27" s="98">
        <v>16</v>
      </c>
      <c r="C27" s="39">
        <v>915111</v>
      </c>
      <c r="D27" s="41" t="s">
        <v>56</v>
      </c>
      <c r="E27" s="36" t="s">
        <v>54</v>
      </c>
      <c r="F27" s="179">
        <v>500</v>
      </c>
      <c r="G27" s="35"/>
      <c r="H27" s="37">
        <f t="shared" si="0"/>
        <v>0</v>
      </c>
      <c r="I27" s="208" t="s">
        <v>120</v>
      </c>
    </row>
    <row r="28" spans="2:9" s="14" customFormat="1" ht="12.75" customHeight="1" thickBot="1" x14ac:dyDescent="0.25">
      <c r="B28" s="200">
        <v>17</v>
      </c>
      <c r="C28" s="201" t="s">
        <v>57</v>
      </c>
      <c r="D28" s="202" t="s">
        <v>58</v>
      </c>
      <c r="E28" s="203" t="s">
        <v>72</v>
      </c>
      <c r="F28" s="204">
        <v>1</v>
      </c>
      <c r="G28" s="205"/>
      <c r="H28" s="206">
        <f t="shared" ref="H28" si="1">G28*F28</f>
        <v>0</v>
      </c>
      <c r="I28" s="209"/>
    </row>
    <row r="29" spans="2:9" s="14" customFormat="1" ht="15" x14ac:dyDescent="0.2">
      <c r="B29" s="104"/>
      <c r="C29" s="105"/>
      <c r="D29" s="106" t="s">
        <v>9</v>
      </c>
      <c r="E29" s="107"/>
      <c r="F29" s="107"/>
      <c r="G29" s="108" t="s">
        <v>2</v>
      </c>
      <c r="H29" s="50">
        <f>SUM(H10:H28)</f>
        <v>0</v>
      </c>
    </row>
    <row r="30" spans="2:9" s="14" customFormat="1" ht="15" x14ac:dyDescent="0.2">
      <c r="B30" s="104"/>
      <c r="C30" s="109"/>
      <c r="D30" s="110" t="s">
        <v>3</v>
      </c>
      <c r="E30" s="51"/>
      <c r="F30" s="51"/>
      <c r="G30" s="21" t="s">
        <v>2</v>
      </c>
      <c r="H30" s="52">
        <f>H29*0.21</f>
        <v>0</v>
      </c>
    </row>
    <row r="31" spans="2:9" s="14" customFormat="1" ht="15.6" thickBot="1" x14ac:dyDescent="0.25">
      <c r="B31" s="104"/>
      <c r="C31" s="109"/>
      <c r="D31" s="111" t="s">
        <v>10</v>
      </c>
      <c r="E31" s="53"/>
      <c r="F31" s="53"/>
      <c r="G31" s="54" t="s">
        <v>2</v>
      </c>
      <c r="H31" s="55">
        <f>H30+H29</f>
        <v>0</v>
      </c>
    </row>
    <row r="32" spans="2:9" ht="24" customHeight="1" x14ac:dyDescent="0.2">
      <c r="I32" s="14"/>
    </row>
    <row r="33" spans="9:9" ht="12" customHeight="1" x14ac:dyDescent="0.2">
      <c r="I33" s="14"/>
    </row>
    <row r="34" spans="9:9" ht="12" customHeight="1" x14ac:dyDescent="0.2">
      <c r="I34" s="14"/>
    </row>
    <row r="35" spans="9:9" ht="12" customHeight="1" x14ac:dyDescent="0.2">
      <c r="I35" s="14"/>
    </row>
    <row r="36" spans="9:9" ht="12" customHeight="1" x14ac:dyDescent="0.2">
      <c r="I36" s="14"/>
    </row>
    <row r="37" spans="9:9" ht="12" customHeight="1" x14ac:dyDescent="0.2">
      <c r="I37" s="14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51AF-A390-4808-92CE-2AE58FAD097F}">
  <sheetPr>
    <pageSetUpPr fitToPage="1"/>
  </sheetPr>
  <dimension ref="B1:M38"/>
  <sheetViews>
    <sheetView zoomScaleNormal="100" workbookViewId="0">
      <selection activeCell="B1" sqref="B1:H1"/>
    </sheetView>
  </sheetViews>
  <sheetFormatPr defaultColWidth="10.42578125" defaultRowHeight="12" customHeight="1" x14ac:dyDescent="0.2"/>
  <cols>
    <col min="1" max="1" width="2" style="1" customWidth="1"/>
    <col min="2" max="2" width="6.85546875" style="2" customWidth="1"/>
    <col min="3" max="3" width="14.28515625" style="2" customWidth="1"/>
    <col min="4" max="4" width="92.28515625" style="3" customWidth="1"/>
    <col min="5" max="5" width="10.140625" style="3" customWidth="1"/>
    <col min="6" max="6" width="14.7109375" style="3" customWidth="1"/>
    <col min="7" max="7" width="14.7109375" style="4" customWidth="1"/>
    <col min="8" max="8" width="20.7109375" style="5" customWidth="1"/>
    <col min="9" max="10" width="10.42578125" style="1"/>
    <col min="11" max="11" width="31.28515625" style="1" customWidth="1"/>
    <col min="12" max="16384" width="10.42578125" style="1"/>
  </cols>
  <sheetData>
    <row r="1" spans="2:13" ht="27.75" customHeight="1" x14ac:dyDescent="0.2">
      <c r="B1" s="277" t="s">
        <v>86</v>
      </c>
      <c r="C1" s="277"/>
      <c r="D1" s="277"/>
      <c r="E1" s="277"/>
      <c r="F1" s="277"/>
      <c r="G1" s="277"/>
      <c r="H1" s="277"/>
    </row>
    <row r="2" spans="2:13" ht="12.75" customHeight="1" x14ac:dyDescent="0.25">
      <c r="B2" s="60" t="s">
        <v>39</v>
      </c>
      <c r="C2" s="60"/>
      <c r="D2" s="112" t="s">
        <v>116</v>
      </c>
      <c r="E2" s="13" t="s">
        <v>2</v>
      </c>
      <c r="F2" s="6"/>
      <c r="G2" s="6"/>
      <c r="H2" s="6"/>
    </row>
    <row r="3" spans="2:13" ht="12.75" customHeight="1" x14ac:dyDescent="0.25">
      <c r="B3" s="60" t="s">
        <v>103</v>
      </c>
      <c r="C3" s="60"/>
      <c r="D3" s="112" t="s">
        <v>91</v>
      </c>
      <c r="E3" s="6"/>
      <c r="F3" s="6"/>
      <c r="G3" s="8"/>
      <c r="H3" s="6"/>
    </row>
    <row r="4" spans="2:13" ht="12.75" customHeight="1" x14ac:dyDescent="0.25">
      <c r="B4" s="61" t="s">
        <v>84</v>
      </c>
      <c r="C4" s="61"/>
      <c r="D4" s="112" t="s">
        <v>237</v>
      </c>
      <c r="E4" s="7"/>
      <c r="F4" s="6"/>
      <c r="G4" s="6"/>
      <c r="H4" s="6"/>
    </row>
    <row r="5" spans="2:13" ht="27.75" customHeight="1" x14ac:dyDescent="0.25">
      <c r="B5" s="8" t="s">
        <v>81</v>
      </c>
      <c r="C5" s="8"/>
      <c r="D5" s="112" t="s">
        <v>80</v>
      </c>
      <c r="E5" s="10"/>
      <c r="F5" s="8"/>
      <c r="G5" s="8"/>
      <c r="H5" s="8"/>
    </row>
    <row r="6" spans="2:13" ht="12.75" customHeight="1" x14ac:dyDescent="0.25">
      <c r="B6" s="8"/>
      <c r="C6" s="8"/>
      <c r="D6" s="8"/>
      <c r="E6" s="10"/>
      <c r="F6" s="8" t="s">
        <v>40</v>
      </c>
      <c r="G6" s="278"/>
      <c r="H6" s="278"/>
    </row>
    <row r="7" spans="2:13" ht="12.75" customHeight="1" x14ac:dyDescent="0.2">
      <c r="B7" s="8" t="s">
        <v>1</v>
      </c>
      <c r="C7" s="8"/>
      <c r="D7" s="9"/>
      <c r="E7" s="11"/>
      <c r="F7" s="9" t="s">
        <v>41</v>
      </c>
      <c r="G7" s="279"/>
      <c r="H7" s="279"/>
    </row>
    <row r="8" spans="2:13" ht="14.4" customHeight="1" thickBot="1" x14ac:dyDescent="0.3">
      <c r="B8" s="12"/>
      <c r="C8" s="12"/>
      <c r="D8" s="6"/>
      <c r="E8" s="6"/>
      <c r="F8" s="6"/>
      <c r="G8" s="8"/>
      <c r="H8" s="6"/>
    </row>
    <row r="9" spans="2:13" s="14" customFormat="1" ht="31.95" customHeight="1" thickBot="1" x14ac:dyDescent="0.25">
      <c r="B9" s="45" t="s">
        <v>106</v>
      </c>
      <c r="C9" s="45" t="s">
        <v>104</v>
      </c>
      <c r="D9" s="46" t="s">
        <v>4</v>
      </c>
      <c r="E9" s="44" t="s">
        <v>0</v>
      </c>
      <c r="F9" s="46" t="s">
        <v>5</v>
      </c>
      <c r="G9" s="46" t="s">
        <v>6</v>
      </c>
      <c r="H9" s="47" t="s">
        <v>7</v>
      </c>
    </row>
    <row r="10" spans="2:13" s="14" customFormat="1" ht="27" thickTop="1" x14ac:dyDescent="0.2">
      <c r="B10" s="98">
        <v>1</v>
      </c>
      <c r="C10" s="40" t="s">
        <v>46</v>
      </c>
      <c r="D10" s="42" t="s">
        <v>60</v>
      </c>
      <c r="E10" s="36" t="s">
        <v>55</v>
      </c>
      <c r="F10" s="35">
        <v>142.56</v>
      </c>
      <c r="G10" s="35"/>
      <c r="H10" s="37">
        <f t="shared" ref="H10:H20" si="0">G10*F10</f>
        <v>0</v>
      </c>
      <c r="K10" s="33"/>
      <c r="M10" s="34"/>
    </row>
    <row r="11" spans="2:13" s="14" customFormat="1" ht="13.2" x14ac:dyDescent="0.2">
      <c r="B11" s="98"/>
      <c r="C11" s="40"/>
      <c r="D11" s="83" t="s">
        <v>98</v>
      </c>
      <c r="E11" s="36"/>
      <c r="F11" s="35"/>
      <c r="G11" s="35"/>
      <c r="H11" s="37"/>
      <c r="K11" s="33"/>
      <c r="M11" s="34"/>
    </row>
    <row r="12" spans="2:13" s="14" customFormat="1" ht="13.2" x14ac:dyDescent="0.2">
      <c r="B12" s="98">
        <v>2</v>
      </c>
      <c r="C12" s="38">
        <v>11372</v>
      </c>
      <c r="D12" s="41" t="s">
        <v>93</v>
      </c>
      <c r="E12" s="36" t="s">
        <v>50</v>
      </c>
      <c r="F12" s="179">
        <v>21.12</v>
      </c>
      <c r="G12" s="35"/>
      <c r="H12" s="37">
        <f t="shared" si="0"/>
        <v>0</v>
      </c>
      <c r="K12" s="33"/>
      <c r="M12" s="34"/>
    </row>
    <row r="13" spans="2:13" s="14" customFormat="1" ht="13.2" x14ac:dyDescent="0.2">
      <c r="B13" s="98"/>
      <c r="C13" s="38"/>
      <c r="D13" s="84" t="s">
        <v>97</v>
      </c>
      <c r="E13" s="36"/>
      <c r="F13" s="179"/>
      <c r="G13" s="35"/>
      <c r="H13" s="37"/>
      <c r="K13" s="33"/>
      <c r="M13" s="34"/>
    </row>
    <row r="14" spans="2:13" s="14" customFormat="1" ht="13.2" x14ac:dyDescent="0.2">
      <c r="B14" s="98">
        <v>3</v>
      </c>
      <c r="C14" s="39">
        <v>122738</v>
      </c>
      <c r="D14" s="41" t="s">
        <v>61</v>
      </c>
      <c r="E14" s="36" t="s">
        <v>50</v>
      </c>
      <c r="F14" s="35">
        <v>71.28</v>
      </c>
      <c r="G14" s="35"/>
      <c r="H14" s="37">
        <f t="shared" si="0"/>
        <v>0</v>
      </c>
      <c r="K14" s="33"/>
      <c r="M14" s="34"/>
    </row>
    <row r="15" spans="2:13" s="14" customFormat="1" ht="13.2" x14ac:dyDescent="0.2">
      <c r="B15" s="98"/>
      <c r="C15" s="39"/>
      <c r="D15" s="84" t="s">
        <v>96</v>
      </c>
      <c r="E15" s="36"/>
      <c r="F15" s="35"/>
      <c r="G15" s="35"/>
      <c r="H15" s="37"/>
      <c r="K15" s="33"/>
      <c r="M15" s="34"/>
    </row>
    <row r="16" spans="2:13" s="14" customFormat="1" ht="13.2" x14ac:dyDescent="0.2">
      <c r="B16" s="98">
        <v>4</v>
      </c>
      <c r="C16" s="39">
        <v>18110</v>
      </c>
      <c r="D16" s="41" t="s">
        <v>94</v>
      </c>
      <c r="E16" s="36" t="s">
        <v>54</v>
      </c>
      <c r="F16" s="35">
        <v>264</v>
      </c>
      <c r="G16" s="35"/>
      <c r="H16" s="37">
        <f t="shared" si="0"/>
        <v>0</v>
      </c>
      <c r="K16" s="33"/>
      <c r="M16" s="34"/>
    </row>
    <row r="17" spans="2:13" s="14" customFormat="1" ht="13.2" x14ac:dyDescent="0.2">
      <c r="B17" s="100">
        <v>5</v>
      </c>
      <c r="C17" s="64" t="s">
        <v>111</v>
      </c>
      <c r="D17" s="41" t="s">
        <v>112</v>
      </c>
      <c r="E17" s="48" t="s">
        <v>54</v>
      </c>
      <c r="F17" s="49">
        <v>264</v>
      </c>
      <c r="G17" s="49"/>
      <c r="H17" s="37">
        <f t="shared" ref="H17" si="1">G17*F17</f>
        <v>0</v>
      </c>
      <c r="K17" s="33"/>
      <c r="M17" s="34"/>
    </row>
    <row r="18" spans="2:13" s="14" customFormat="1" ht="13.2" x14ac:dyDescent="0.2">
      <c r="B18" s="98">
        <v>6</v>
      </c>
      <c r="C18" s="39">
        <v>56333</v>
      </c>
      <c r="D18" s="41" t="s">
        <v>82</v>
      </c>
      <c r="E18" s="36" t="s">
        <v>54</v>
      </c>
      <c r="F18" s="35">
        <v>264</v>
      </c>
      <c r="G18" s="35"/>
      <c r="H18" s="37">
        <f t="shared" si="0"/>
        <v>0</v>
      </c>
      <c r="K18" s="33"/>
      <c r="M18" s="34"/>
    </row>
    <row r="19" spans="2:13" s="14" customFormat="1" ht="13.2" x14ac:dyDescent="0.2">
      <c r="B19" s="98">
        <v>7</v>
      </c>
      <c r="C19" s="39">
        <v>567104</v>
      </c>
      <c r="D19" s="41" t="s">
        <v>62</v>
      </c>
      <c r="E19" s="36" t="s">
        <v>50</v>
      </c>
      <c r="F19" s="35">
        <v>31.68</v>
      </c>
      <c r="G19" s="35"/>
      <c r="H19" s="37">
        <f t="shared" si="0"/>
        <v>0</v>
      </c>
      <c r="K19" s="33"/>
      <c r="M19" s="34"/>
    </row>
    <row r="20" spans="2:13" s="14" customFormat="1" ht="13.2" x14ac:dyDescent="0.2">
      <c r="B20" s="99">
        <v>8</v>
      </c>
      <c r="C20" s="103">
        <v>57475</v>
      </c>
      <c r="D20" s="41" t="s">
        <v>113</v>
      </c>
      <c r="E20" s="36" t="s">
        <v>54</v>
      </c>
      <c r="F20" s="35">
        <v>264</v>
      </c>
      <c r="G20" s="35"/>
      <c r="H20" s="37">
        <f t="shared" si="0"/>
        <v>0</v>
      </c>
      <c r="K20" s="33"/>
      <c r="M20" s="34"/>
    </row>
    <row r="21" spans="2:13" s="14" customFormat="1" ht="13.8" thickBot="1" x14ac:dyDescent="0.25">
      <c r="B21" s="101">
        <v>9</v>
      </c>
      <c r="C21" s="97" t="s">
        <v>83</v>
      </c>
      <c r="D21" s="41" t="s">
        <v>63</v>
      </c>
      <c r="E21" s="36" t="s">
        <v>50</v>
      </c>
      <c r="F21" s="35">
        <v>21.12</v>
      </c>
      <c r="G21" s="35"/>
      <c r="H21" s="85">
        <f t="shared" ref="H21" si="2">G21*F21</f>
        <v>0</v>
      </c>
      <c r="K21" s="33"/>
      <c r="M21" s="34"/>
    </row>
    <row r="22" spans="2:13" ht="15.75" customHeight="1" x14ac:dyDescent="0.2">
      <c r="D22" s="65" t="s">
        <v>9</v>
      </c>
      <c r="E22" s="66"/>
      <c r="F22" s="66"/>
      <c r="G22" s="67" t="s">
        <v>2</v>
      </c>
      <c r="H22" s="50">
        <f>SUM(H10:H21)</f>
        <v>0</v>
      </c>
    </row>
    <row r="23" spans="2:13" ht="15.75" customHeight="1" x14ac:dyDescent="0.2">
      <c r="D23" s="68" t="s">
        <v>3</v>
      </c>
      <c r="E23" s="51"/>
      <c r="F23" s="51"/>
      <c r="G23" s="21" t="s">
        <v>2</v>
      </c>
      <c r="H23" s="52">
        <f>H22*0.21</f>
        <v>0</v>
      </c>
    </row>
    <row r="24" spans="2:13" ht="15.75" customHeight="1" thickBot="1" x14ac:dyDescent="0.25">
      <c r="D24" s="69" t="s">
        <v>10</v>
      </c>
      <c r="E24" s="53"/>
      <c r="F24" s="53"/>
      <c r="G24" s="54" t="s">
        <v>2</v>
      </c>
      <c r="H24" s="55">
        <f>H23+H22</f>
        <v>0</v>
      </c>
    </row>
    <row r="28" spans="2:13" s="93" customFormat="1" ht="12.75" customHeight="1" x14ac:dyDescent="0.2">
      <c r="B28" s="88" t="s">
        <v>92</v>
      </c>
      <c r="C28" s="88"/>
      <c r="D28" s="89" t="s">
        <v>99</v>
      </c>
      <c r="E28" s="90" t="s">
        <v>227</v>
      </c>
      <c r="F28" s="90"/>
      <c r="G28" s="91"/>
      <c r="H28" s="92"/>
    </row>
    <row r="29" spans="2:13" s="93" customFormat="1" ht="12.75" customHeight="1" x14ac:dyDescent="0.2">
      <c r="B29" s="88"/>
      <c r="C29" s="88"/>
      <c r="D29" s="89" t="s">
        <v>100</v>
      </c>
      <c r="E29" s="90" t="s">
        <v>227</v>
      </c>
      <c r="F29" s="90"/>
      <c r="G29" s="91"/>
      <c r="H29" s="92"/>
    </row>
    <row r="30" spans="2:13" s="93" customFormat="1" ht="12.75" customHeight="1" x14ac:dyDescent="0.2">
      <c r="B30" s="88"/>
      <c r="C30" s="88"/>
      <c r="D30" s="90"/>
      <c r="E30" s="90"/>
      <c r="F30" s="90"/>
      <c r="G30" s="91"/>
      <c r="H30" s="92"/>
    </row>
    <row r="31" spans="2:13" s="93" customFormat="1" ht="12.75" customHeight="1" x14ac:dyDescent="0.2">
      <c r="B31" s="88"/>
      <c r="C31" s="88"/>
      <c r="D31" s="90" t="s">
        <v>228</v>
      </c>
      <c r="E31" s="90"/>
      <c r="F31" s="90"/>
      <c r="G31" s="91"/>
      <c r="H31" s="92"/>
    </row>
    <row r="32" spans="2:13" s="93" customFormat="1" ht="12.75" customHeight="1" x14ac:dyDescent="0.2">
      <c r="B32" s="88"/>
      <c r="C32" s="88"/>
      <c r="D32" s="90"/>
      <c r="E32" s="90"/>
      <c r="F32" s="90"/>
      <c r="G32" s="91"/>
      <c r="H32" s="92"/>
    </row>
    <row r="33" spans="2:8" s="93" customFormat="1" ht="12.75" customHeight="1" x14ac:dyDescent="0.2">
      <c r="B33" s="88"/>
      <c r="C33" s="88"/>
      <c r="D33" s="90"/>
      <c r="E33" s="90"/>
      <c r="F33" s="90"/>
      <c r="G33" s="91"/>
      <c r="H33" s="92"/>
    </row>
    <row r="34" spans="2:8" s="93" customFormat="1" ht="12.75" customHeight="1" x14ac:dyDescent="0.2">
      <c r="B34" s="88"/>
      <c r="C34" s="88"/>
      <c r="D34" s="90"/>
      <c r="E34" s="90"/>
      <c r="F34" s="90"/>
      <c r="G34" s="91"/>
      <c r="H34" s="92"/>
    </row>
    <row r="35" spans="2:8" s="93" customFormat="1" ht="12.75" customHeight="1" x14ac:dyDescent="0.2">
      <c r="B35" s="88"/>
      <c r="C35" s="88"/>
      <c r="D35" s="90"/>
      <c r="E35" s="90"/>
      <c r="F35" s="90"/>
      <c r="G35" s="91"/>
      <c r="H35" s="92"/>
    </row>
    <row r="36" spans="2:8" s="93" customFormat="1" ht="12.75" customHeight="1" x14ac:dyDescent="0.2">
      <c r="B36" s="88"/>
      <c r="C36" s="88"/>
      <c r="D36" s="90"/>
      <c r="E36" s="90"/>
      <c r="F36" s="90"/>
      <c r="G36" s="91"/>
      <c r="H36" s="92"/>
    </row>
    <row r="37" spans="2:8" s="93" customFormat="1" ht="12.75" customHeight="1" x14ac:dyDescent="0.2">
      <c r="B37" s="88"/>
      <c r="C37" s="88"/>
      <c r="D37" s="90"/>
      <c r="E37" s="90"/>
      <c r="F37" s="90"/>
      <c r="G37" s="91"/>
      <c r="H37" s="92"/>
    </row>
    <row r="38" spans="2:8" ht="12" customHeight="1" x14ac:dyDescent="0.2">
      <c r="B38" s="81"/>
      <c r="C38" s="81"/>
      <c r="D38" s="82"/>
      <c r="E38" s="82"/>
      <c r="F38" s="82"/>
      <c r="G38" s="86"/>
      <c r="H38" s="87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fitToHeight="10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17CA-5529-4338-9BA7-CD97EC8BFA63}">
  <dimension ref="A1:I124"/>
  <sheetViews>
    <sheetView view="pageBreakPreview" topLeftCell="B1" zoomScaleNormal="100" zoomScaleSheetLayoutView="100" workbookViewId="0">
      <selection activeCell="B1" sqref="B1:H2"/>
    </sheetView>
  </sheetViews>
  <sheetFormatPr defaultColWidth="10.7109375" defaultRowHeight="11.4" x14ac:dyDescent="0.2"/>
  <cols>
    <col min="1" max="1" width="10.7109375" style="120" hidden="1" customWidth="1"/>
    <col min="2" max="2" width="13.7109375" style="120" customWidth="1"/>
    <col min="3" max="3" width="17.140625" style="120" customWidth="1"/>
    <col min="4" max="4" width="82.42578125" style="120" customWidth="1"/>
    <col min="5" max="5" width="13.7109375" style="120" customWidth="1"/>
    <col min="6" max="7" width="19.42578125" style="120" customWidth="1"/>
    <col min="8" max="8" width="28.28515625" style="120" customWidth="1"/>
    <col min="9" max="245" width="10.7109375" style="120"/>
    <col min="246" max="246" width="0" style="120" hidden="1" customWidth="1"/>
    <col min="247" max="247" width="13.7109375" style="120" customWidth="1"/>
    <col min="248" max="248" width="17.140625" style="120" customWidth="1"/>
    <col min="249" max="249" width="11.28515625" style="120" customWidth="1"/>
    <col min="250" max="250" width="82.42578125" style="120" customWidth="1"/>
    <col min="251" max="251" width="13.7109375" style="120" customWidth="1"/>
    <col min="252" max="253" width="19.42578125" style="120" customWidth="1"/>
    <col min="254" max="254" width="28.28515625" style="120" customWidth="1"/>
    <col min="255" max="257" width="10.7109375" style="120"/>
    <col min="258" max="258" width="41.85546875" style="120" bestFit="1" customWidth="1"/>
    <col min="259" max="259" width="10.7109375" style="120"/>
    <col min="260" max="263" width="0" style="120" hidden="1" customWidth="1"/>
    <col min="264" max="501" width="10.7109375" style="120"/>
    <col min="502" max="502" width="0" style="120" hidden="1" customWidth="1"/>
    <col min="503" max="503" width="13.7109375" style="120" customWidth="1"/>
    <col min="504" max="504" width="17.140625" style="120" customWidth="1"/>
    <col min="505" max="505" width="11.28515625" style="120" customWidth="1"/>
    <col min="506" max="506" width="82.42578125" style="120" customWidth="1"/>
    <col min="507" max="507" width="13.7109375" style="120" customWidth="1"/>
    <col min="508" max="509" width="19.42578125" style="120" customWidth="1"/>
    <col min="510" max="510" width="28.28515625" style="120" customWidth="1"/>
    <col min="511" max="513" width="10.7109375" style="120"/>
    <col min="514" max="514" width="41.85546875" style="120" bestFit="1" customWidth="1"/>
    <col min="515" max="515" width="10.7109375" style="120"/>
    <col min="516" max="519" width="0" style="120" hidden="1" customWidth="1"/>
    <col min="520" max="757" width="10.7109375" style="120"/>
    <col min="758" max="758" width="0" style="120" hidden="1" customWidth="1"/>
    <col min="759" max="759" width="13.7109375" style="120" customWidth="1"/>
    <col min="760" max="760" width="17.140625" style="120" customWidth="1"/>
    <col min="761" max="761" width="11.28515625" style="120" customWidth="1"/>
    <col min="762" max="762" width="82.42578125" style="120" customWidth="1"/>
    <col min="763" max="763" width="13.7109375" style="120" customWidth="1"/>
    <col min="764" max="765" width="19.42578125" style="120" customWidth="1"/>
    <col min="766" max="766" width="28.28515625" style="120" customWidth="1"/>
    <col min="767" max="769" width="10.7109375" style="120"/>
    <col min="770" max="770" width="41.85546875" style="120" bestFit="1" customWidth="1"/>
    <col min="771" max="771" width="10.7109375" style="120"/>
    <col min="772" max="775" width="0" style="120" hidden="1" customWidth="1"/>
    <col min="776" max="1013" width="10.7109375" style="120"/>
    <col min="1014" max="1014" width="0" style="120" hidden="1" customWidth="1"/>
    <col min="1015" max="1015" width="13.7109375" style="120" customWidth="1"/>
    <col min="1016" max="1016" width="17.140625" style="120" customWidth="1"/>
    <col min="1017" max="1017" width="11.28515625" style="120" customWidth="1"/>
    <col min="1018" max="1018" width="82.42578125" style="120" customWidth="1"/>
    <col min="1019" max="1019" width="13.7109375" style="120" customWidth="1"/>
    <col min="1020" max="1021" width="19.42578125" style="120" customWidth="1"/>
    <col min="1022" max="1022" width="28.28515625" style="120" customWidth="1"/>
    <col min="1023" max="1025" width="10.7109375" style="120"/>
    <col min="1026" max="1026" width="41.85546875" style="120" bestFit="1" customWidth="1"/>
    <col min="1027" max="1027" width="10.7109375" style="120"/>
    <col min="1028" max="1031" width="0" style="120" hidden="1" customWidth="1"/>
    <col min="1032" max="1269" width="10.7109375" style="120"/>
    <col min="1270" max="1270" width="0" style="120" hidden="1" customWidth="1"/>
    <col min="1271" max="1271" width="13.7109375" style="120" customWidth="1"/>
    <col min="1272" max="1272" width="17.140625" style="120" customWidth="1"/>
    <col min="1273" max="1273" width="11.28515625" style="120" customWidth="1"/>
    <col min="1274" max="1274" width="82.42578125" style="120" customWidth="1"/>
    <col min="1275" max="1275" width="13.7109375" style="120" customWidth="1"/>
    <col min="1276" max="1277" width="19.42578125" style="120" customWidth="1"/>
    <col min="1278" max="1278" width="28.28515625" style="120" customWidth="1"/>
    <col min="1279" max="1281" width="10.7109375" style="120"/>
    <col min="1282" max="1282" width="41.85546875" style="120" bestFit="1" customWidth="1"/>
    <col min="1283" max="1283" width="10.7109375" style="120"/>
    <col min="1284" max="1287" width="0" style="120" hidden="1" customWidth="1"/>
    <col min="1288" max="1525" width="10.7109375" style="120"/>
    <col min="1526" max="1526" width="0" style="120" hidden="1" customWidth="1"/>
    <col min="1527" max="1527" width="13.7109375" style="120" customWidth="1"/>
    <col min="1528" max="1528" width="17.140625" style="120" customWidth="1"/>
    <col min="1529" max="1529" width="11.28515625" style="120" customWidth="1"/>
    <col min="1530" max="1530" width="82.42578125" style="120" customWidth="1"/>
    <col min="1531" max="1531" width="13.7109375" style="120" customWidth="1"/>
    <col min="1532" max="1533" width="19.42578125" style="120" customWidth="1"/>
    <col min="1534" max="1534" width="28.28515625" style="120" customWidth="1"/>
    <col min="1535" max="1537" width="10.7109375" style="120"/>
    <col min="1538" max="1538" width="41.85546875" style="120" bestFit="1" customWidth="1"/>
    <col min="1539" max="1539" width="10.7109375" style="120"/>
    <col min="1540" max="1543" width="0" style="120" hidden="1" customWidth="1"/>
    <col min="1544" max="1781" width="10.7109375" style="120"/>
    <col min="1782" max="1782" width="0" style="120" hidden="1" customWidth="1"/>
    <col min="1783" max="1783" width="13.7109375" style="120" customWidth="1"/>
    <col min="1784" max="1784" width="17.140625" style="120" customWidth="1"/>
    <col min="1785" max="1785" width="11.28515625" style="120" customWidth="1"/>
    <col min="1786" max="1786" width="82.42578125" style="120" customWidth="1"/>
    <col min="1787" max="1787" width="13.7109375" style="120" customWidth="1"/>
    <col min="1788" max="1789" width="19.42578125" style="120" customWidth="1"/>
    <col min="1790" max="1790" width="28.28515625" style="120" customWidth="1"/>
    <col min="1791" max="1793" width="10.7109375" style="120"/>
    <col min="1794" max="1794" width="41.85546875" style="120" bestFit="1" customWidth="1"/>
    <col min="1795" max="1795" width="10.7109375" style="120"/>
    <col min="1796" max="1799" width="0" style="120" hidden="1" customWidth="1"/>
    <col min="1800" max="2037" width="10.7109375" style="120"/>
    <col min="2038" max="2038" width="0" style="120" hidden="1" customWidth="1"/>
    <col min="2039" max="2039" width="13.7109375" style="120" customWidth="1"/>
    <col min="2040" max="2040" width="17.140625" style="120" customWidth="1"/>
    <col min="2041" max="2041" width="11.28515625" style="120" customWidth="1"/>
    <col min="2042" max="2042" width="82.42578125" style="120" customWidth="1"/>
    <col min="2043" max="2043" width="13.7109375" style="120" customWidth="1"/>
    <col min="2044" max="2045" width="19.42578125" style="120" customWidth="1"/>
    <col min="2046" max="2046" width="28.28515625" style="120" customWidth="1"/>
    <col min="2047" max="2049" width="10.7109375" style="120"/>
    <col min="2050" max="2050" width="41.85546875" style="120" bestFit="1" customWidth="1"/>
    <col min="2051" max="2051" width="10.7109375" style="120"/>
    <col min="2052" max="2055" width="0" style="120" hidden="1" customWidth="1"/>
    <col min="2056" max="2293" width="10.7109375" style="120"/>
    <col min="2294" max="2294" width="0" style="120" hidden="1" customWidth="1"/>
    <col min="2295" max="2295" width="13.7109375" style="120" customWidth="1"/>
    <col min="2296" max="2296" width="17.140625" style="120" customWidth="1"/>
    <col min="2297" max="2297" width="11.28515625" style="120" customWidth="1"/>
    <col min="2298" max="2298" width="82.42578125" style="120" customWidth="1"/>
    <col min="2299" max="2299" width="13.7109375" style="120" customWidth="1"/>
    <col min="2300" max="2301" width="19.42578125" style="120" customWidth="1"/>
    <col min="2302" max="2302" width="28.28515625" style="120" customWidth="1"/>
    <col min="2303" max="2305" width="10.7109375" style="120"/>
    <col min="2306" max="2306" width="41.85546875" style="120" bestFit="1" customWidth="1"/>
    <col min="2307" max="2307" width="10.7109375" style="120"/>
    <col min="2308" max="2311" width="0" style="120" hidden="1" customWidth="1"/>
    <col min="2312" max="2549" width="10.7109375" style="120"/>
    <col min="2550" max="2550" width="0" style="120" hidden="1" customWidth="1"/>
    <col min="2551" max="2551" width="13.7109375" style="120" customWidth="1"/>
    <col min="2552" max="2552" width="17.140625" style="120" customWidth="1"/>
    <col min="2553" max="2553" width="11.28515625" style="120" customWidth="1"/>
    <col min="2554" max="2554" width="82.42578125" style="120" customWidth="1"/>
    <col min="2555" max="2555" width="13.7109375" style="120" customWidth="1"/>
    <col min="2556" max="2557" width="19.42578125" style="120" customWidth="1"/>
    <col min="2558" max="2558" width="28.28515625" style="120" customWidth="1"/>
    <col min="2559" max="2561" width="10.7109375" style="120"/>
    <col min="2562" max="2562" width="41.85546875" style="120" bestFit="1" customWidth="1"/>
    <col min="2563" max="2563" width="10.7109375" style="120"/>
    <col min="2564" max="2567" width="0" style="120" hidden="1" customWidth="1"/>
    <col min="2568" max="2805" width="10.7109375" style="120"/>
    <col min="2806" max="2806" width="0" style="120" hidden="1" customWidth="1"/>
    <col min="2807" max="2807" width="13.7109375" style="120" customWidth="1"/>
    <col min="2808" max="2808" width="17.140625" style="120" customWidth="1"/>
    <col min="2809" max="2809" width="11.28515625" style="120" customWidth="1"/>
    <col min="2810" max="2810" width="82.42578125" style="120" customWidth="1"/>
    <col min="2811" max="2811" width="13.7109375" style="120" customWidth="1"/>
    <col min="2812" max="2813" width="19.42578125" style="120" customWidth="1"/>
    <col min="2814" max="2814" width="28.28515625" style="120" customWidth="1"/>
    <col min="2815" max="2817" width="10.7109375" style="120"/>
    <col min="2818" max="2818" width="41.85546875" style="120" bestFit="1" customWidth="1"/>
    <col min="2819" max="2819" width="10.7109375" style="120"/>
    <col min="2820" max="2823" width="0" style="120" hidden="1" customWidth="1"/>
    <col min="2824" max="3061" width="10.7109375" style="120"/>
    <col min="3062" max="3062" width="0" style="120" hidden="1" customWidth="1"/>
    <col min="3063" max="3063" width="13.7109375" style="120" customWidth="1"/>
    <col min="3064" max="3064" width="17.140625" style="120" customWidth="1"/>
    <col min="3065" max="3065" width="11.28515625" style="120" customWidth="1"/>
    <col min="3066" max="3066" width="82.42578125" style="120" customWidth="1"/>
    <col min="3067" max="3067" width="13.7109375" style="120" customWidth="1"/>
    <col min="3068" max="3069" width="19.42578125" style="120" customWidth="1"/>
    <col min="3070" max="3070" width="28.28515625" style="120" customWidth="1"/>
    <col min="3071" max="3073" width="10.7109375" style="120"/>
    <col min="3074" max="3074" width="41.85546875" style="120" bestFit="1" customWidth="1"/>
    <col min="3075" max="3075" width="10.7109375" style="120"/>
    <col min="3076" max="3079" width="0" style="120" hidden="1" customWidth="1"/>
    <col min="3080" max="3317" width="10.7109375" style="120"/>
    <col min="3318" max="3318" width="0" style="120" hidden="1" customWidth="1"/>
    <col min="3319" max="3319" width="13.7109375" style="120" customWidth="1"/>
    <col min="3320" max="3320" width="17.140625" style="120" customWidth="1"/>
    <col min="3321" max="3321" width="11.28515625" style="120" customWidth="1"/>
    <col min="3322" max="3322" width="82.42578125" style="120" customWidth="1"/>
    <col min="3323" max="3323" width="13.7109375" style="120" customWidth="1"/>
    <col min="3324" max="3325" width="19.42578125" style="120" customWidth="1"/>
    <col min="3326" max="3326" width="28.28515625" style="120" customWidth="1"/>
    <col min="3327" max="3329" width="10.7109375" style="120"/>
    <col min="3330" max="3330" width="41.85546875" style="120" bestFit="1" customWidth="1"/>
    <col min="3331" max="3331" width="10.7109375" style="120"/>
    <col min="3332" max="3335" width="0" style="120" hidden="1" customWidth="1"/>
    <col min="3336" max="3573" width="10.7109375" style="120"/>
    <col min="3574" max="3574" width="0" style="120" hidden="1" customWidth="1"/>
    <col min="3575" max="3575" width="13.7109375" style="120" customWidth="1"/>
    <col min="3576" max="3576" width="17.140625" style="120" customWidth="1"/>
    <col min="3577" max="3577" width="11.28515625" style="120" customWidth="1"/>
    <col min="3578" max="3578" width="82.42578125" style="120" customWidth="1"/>
    <col min="3579" max="3579" width="13.7109375" style="120" customWidth="1"/>
    <col min="3580" max="3581" width="19.42578125" style="120" customWidth="1"/>
    <col min="3582" max="3582" width="28.28515625" style="120" customWidth="1"/>
    <col min="3583" max="3585" width="10.7109375" style="120"/>
    <col min="3586" max="3586" width="41.85546875" style="120" bestFit="1" customWidth="1"/>
    <col min="3587" max="3587" width="10.7109375" style="120"/>
    <col min="3588" max="3591" width="0" style="120" hidden="1" customWidth="1"/>
    <col min="3592" max="3829" width="10.7109375" style="120"/>
    <col min="3830" max="3830" width="0" style="120" hidden="1" customWidth="1"/>
    <col min="3831" max="3831" width="13.7109375" style="120" customWidth="1"/>
    <col min="3832" max="3832" width="17.140625" style="120" customWidth="1"/>
    <col min="3833" max="3833" width="11.28515625" style="120" customWidth="1"/>
    <col min="3834" max="3834" width="82.42578125" style="120" customWidth="1"/>
    <col min="3835" max="3835" width="13.7109375" style="120" customWidth="1"/>
    <col min="3836" max="3837" width="19.42578125" style="120" customWidth="1"/>
    <col min="3838" max="3838" width="28.28515625" style="120" customWidth="1"/>
    <col min="3839" max="3841" width="10.7109375" style="120"/>
    <col min="3842" max="3842" width="41.85546875" style="120" bestFit="1" customWidth="1"/>
    <col min="3843" max="3843" width="10.7109375" style="120"/>
    <col min="3844" max="3847" width="0" style="120" hidden="1" customWidth="1"/>
    <col min="3848" max="4085" width="10.7109375" style="120"/>
    <col min="4086" max="4086" width="0" style="120" hidden="1" customWidth="1"/>
    <col min="4087" max="4087" width="13.7109375" style="120" customWidth="1"/>
    <col min="4088" max="4088" width="17.140625" style="120" customWidth="1"/>
    <col min="4089" max="4089" width="11.28515625" style="120" customWidth="1"/>
    <col min="4090" max="4090" width="82.42578125" style="120" customWidth="1"/>
    <col min="4091" max="4091" width="13.7109375" style="120" customWidth="1"/>
    <col min="4092" max="4093" width="19.42578125" style="120" customWidth="1"/>
    <col min="4094" max="4094" width="28.28515625" style="120" customWidth="1"/>
    <col min="4095" max="4097" width="10.7109375" style="120"/>
    <col min="4098" max="4098" width="41.85546875" style="120" bestFit="1" customWidth="1"/>
    <col min="4099" max="4099" width="10.7109375" style="120"/>
    <col min="4100" max="4103" width="0" style="120" hidden="1" customWidth="1"/>
    <col min="4104" max="4341" width="10.7109375" style="120"/>
    <col min="4342" max="4342" width="0" style="120" hidden="1" customWidth="1"/>
    <col min="4343" max="4343" width="13.7109375" style="120" customWidth="1"/>
    <col min="4344" max="4344" width="17.140625" style="120" customWidth="1"/>
    <col min="4345" max="4345" width="11.28515625" style="120" customWidth="1"/>
    <col min="4346" max="4346" width="82.42578125" style="120" customWidth="1"/>
    <col min="4347" max="4347" width="13.7109375" style="120" customWidth="1"/>
    <col min="4348" max="4349" width="19.42578125" style="120" customWidth="1"/>
    <col min="4350" max="4350" width="28.28515625" style="120" customWidth="1"/>
    <col min="4351" max="4353" width="10.7109375" style="120"/>
    <col min="4354" max="4354" width="41.85546875" style="120" bestFit="1" customWidth="1"/>
    <col min="4355" max="4355" width="10.7109375" style="120"/>
    <col min="4356" max="4359" width="0" style="120" hidden="1" customWidth="1"/>
    <col min="4360" max="4597" width="10.7109375" style="120"/>
    <col min="4598" max="4598" width="0" style="120" hidden="1" customWidth="1"/>
    <col min="4599" max="4599" width="13.7109375" style="120" customWidth="1"/>
    <col min="4600" max="4600" width="17.140625" style="120" customWidth="1"/>
    <col min="4601" max="4601" width="11.28515625" style="120" customWidth="1"/>
    <col min="4602" max="4602" width="82.42578125" style="120" customWidth="1"/>
    <col min="4603" max="4603" width="13.7109375" style="120" customWidth="1"/>
    <col min="4604" max="4605" width="19.42578125" style="120" customWidth="1"/>
    <col min="4606" max="4606" width="28.28515625" style="120" customWidth="1"/>
    <col min="4607" max="4609" width="10.7109375" style="120"/>
    <col min="4610" max="4610" width="41.85546875" style="120" bestFit="1" customWidth="1"/>
    <col min="4611" max="4611" width="10.7109375" style="120"/>
    <col min="4612" max="4615" width="0" style="120" hidden="1" customWidth="1"/>
    <col min="4616" max="4853" width="10.7109375" style="120"/>
    <col min="4854" max="4854" width="0" style="120" hidden="1" customWidth="1"/>
    <col min="4855" max="4855" width="13.7109375" style="120" customWidth="1"/>
    <col min="4856" max="4856" width="17.140625" style="120" customWidth="1"/>
    <col min="4857" max="4857" width="11.28515625" style="120" customWidth="1"/>
    <col min="4858" max="4858" width="82.42578125" style="120" customWidth="1"/>
    <col min="4859" max="4859" width="13.7109375" style="120" customWidth="1"/>
    <col min="4860" max="4861" width="19.42578125" style="120" customWidth="1"/>
    <col min="4862" max="4862" width="28.28515625" style="120" customWidth="1"/>
    <col min="4863" max="4865" width="10.7109375" style="120"/>
    <col min="4866" max="4866" width="41.85546875" style="120" bestFit="1" customWidth="1"/>
    <col min="4867" max="4867" width="10.7109375" style="120"/>
    <col min="4868" max="4871" width="0" style="120" hidden="1" customWidth="1"/>
    <col min="4872" max="5109" width="10.7109375" style="120"/>
    <col min="5110" max="5110" width="0" style="120" hidden="1" customWidth="1"/>
    <col min="5111" max="5111" width="13.7109375" style="120" customWidth="1"/>
    <col min="5112" max="5112" width="17.140625" style="120" customWidth="1"/>
    <col min="5113" max="5113" width="11.28515625" style="120" customWidth="1"/>
    <col min="5114" max="5114" width="82.42578125" style="120" customWidth="1"/>
    <col min="5115" max="5115" width="13.7109375" style="120" customWidth="1"/>
    <col min="5116" max="5117" width="19.42578125" style="120" customWidth="1"/>
    <col min="5118" max="5118" width="28.28515625" style="120" customWidth="1"/>
    <col min="5119" max="5121" width="10.7109375" style="120"/>
    <col min="5122" max="5122" width="41.85546875" style="120" bestFit="1" customWidth="1"/>
    <col min="5123" max="5123" width="10.7109375" style="120"/>
    <col min="5124" max="5127" width="0" style="120" hidden="1" customWidth="1"/>
    <col min="5128" max="5365" width="10.7109375" style="120"/>
    <col min="5366" max="5366" width="0" style="120" hidden="1" customWidth="1"/>
    <col min="5367" max="5367" width="13.7109375" style="120" customWidth="1"/>
    <col min="5368" max="5368" width="17.140625" style="120" customWidth="1"/>
    <col min="5369" max="5369" width="11.28515625" style="120" customWidth="1"/>
    <col min="5370" max="5370" width="82.42578125" style="120" customWidth="1"/>
    <col min="5371" max="5371" width="13.7109375" style="120" customWidth="1"/>
    <col min="5372" max="5373" width="19.42578125" style="120" customWidth="1"/>
    <col min="5374" max="5374" width="28.28515625" style="120" customWidth="1"/>
    <col min="5375" max="5377" width="10.7109375" style="120"/>
    <col min="5378" max="5378" width="41.85546875" style="120" bestFit="1" customWidth="1"/>
    <col min="5379" max="5379" width="10.7109375" style="120"/>
    <col min="5380" max="5383" width="0" style="120" hidden="1" customWidth="1"/>
    <col min="5384" max="5621" width="10.7109375" style="120"/>
    <col min="5622" max="5622" width="0" style="120" hidden="1" customWidth="1"/>
    <col min="5623" max="5623" width="13.7109375" style="120" customWidth="1"/>
    <col min="5624" max="5624" width="17.140625" style="120" customWidth="1"/>
    <col min="5625" max="5625" width="11.28515625" style="120" customWidth="1"/>
    <col min="5626" max="5626" width="82.42578125" style="120" customWidth="1"/>
    <col min="5627" max="5627" width="13.7109375" style="120" customWidth="1"/>
    <col min="5628" max="5629" width="19.42578125" style="120" customWidth="1"/>
    <col min="5630" max="5630" width="28.28515625" style="120" customWidth="1"/>
    <col min="5631" max="5633" width="10.7109375" style="120"/>
    <col min="5634" max="5634" width="41.85546875" style="120" bestFit="1" customWidth="1"/>
    <col min="5635" max="5635" width="10.7109375" style="120"/>
    <col min="5636" max="5639" width="0" style="120" hidden="1" customWidth="1"/>
    <col min="5640" max="5877" width="10.7109375" style="120"/>
    <col min="5878" max="5878" width="0" style="120" hidden="1" customWidth="1"/>
    <col min="5879" max="5879" width="13.7109375" style="120" customWidth="1"/>
    <col min="5880" max="5880" width="17.140625" style="120" customWidth="1"/>
    <col min="5881" max="5881" width="11.28515625" style="120" customWidth="1"/>
    <col min="5882" max="5882" width="82.42578125" style="120" customWidth="1"/>
    <col min="5883" max="5883" width="13.7109375" style="120" customWidth="1"/>
    <col min="5884" max="5885" width="19.42578125" style="120" customWidth="1"/>
    <col min="5886" max="5886" width="28.28515625" style="120" customWidth="1"/>
    <col min="5887" max="5889" width="10.7109375" style="120"/>
    <col min="5890" max="5890" width="41.85546875" style="120" bestFit="1" customWidth="1"/>
    <col min="5891" max="5891" width="10.7109375" style="120"/>
    <col min="5892" max="5895" width="0" style="120" hidden="1" customWidth="1"/>
    <col min="5896" max="6133" width="10.7109375" style="120"/>
    <col min="6134" max="6134" width="0" style="120" hidden="1" customWidth="1"/>
    <col min="6135" max="6135" width="13.7109375" style="120" customWidth="1"/>
    <col min="6136" max="6136" width="17.140625" style="120" customWidth="1"/>
    <col min="6137" max="6137" width="11.28515625" style="120" customWidth="1"/>
    <col min="6138" max="6138" width="82.42578125" style="120" customWidth="1"/>
    <col min="6139" max="6139" width="13.7109375" style="120" customWidth="1"/>
    <col min="6140" max="6141" width="19.42578125" style="120" customWidth="1"/>
    <col min="6142" max="6142" width="28.28515625" style="120" customWidth="1"/>
    <col min="6143" max="6145" width="10.7109375" style="120"/>
    <col min="6146" max="6146" width="41.85546875" style="120" bestFit="1" customWidth="1"/>
    <col min="6147" max="6147" width="10.7109375" style="120"/>
    <col min="6148" max="6151" width="0" style="120" hidden="1" customWidth="1"/>
    <col min="6152" max="6389" width="10.7109375" style="120"/>
    <col min="6390" max="6390" width="0" style="120" hidden="1" customWidth="1"/>
    <col min="6391" max="6391" width="13.7109375" style="120" customWidth="1"/>
    <col min="6392" max="6392" width="17.140625" style="120" customWidth="1"/>
    <col min="6393" max="6393" width="11.28515625" style="120" customWidth="1"/>
    <col min="6394" max="6394" width="82.42578125" style="120" customWidth="1"/>
    <col min="6395" max="6395" width="13.7109375" style="120" customWidth="1"/>
    <col min="6396" max="6397" width="19.42578125" style="120" customWidth="1"/>
    <col min="6398" max="6398" width="28.28515625" style="120" customWidth="1"/>
    <col min="6399" max="6401" width="10.7109375" style="120"/>
    <col min="6402" max="6402" width="41.85546875" style="120" bestFit="1" customWidth="1"/>
    <col min="6403" max="6403" width="10.7109375" style="120"/>
    <col min="6404" max="6407" width="0" style="120" hidden="1" customWidth="1"/>
    <col min="6408" max="6645" width="10.7109375" style="120"/>
    <col min="6646" max="6646" width="0" style="120" hidden="1" customWidth="1"/>
    <col min="6647" max="6647" width="13.7109375" style="120" customWidth="1"/>
    <col min="6648" max="6648" width="17.140625" style="120" customWidth="1"/>
    <col min="6649" max="6649" width="11.28515625" style="120" customWidth="1"/>
    <col min="6650" max="6650" width="82.42578125" style="120" customWidth="1"/>
    <col min="6651" max="6651" width="13.7109375" style="120" customWidth="1"/>
    <col min="6652" max="6653" width="19.42578125" style="120" customWidth="1"/>
    <col min="6654" max="6654" width="28.28515625" style="120" customWidth="1"/>
    <col min="6655" max="6657" width="10.7109375" style="120"/>
    <col min="6658" max="6658" width="41.85546875" style="120" bestFit="1" customWidth="1"/>
    <col min="6659" max="6659" width="10.7109375" style="120"/>
    <col min="6660" max="6663" width="0" style="120" hidden="1" customWidth="1"/>
    <col min="6664" max="6901" width="10.7109375" style="120"/>
    <col min="6902" max="6902" width="0" style="120" hidden="1" customWidth="1"/>
    <col min="6903" max="6903" width="13.7109375" style="120" customWidth="1"/>
    <col min="6904" max="6904" width="17.140625" style="120" customWidth="1"/>
    <col min="6905" max="6905" width="11.28515625" style="120" customWidth="1"/>
    <col min="6906" max="6906" width="82.42578125" style="120" customWidth="1"/>
    <col min="6907" max="6907" width="13.7109375" style="120" customWidth="1"/>
    <col min="6908" max="6909" width="19.42578125" style="120" customWidth="1"/>
    <col min="6910" max="6910" width="28.28515625" style="120" customWidth="1"/>
    <col min="6911" max="6913" width="10.7109375" style="120"/>
    <col min="6914" max="6914" width="41.85546875" style="120" bestFit="1" customWidth="1"/>
    <col min="6915" max="6915" width="10.7109375" style="120"/>
    <col min="6916" max="6919" width="0" style="120" hidden="1" customWidth="1"/>
    <col min="6920" max="7157" width="10.7109375" style="120"/>
    <col min="7158" max="7158" width="0" style="120" hidden="1" customWidth="1"/>
    <col min="7159" max="7159" width="13.7109375" style="120" customWidth="1"/>
    <col min="7160" max="7160" width="17.140625" style="120" customWidth="1"/>
    <col min="7161" max="7161" width="11.28515625" style="120" customWidth="1"/>
    <col min="7162" max="7162" width="82.42578125" style="120" customWidth="1"/>
    <col min="7163" max="7163" width="13.7109375" style="120" customWidth="1"/>
    <col min="7164" max="7165" width="19.42578125" style="120" customWidth="1"/>
    <col min="7166" max="7166" width="28.28515625" style="120" customWidth="1"/>
    <col min="7167" max="7169" width="10.7109375" style="120"/>
    <col min="7170" max="7170" width="41.85546875" style="120" bestFit="1" customWidth="1"/>
    <col min="7171" max="7171" width="10.7109375" style="120"/>
    <col min="7172" max="7175" width="0" style="120" hidden="1" customWidth="1"/>
    <col min="7176" max="7413" width="10.7109375" style="120"/>
    <col min="7414" max="7414" width="0" style="120" hidden="1" customWidth="1"/>
    <col min="7415" max="7415" width="13.7109375" style="120" customWidth="1"/>
    <col min="7416" max="7416" width="17.140625" style="120" customWidth="1"/>
    <col min="7417" max="7417" width="11.28515625" style="120" customWidth="1"/>
    <col min="7418" max="7418" width="82.42578125" style="120" customWidth="1"/>
    <col min="7419" max="7419" width="13.7109375" style="120" customWidth="1"/>
    <col min="7420" max="7421" width="19.42578125" style="120" customWidth="1"/>
    <col min="7422" max="7422" width="28.28515625" style="120" customWidth="1"/>
    <col min="7423" max="7425" width="10.7109375" style="120"/>
    <col min="7426" max="7426" width="41.85546875" style="120" bestFit="1" customWidth="1"/>
    <col min="7427" max="7427" width="10.7109375" style="120"/>
    <col min="7428" max="7431" width="0" style="120" hidden="1" customWidth="1"/>
    <col min="7432" max="7669" width="10.7109375" style="120"/>
    <col min="7670" max="7670" width="0" style="120" hidden="1" customWidth="1"/>
    <col min="7671" max="7671" width="13.7109375" style="120" customWidth="1"/>
    <col min="7672" max="7672" width="17.140625" style="120" customWidth="1"/>
    <col min="7673" max="7673" width="11.28515625" style="120" customWidth="1"/>
    <col min="7674" max="7674" width="82.42578125" style="120" customWidth="1"/>
    <col min="7675" max="7675" width="13.7109375" style="120" customWidth="1"/>
    <col min="7676" max="7677" width="19.42578125" style="120" customWidth="1"/>
    <col min="7678" max="7678" width="28.28515625" style="120" customWidth="1"/>
    <col min="7679" max="7681" width="10.7109375" style="120"/>
    <col min="7682" max="7682" width="41.85546875" style="120" bestFit="1" customWidth="1"/>
    <col min="7683" max="7683" width="10.7109375" style="120"/>
    <col min="7684" max="7687" width="0" style="120" hidden="1" customWidth="1"/>
    <col min="7688" max="7925" width="10.7109375" style="120"/>
    <col min="7926" max="7926" width="0" style="120" hidden="1" customWidth="1"/>
    <col min="7927" max="7927" width="13.7109375" style="120" customWidth="1"/>
    <col min="7928" max="7928" width="17.140625" style="120" customWidth="1"/>
    <col min="7929" max="7929" width="11.28515625" style="120" customWidth="1"/>
    <col min="7930" max="7930" width="82.42578125" style="120" customWidth="1"/>
    <col min="7931" max="7931" width="13.7109375" style="120" customWidth="1"/>
    <col min="7932" max="7933" width="19.42578125" style="120" customWidth="1"/>
    <col min="7934" max="7934" width="28.28515625" style="120" customWidth="1"/>
    <col min="7935" max="7937" width="10.7109375" style="120"/>
    <col min="7938" max="7938" width="41.85546875" style="120" bestFit="1" customWidth="1"/>
    <col min="7939" max="7939" width="10.7109375" style="120"/>
    <col min="7940" max="7943" width="0" style="120" hidden="1" customWidth="1"/>
    <col min="7944" max="8181" width="10.7109375" style="120"/>
    <col min="8182" max="8182" width="0" style="120" hidden="1" customWidth="1"/>
    <col min="8183" max="8183" width="13.7109375" style="120" customWidth="1"/>
    <col min="8184" max="8184" width="17.140625" style="120" customWidth="1"/>
    <col min="8185" max="8185" width="11.28515625" style="120" customWidth="1"/>
    <col min="8186" max="8186" width="82.42578125" style="120" customWidth="1"/>
    <col min="8187" max="8187" width="13.7109375" style="120" customWidth="1"/>
    <col min="8188" max="8189" width="19.42578125" style="120" customWidth="1"/>
    <col min="8190" max="8190" width="28.28515625" style="120" customWidth="1"/>
    <col min="8191" max="8193" width="10.7109375" style="120"/>
    <col min="8194" max="8194" width="41.85546875" style="120" bestFit="1" customWidth="1"/>
    <col min="8195" max="8195" width="10.7109375" style="120"/>
    <col min="8196" max="8199" width="0" style="120" hidden="1" customWidth="1"/>
    <col min="8200" max="8437" width="10.7109375" style="120"/>
    <col min="8438" max="8438" width="0" style="120" hidden="1" customWidth="1"/>
    <col min="8439" max="8439" width="13.7109375" style="120" customWidth="1"/>
    <col min="8440" max="8440" width="17.140625" style="120" customWidth="1"/>
    <col min="8441" max="8441" width="11.28515625" style="120" customWidth="1"/>
    <col min="8442" max="8442" width="82.42578125" style="120" customWidth="1"/>
    <col min="8443" max="8443" width="13.7109375" style="120" customWidth="1"/>
    <col min="8444" max="8445" width="19.42578125" style="120" customWidth="1"/>
    <col min="8446" max="8446" width="28.28515625" style="120" customWidth="1"/>
    <col min="8447" max="8449" width="10.7109375" style="120"/>
    <col min="8450" max="8450" width="41.85546875" style="120" bestFit="1" customWidth="1"/>
    <col min="8451" max="8451" width="10.7109375" style="120"/>
    <col min="8452" max="8455" width="0" style="120" hidden="1" customWidth="1"/>
    <col min="8456" max="8693" width="10.7109375" style="120"/>
    <col min="8694" max="8694" width="0" style="120" hidden="1" customWidth="1"/>
    <col min="8695" max="8695" width="13.7109375" style="120" customWidth="1"/>
    <col min="8696" max="8696" width="17.140625" style="120" customWidth="1"/>
    <col min="8697" max="8697" width="11.28515625" style="120" customWidth="1"/>
    <col min="8698" max="8698" width="82.42578125" style="120" customWidth="1"/>
    <col min="8699" max="8699" width="13.7109375" style="120" customWidth="1"/>
    <col min="8700" max="8701" width="19.42578125" style="120" customWidth="1"/>
    <col min="8702" max="8702" width="28.28515625" style="120" customWidth="1"/>
    <col min="8703" max="8705" width="10.7109375" style="120"/>
    <col min="8706" max="8706" width="41.85546875" style="120" bestFit="1" customWidth="1"/>
    <col min="8707" max="8707" width="10.7109375" style="120"/>
    <col min="8708" max="8711" width="0" style="120" hidden="1" customWidth="1"/>
    <col min="8712" max="8949" width="10.7109375" style="120"/>
    <col min="8950" max="8950" width="0" style="120" hidden="1" customWidth="1"/>
    <col min="8951" max="8951" width="13.7109375" style="120" customWidth="1"/>
    <col min="8952" max="8952" width="17.140625" style="120" customWidth="1"/>
    <col min="8953" max="8953" width="11.28515625" style="120" customWidth="1"/>
    <col min="8954" max="8954" width="82.42578125" style="120" customWidth="1"/>
    <col min="8955" max="8955" width="13.7109375" style="120" customWidth="1"/>
    <col min="8956" max="8957" width="19.42578125" style="120" customWidth="1"/>
    <col min="8958" max="8958" width="28.28515625" style="120" customWidth="1"/>
    <col min="8959" max="8961" width="10.7109375" style="120"/>
    <col min="8962" max="8962" width="41.85546875" style="120" bestFit="1" customWidth="1"/>
    <col min="8963" max="8963" width="10.7109375" style="120"/>
    <col min="8964" max="8967" width="0" style="120" hidden="1" customWidth="1"/>
    <col min="8968" max="9205" width="10.7109375" style="120"/>
    <col min="9206" max="9206" width="0" style="120" hidden="1" customWidth="1"/>
    <col min="9207" max="9207" width="13.7109375" style="120" customWidth="1"/>
    <col min="9208" max="9208" width="17.140625" style="120" customWidth="1"/>
    <col min="9209" max="9209" width="11.28515625" style="120" customWidth="1"/>
    <col min="9210" max="9210" width="82.42578125" style="120" customWidth="1"/>
    <col min="9211" max="9211" width="13.7109375" style="120" customWidth="1"/>
    <col min="9212" max="9213" width="19.42578125" style="120" customWidth="1"/>
    <col min="9214" max="9214" width="28.28515625" style="120" customWidth="1"/>
    <col min="9215" max="9217" width="10.7109375" style="120"/>
    <col min="9218" max="9218" width="41.85546875" style="120" bestFit="1" customWidth="1"/>
    <col min="9219" max="9219" width="10.7109375" style="120"/>
    <col min="9220" max="9223" width="0" style="120" hidden="1" customWidth="1"/>
    <col min="9224" max="9461" width="10.7109375" style="120"/>
    <col min="9462" max="9462" width="0" style="120" hidden="1" customWidth="1"/>
    <col min="9463" max="9463" width="13.7109375" style="120" customWidth="1"/>
    <col min="9464" max="9464" width="17.140625" style="120" customWidth="1"/>
    <col min="9465" max="9465" width="11.28515625" style="120" customWidth="1"/>
    <col min="9466" max="9466" width="82.42578125" style="120" customWidth="1"/>
    <col min="9467" max="9467" width="13.7109375" style="120" customWidth="1"/>
    <col min="9468" max="9469" width="19.42578125" style="120" customWidth="1"/>
    <col min="9470" max="9470" width="28.28515625" style="120" customWidth="1"/>
    <col min="9471" max="9473" width="10.7109375" style="120"/>
    <col min="9474" max="9474" width="41.85546875" style="120" bestFit="1" customWidth="1"/>
    <col min="9475" max="9475" width="10.7109375" style="120"/>
    <col min="9476" max="9479" width="0" style="120" hidden="1" customWidth="1"/>
    <col min="9480" max="9717" width="10.7109375" style="120"/>
    <col min="9718" max="9718" width="0" style="120" hidden="1" customWidth="1"/>
    <col min="9719" max="9719" width="13.7109375" style="120" customWidth="1"/>
    <col min="9720" max="9720" width="17.140625" style="120" customWidth="1"/>
    <col min="9721" max="9721" width="11.28515625" style="120" customWidth="1"/>
    <col min="9722" max="9722" width="82.42578125" style="120" customWidth="1"/>
    <col min="9723" max="9723" width="13.7109375" style="120" customWidth="1"/>
    <col min="9724" max="9725" width="19.42578125" style="120" customWidth="1"/>
    <col min="9726" max="9726" width="28.28515625" style="120" customWidth="1"/>
    <col min="9727" max="9729" width="10.7109375" style="120"/>
    <col min="9730" max="9730" width="41.85546875" style="120" bestFit="1" customWidth="1"/>
    <col min="9731" max="9731" width="10.7109375" style="120"/>
    <col min="9732" max="9735" width="0" style="120" hidden="1" customWidth="1"/>
    <col min="9736" max="9973" width="10.7109375" style="120"/>
    <col min="9974" max="9974" width="0" style="120" hidden="1" customWidth="1"/>
    <col min="9975" max="9975" width="13.7109375" style="120" customWidth="1"/>
    <col min="9976" max="9976" width="17.140625" style="120" customWidth="1"/>
    <col min="9977" max="9977" width="11.28515625" style="120" customWidth="1"/>
    <col min="9978" max="9978" width="82.42578125" style="120" customWidth="1"/>
    <col min="9979" max="9979" width="13.7109375" style="120" customWidth="1"/>
    <col min="9980" max="9981" width="19.42578125" style="120" customWidth="1"/>
    <col min="9982" max="9982" width="28.28515625" style="120" customWidth="1"/>
    <col min="9983" max="9985" width="10.7109375" style="120"/>
    <col min="9986" max="9986" width="41.85546875" style="120" bestFit="1" customWidth="1"/>
    <col min="9987" max="9987" width="10.7109375" style="120"/>
    <col min="9988" max="9991" width="0" style="120" hidden="1" customWidth="1"/>
    <col min="9992" max="10229" width="10.7109375" style="120"/>
    <col min="10230" max="10230" width="0" style="120" hidden="1" customWidth="1"/>
    <col min="10231" max="10231" width="13.7109375" style="120" customWidth="1"/>
    <col min="10232" max="10232" width="17.140625" style="120" customWidth="1"/>
    <col min="10233" max="10233" width="11.28515625" style="120" customWidth="1"/>
    <col min="10234" max="10234" width="82.42578125" style="120" customWidth="1"/>
    <col min="10235" max="10235" width="13.7109375" style="120" customWidth="1"/>
    <col min="10236" max="10237" width="19.42578125" style="120" customWidth="1"/>
    <col min="10238" max="10238" width="28.28515625" style="120" customWidth="1"/>
    <col min="10239" max="10241" width="10.7109375" style="120"/>
    <col min="10242" max="10242" width="41.85546875" style="120" bestFit="1" customWidth="1"/>
    <col min="10243" max="10243" width="10.7109375" style="120"/>
    <col min="10244" max="10247" width="0" style="120" hidden="1" customWidth="1"/>
    <col min="10248" max="10485" width="10.7109375" style="120"/>
    <col min="10486" max="10486" width="0" style="120" hidden="1" customWidth="1"/>
    <col min="10487" max="10487" width="13.7109375" style="120" customWidth="1"/>
    <col min="10488" max="10488" width="17.140625" style="120" customWidth="1"/>
    <col min="10489" max="10489" width="11.28515625" style="120" customWidth="1"/>
    <col min="10490" max="10490" width="82.42578125" style="120" customWidth="1"/>
    <col min="10491" max="10491" width="13.7109375" style="120" customWidth="1"/>
    <col min="10492" max="10493" width="19.42578125" style="120" customWidth="1"/>
    <col min="10494" max="10494" width="28.28515625" style="120" customWidth="1"/>
    <col min="10495" max="10497" width="10.7109375" style="120"/>
    <col min="10498" max="10498" width="41.85546875" style="120" bestFit="1" customWidth="1"/>
    <col min="10499" max="10499" width="10.7109375" style="120"/>
    <col min="10500" max="10503" width="0" style="120" hidden="1" customWidth="1"/>
    <col min="10504" max="10741" width="10.7109375" style="120"/>
    <col min="10742" max="10742" width="0" style="120" hidden="1" customWidth="1"/>
    <col min="10743" max="10743" width="13.7109375" style="120" customWidth="1"/>
    <col min="10744" max="10744" width="17.140625" style="120" customWidth="1"/>
    <col min="10745" max="10745" width="11.28515625" style="120" customWidth="1"/>
    <col min="10746" max="10746" width="82.42578125" style="120" customWidth="1"/>
    <col min="10747" max="10747" width="13.7109375" style="120" customWidth="1"/>
    <col min="10748" max="10749" width="19.42578125" style="120" customWidth="1"/>
    <col min="10750" max="10750" width="28.28515625" style="120" customWidth="1"/>
    <col min="10751" max="10753" width="10.7109375" style="120"/>
    <col min="10754" max="10754" width="41.85546875" style="120" bestFit="1" customWidth="1"/>
    <col min="10755" max="10755" width="10.7109375" style="120"/>
    <col min="10756" max="10759" width="0" style="120" hidden="1" customWidth="1"/>
    <col min="10760" max="10997" width="10.7109375" style="120"/>
    <col min="10998" max="10998" width="0" style="120" hidden="1" customWidth="1"/>
    <col min="10999" max="10999" width="13.7109375" style="120" customWidth="1"/>
    <col min="11000" max="11000" width="17.140625" style="120" customWidth="1"/>
    <col min="11001" max="11001" width="11.28515625" style="120" customWidth="1"/>
    <col min="11002" max="11002" width="82.42578125" style="120" customWidth="1"/>
    <col min="11003" max="11003" width="13.7109375" style="120" customWidth="1"/>
    <col min="11004" max="11005" width="19.42578125" style="120" customWidth="1"/>
    <col min="11006" max="11006" width="28.28515625" style="120" customWidth="1"/>
    <col min="11007" max="11009" width="10.7109375" style="120"/>
    <col min="11010" max="11010" width="41.85546875" style="120" bestFit="1" customWidth="1"/>
    <col min="11011" max="11011" width="10.7109375" style="120"/>
    <col min="11012" max="11015" width="0" style="120" hidden="1" customWidth="1"/>
    <col min="11016" max="11253" width="10.7109375" style="120"/>
    <col min="11254" max="11254" width="0" style="120" hidden="1" customWidth="1"/>
    <col min="11255" max="11255" width="13.7109375" style="120" customWidth="1"/>
    <col min="11256" max="11256" width="17.140625" style="120" customWidth="1"/>
    <col min="11257" max="11257" width="11.28515625" style="120" customWidth="1"/>
    <col min="11258" max="11258" width="82.42578125" style="120" customWidth="1"/>
    <col min="11259" max="11259" width="13.7109375" style="120" customWidth="1"/>
    <col min="11260" max="11261" width="19.42578125" style="120" customWidth="1"/>
    <col min="11262" max="11262" width="28.28515625" style="120" customWidth="1"/>
    <col min="11263" max="11265" width="10.7109375" style="120"/>
    <col min="11266" max="11266" width="41.85546875" style="120" bestFit="1" customWidth="1"/>
    <col min="11267" max="11267" width="10.7109375" style="120"/>
    <col min="11268" max="11271" width="0" style="120" hidden="1" customWidth="1"/>
    <col min="11272" max="11509" width="10.7109375" style="120"/>
    <col min="11510" max="11510" width="0" style="120" hidden="1" customWidth="1"/>
    <col min="11511" max="11511" width="13.7109375" style="120" customWidth="1"/>
    <col min="11512" max="11512" width="17.140625" style="120" customWidth="1"/>
    <col min="11513" max="11513" width="11.28515625" style="120" customWidth="1"/>
    <col min="11514" max="11514" width="82.42578125" style="120" customWidth="1"/>
    <col min="11515" max="11515" width="13.7109375" style="120" customWidth="1"/>
    <col min="11516" max="11517" width="19.42578125" style="120" customWidth="1"/>
    <col min="11518" max="11518" width="28.28515625" style="120" customWidth="1"/>
    <col min="11519" max="11521" width="10.7109375" style="120"/>
    <col min="11522" max="11522" width="41.85546875" style="120" bestFit="1" customWidth="1"/>
    <col min="11523" max="11523" width="10.7109375" style="120"/>
    <col min="11524" max="11527" width="0" style="120" hidden="1" customWidth="1"/>
    <col min="11528" max="11765" width="10.7109375" style="120"/>
    <col min="11766" max="11766" width="0" style="120" hidden="1" customWidth="1"/>
    <col min="11767" max="11767" width="13.7109375" style="120" customWidth="1"/>
    <col min="11768" max="11768" width="17.140625" style="120" customWidth="1"/>
    <col min="11769" max="11769" width="11.28515625" style="120" customWidth="1"/>
    <col min="11770" max="11770" width="82.42578125" style="120" customWidth="1"/>
    <col min="11771" max="11771" width="13.7109375" style="120" customWidth="1"/>
    <col min="11772" max="11773" width="19.42578125" style="120" customWidth="1"/>
    <col min="11774" max="11774" width="28.28515625" style="120" customWidth="1"/>
    <col min="11775" max="11777" width="10.7109375" style="120"/>
    <col min="11778" max="11778" width="41.85546875" style="120" bestFit="1" customWidth="1"/>
    <col min="11779" max="11779" width="10.7109375" style="120"/>
    <col min="11780" max="11783" width="0" style="120" hidden="1" customWidth="1"/>
    <col min="11784" max="12021" width="10.7109375" style="120"/>
    <col min="12022" max="12022" width="0" style="120" hidden="1" customWidth="1"/>
    <col min="12023" max="12023" width="13.7109375" style="120" customWidth="1"/>
    <col min="12024" max="12024" width="17.140625" style="120" customWidth="1"/>
    <col min="12025" max="12025" width="11.28515625" style="120" customWidth="1"/>
    <col min="12026" max="12026" width="82.42578125" style="120" customWidth="1"/>
    <col min="12027" max="12027" width="13.7109375" style="120" customWidth="1"/>
    <col min="12028" max="12029" width="19.42578125" style="120" customWidth="1"/>
    <col min="12030" max="12030" width="28.28515625" style="120" customWidth="1"/>
    <col min="12031" max="12033" width="10.7109375" style="120"/>
    <col min="12034" max="12034" width="41.85546875" style="120" bestFit="1" customWidth="1"/>
    <col min="12035" max="12035" width="10.7109375" style="120"/>
    <col min="12036" max="12039" width="0" style="120" hidden="1" customWidth="1"/>
    <col min="12040" max="12277" width="10.7109375" style="120"/>
    <col min="12278" max="12278" width="0" style="120" hidden="1" customWidth="1"/>
    <col min="12279" max="12279" width="13.7109375" style="120" customWidth="1"/>
    <col min="12280" max="12280" width="17.140625" style="120" customWidth="1"/>
    <col min="12281" max="12281" width="11.28515625" style="120" customWidth="1"/>
    <col min="12282" max="12282" width="82.42578125" style="120" customWidth="1"/>
    <col min="12283" max="12283" width="13.7109375" style="120" customWidth="1"/>
    <col min="12284" max="12285" width="19.42578125" style="120" customWidth="1"/>
    <col min="12286" max="12286" width="28.28515625" style="120" customWidth="1"/>
    <col min="12287" max="12289" width="10.7109375" style="120"/>
    <col min="12290" max="12290" width="41.85546875" style="120" bestFit="1" customWidth="1"/>
    <col min="12291" max="12291" width="10.7109375" style="120"/>
    <col min="12292" max="12295" width="0" style="120" hidden="1" customWidth="1"/>
    <col min="12296" max="12533" width="10.7109375" style="120"/>
    <col min="12534" max="12534" width="0" style="120" hidden="1" customWidth="1"/>
    <col min="12535" max="12535" width="13.7109375" style="120" customWidth="1"/>
    <col min="12536" max="12536" width="17.140625" style="120" customWidth="1"/>
    <col min="12537" max="12537" width="11.28515625" style="120" customWidth="1"/>
    <col min="12538" max="12538" width="82.42578125" style="120" customWidth="1"/>
    <col min="12539" max="12539" width="13.7109375" style="120" customWidth="1"/>
    <col min="12540" max="12541" width="19.42578125" style="120" customWidth="1"/>
    <col min="12542" max="12542" width="28.28515625" style="120" customWidth="1"/>
    <col min="12543" max="12545" width="10.7109375" style="120"/>
    <col min="12546" max="12546" width="41.85546875" style="120" bestFit="1" customWidth="1"/>
    <col min="12547" max="12547" width="10.7109375" style="120"/>
    <col min="12548" max="12551" width="0" style="120" hidden="1" customWidth="1"/>
    <col min="12552" max="12789" width="10.7109375" style="120"/>
    <col min="12790" max="12790" width="0" style="120" hidden="1" customWidth="1"/>
    <col min="12791" max="12791" width="13.7109375" style="120" customWidth="1"/>
    <col min="12792" max="12792" width="17.140625" style="120" customWidth="1"/>
    <col min="12793" max="12793" width="11.28515625" style="120" customWidth="1"/>
    <col min="12794" max="12794" width="82.42578125" style="120" customWidth="1"/>
    <col min="12795" max="12795" width="13.7109375" style="120" customWidth="1"/>
    <col min="12796" max="12797" width="19.42578125" style="120" customWidth="1"/>
    <col min="12798" max="12798" width="28.28515625" style="120" customWidth="1"/>
    <col min="12799" max="12801" width="10.7109375" style="120"/>
    <col min="12802" max="12802" width="41.85546875" style="120" bestFit="1" customWidth="1"/>
    <col min="12803" max="12803" width="10.7109375" style="120"/>
    <col min="12804" max="12807" width="0" style="120" hidden="1" customWidth="1"/>
    <col min="12808" max="13045" width="10.7109375" style="120"/>
    <col min="13046" max="13046" width="0" style="120" hidden="1" customWidth="1"/>
    <col min="13047" max="13047" width="13.7109375" style="120" customWidth="1"/>
    <col min="13048" max="13048" width="17.140625" style="120" customWidth="1"/>
    <col min="13049" max="13049" width="11.28515625" style="120" customWidth="1"/>
    <col min="13050" max="13050" width="82.42578125" style="120" customWidth="1"/>
    <col min="13051" max="13051" width="13.7109375" style="120" customWidth="1"/>
    <col min="13052" max="13053" width="19.42578125" style="120" customWidth="1"/>
    <col min="13054" max="13054" width="28.28515625" style="120" customWidth="1"/>
    <col min="13055" max="13057" width="10.7109375" style="120"/>
    <col min="13058" max="13058" width="41.85546875" style="120" bestFit="1" customWidth="1"/>
    <col min="13059" max="13059" width="10.7109375" style="120"/>
    <col min="13060" max="13063" width="0" style="120" hidden="1" customWidth="1"/>
    <col min="13064" max="13301" width="10.7109375" style="120"/>
    <col min="13302" max="13302" width="0" style="120" hidden="1" customWidth="1"/>
    <col min="13303" max="13303" width="13.7109375" style="120" customWidth="1"/>
    <col min="13304" max="13304" width="17.140625" style="120" customWidth="1"/>
    <col min="13305" max="13305" width="11.28515625" style="120" customWidth="1"/>
    <col min="13306" max="13306" width="82.42578125" style="120" customWidth="1"/>
    <col min="13307" max="13307" width="13.7109375" style="120" customWidth="1"/>
    <col min="13308" max="13309" width="19.42578125" style="120" customWidth="1"/>
    <col min="13310" max="13310" width="28.28515625" style="120" customWidth="1"/>
    <col min="13311" max="13313" width="10.7109375" style="120"/>
    <col min="13314" max="13314" width="41.85546875" style="120" bestFit="1" customWidth="1"/>
    <col min="13315" max="13315" width="10.7109375" style="120"/>
    <col min="13316" max="13319" width="0" style="120" hidden="1" customWidth="1"/>
    <col min="13320" max="13557" width="10.7109375" style="120"/>
    <col min="13558" max="13558" width="0" style="120" hidden="1" customWidth="1"/>
    <col min="13559" max="13559" width="13.7109375" style="120" customWidth="1"/>
    <col min="13560" max="13560" width="17.140625" style="120" customWidth="1"/>
    <col min="13561" max="13561" width="11.28515625" style="120" customWidth="1"/>
    <col min="13562" max="13562" width="82.42578125" style="120" customWidth="1"/>
    <col min="13563" max="13563" width="13.7109375" style="120" customWidth="1"/>
    <col min="13564" max="13565" width="19.42578125" style="120" customWidth="1"/>
    <col min="13566" max="13566" width="28.28515625" style="120" customWidth="1"/>
    <col min="13567" max="13569" width="10.7109375" style="120"/>
    <col min="13570" max="13570" width="41.85546875" style="120" bestFit="1" customWidth="1"/>
    <col min="13571" max="13571" width="10.7109375" style="120"/>
    <col min="13572" max="13575" width="0" style="120" hidden="1" customWidth="1"/>
    <col min="13576" max="13813" width="10.7109375" style="120"/>
    <col min="13814" max="13814" width="0" style="120" hidden="1" customWidth="1"/>
    <col min="13815" max="13815" width="13.7109375" style="120" customWidth="1"/>
    <col min="13816" max="13816" width="17.140625" style="120" customWidth="1"/>
    <col min="13817" max="13817" width="11.28515625" style="120" customWidth="1"/>
    <col min="13818" max="13818" width="82.42578125" style="120" customWidth="1"/>
    <col min="13819" max="13819" width="13.7109375" style="120" customWidth="1"/>
    <col min="13820" max="13821" width="19.42578125" style="120" customWidth="1"/>
    <col min="13822" max="13822" width="28.28515625" style="120" customWidth="1"/>
    <col min="13823" max="13825" width="10.7109375" style="120"/>
    <col min="13826" max="13826" width="41.85546875" style="120" bestFit="1" customWidth="1"/>
    <col min="13827" max="13827" width="10.7109375" style="120"/>
    <col min="13828" max="13831" width="0" style="120" hidden="1" customWidth="1"/>
    <col min="13832" max="14069" width="10.7109375" style="120"/>
    <col min="14070" max="14070" width="0" style="120" hidden="1" customWidth="1"/>
    <col min="14071" max="14071" width="13.7109375" style="120" customWidth="1"/>
    <col min="14072" max="14072" width="17.140625" style="120" customWidth="1"/>
    <col min="14073" max="14073" width="11.28515625" style="120" customWidth="1"/>
    <col min="14074" max="14074" width="82.42578125" style="120" customWidth="1"/>
    <col min="14075" max="14075" width="13.7109375" style="120" customWidth="1"/>
    <col min="14076" max="14077" width="19.42578125" style="120" customWidth="1"/>
    <col min="14078" max="14078" width="28.28515625" style="120" customWidth="1"/>
    <col min="14079" max="14081" width="10.7109375" style="120"/>
    <col min="14082" max="14082" width="41.85546875" style="120" bestFit="1" customWidth="1"/>
    <col min="14083" max="14083" width="10.7109375" style="120"/>
    <col min="14084" max="14087" width="0" style="120" hidden="1" customWidth="1"/>
    <col min="14088" max="14325" width="10.7109375" style="120"/>
    <col min="14326" max="14326" width="0" style="120" hidden="1" customWidth="1"/>
    <col min="14327" max="14327" width="13.7109375" style="120" customWidth="1"/>
    <col min="14328" max="14328" width="17.140625" style="120" customWidth="1"/>
    <col min="14329" max="14329" width="11.28515625" style="120" customWidth="1"/>
    <col min="14330" max="14330" width="82.42578125" style="120" customWidth="1"/>
    <col min="14331" max="14331" width="13.7109375" style="120" customWidth="1"/>
    <col min="14332" max="14333" width="19.42578125" style="120" customWidth="1"/>
    <col min="14334" max="14334" width="28.28515625" style="120" customWidth="1"/>
    <col min="14335" max="14337" width="10.7109375" style="120"/>
    <col min="14338" max="14338" width="41.85546875" style="120" bestFit="1" customWidth="1"/>
    <col min="14339" max="14339" width="10.7109375" style="120"/>
    <col min="14340" max="14343" width="0" style="120" hidden="1" customWidth="1"/>
    <col min="14344" max="14581" width="10.7109375" style="120"/>
    <col min="14582" max="14582" width="0" style="120" hidden="1" customWidth="1"/>
    <col min="14583" max="14583" width="13.7109375" style="120" customWidth="1"/>
    <col min="14584" max="14584" width="17.140625" style="120" customWidth="1"/>
    <col min="14585" max="14585" width="11.28515625" style="120" customWidth="1"/>
    <col min="14586" max="14586" width="82.42578125" style="120" customWidth="1"/>
    <col min="14587" max="14587" width="13.7109375" style="120" customWidth="1"/>
    <col min="14588" max="14589" width="19.42578125" style="120" customWidth="1"/>
    <col min="14590" max="14590" width="28.28515625" style="120" customWidth="1"/>
    <col min="14591" max="14593" width="10.7109375" style="120"/>
    <col min="14594" max="14594" width="41.85546875" style="120" bestFit="1" customWidth="1"/>
    <col min="14595" max="14595" width="10.7109375" style="120"/>
    <col min="14596" max="14599" width="0" style="120" hidden="1" customWidth="1"/>
    <col min="14600" max="14837" width="10.7109375" style="120"/>
    <col min="14838" max="14838" width="0" style="120" hidden="1" customWidth="1"/>
    <col min="14839" max="14839" width="13.7109375" style="120" customWidth="1"/>
    <col min="14840" max="14840" width="17.140625" style="120" customWidth="1"/>
    <col min="14841" max="14841" width="11.28515625" style="120" customWidth="1"/>
    <col min="14842" max="14842" width="82.42578125" style="120" customWidth="1"/>
    <col min="14843" max="14843" width="13.7109375" style="120" customWidth="1"/>
    <col min="14844" max="14845" width="19.42578125" style="120" customWidth="1"/>
    <col min="14846" max="14846" width="28.28515625" style="120" customWidth="1"/>
    <col min="14847" max="14849" width="10.7109375" style="120"/>
    <col min="14850" max="14850" width="41.85546875" style="120" bestFit="1" customWidth="1"/>
    <col min="14851" max="14851" width="10.7109375" style="120"/>
    <col min="14852" max="14855" width="0" style="120" hidden="1" customWidth="1"/>
    <col min="14856" max="15093" width="10.7109375" style="120"/>
    <col min="15094" max="15094" width="0" style="120" hidden="1" customWidth="1"/>
    <col min="15095" max="15095" width="13.7109375" style="120" customWidth="1"/>
    <col min="15096" max="15096" width="17.140625" style="120" customWidth="1"/>
    <col min="15097" max="15097" width="11.28515625" style="120" customWidth="1"/>
    <col min="15098" max="15098" width="82.42578125" style="120" customWidth="1"/>
    <col min="15099" max="15099" width="13.7109375" style="120" customWidth="1"/>
    <col min="15100" max="15101" width="19.42578125" style="120" customWidth="1"/>
    <col min="15102" max="15102" width="28.28515625" style="120" customWidth="1"/>
    <col min="15103" max="15105" width="10.7109375" style="120"/>
    <col min="15106" max="15106" width="41.85546875" style="120" bestFit="1" customWidth="1"/>
    <col min="15107" max="15107" width="10.7109375" style="120"/>
    <col min="15108" max="15111" width="0" style="120" hidden="1" customWidth="1"/>
    <col min="15112" max="15349" width="10.7109375" style="120"/>
    <col min="15350" max="15350" width="0" style="120" hidden="1" customWidth="1"/>
    <col min="15351" max="15351" width="13.7109375" style="120" customWidth="1"/>
    <col min="15352" max="15352" width="17.140625" style="120" customWidth="1"/>
    <col min="15353" max="15353" width="11.28515625" style="120" customWidth="1"/>
    <col min="15354" max="15354" width="82.42578125" style="120" customWidth="1"/>
    <col min="15355" max="15355" width="13.7109375" style="120" customWidth="1"/>
    <col min="15356" max="15357" width="19.42578125" style="120" customWidth="1"/>
    <col min="15358" max="15358" width="28.28515625" style="120" customWidth="1"/>
    <col min="15359" max="15361" width="10.7109375" style="120"/>
    <col min="15362" max="15362" width="41.85546875" style="120" bestFit="1" customWidth="1"/>
    <col min="15363" max="15363" width="10.7109375" style="120"/>
    <col min="15364" max="15367" width="0" style="120" hidden="1" customWidth="1"/>
    <col min="15368" max="15605" width="10.7109375" style="120"/>
    <col min="15606" max="15606" width="0" style="120" hidden="1" customWidth="1"/>
    <col min="15607" max="15607" width="13.7109375" style="120" customWidth="1"/>
    <col min="15608" max="15608" width="17.140625" style="120" customWidth="1"/>
    <col min="15609" max="15609" width="11.28515625" style="120" customWidth="1"/>
    <col min="15610" max="15610" width="82.42578125" style="120" customWidth="1"/>
    <col min="15611" max="15611" width="13.7109375" style="120" customWidth="1"/>
    <col min="15612" max="15613" width="19.42578125" style="120" customWidth="1"/>
    <col min="15614" max="15614" width="28.28515625" style="120" customWidth="1"/>
    <col min="15615" max="15617" width="10.7109375" style="120"/>
    <col min="15618" max="15618" width="41.85546875" style="120" bestFit="1" customWidth="1"/>
    <col min="15619" max="15619" width="10.7109375" style="120"/>
    <col min="15620" max="15623" width="0" style="120" hidden="1" customWidth="1"/>
    <col min="15624" max="15861" width="10.7109375" style="120"/>
    <col min="15862" max="15862" width="0" style="120" hidden="1" customWidth="1"/>
    <col min="15863" max="15863" width="13.7109375" style="120" customWidth="1"/>
    <col min="15864" max="15864" width="17.140625" style="120" customWidth="1"/>
    <col min="15865" max="15865" width="11.28515625" style="120" customWidth="1"/>
    <col min="15866" max="15866" width="82.42578125" style="120" customWidth="1"/>
    <col min="15867" max="15867" width="13.7109375" style="120" customWidth="1"/>
    <col min="15868" max="15869" width="19.42578125" style="120" customWidth="1"/>
    <col min="15870" max="15870" width="28.28515625" style="120" customWidth="1"/>
    <col min="15871" max="15873" width="10.7109375" style="120"/>
    <col min="15874" max="15874" width="41.85546875" style="120" bestFit="1" customWidth="1"/>
    <col min="15875" max="15875" width="10.7109375" style="120"/>
    <col min="15876" max="15879" width="0" style="120" hidden="1" customWidth="1"/>
    <col min="15880" max="16117" width="10.7109375" style="120"/>
    <col min="16118" max="16118" width="0" style="120" hidden="1" customWidth="1"/>
    <col min="16119" max="16119" width="13.7109375" style="120" customWidth="1"/>
    <col min="16120" max="16120" width="17.140625" style="120" customWidth="1"/>
    <col min="16121" max="16121" width="11.28515625" style="120" customWidth="1"/>
    <col min="16122" max="16122" width="82.42578125" style="120" customWidth="1"/>
    <col min="16123" max="16123" width="13.7109375" style="120" customWidth="1"/>
    <col min="16124" max="16125" width="19.42578125" style="120" customWidth="1"/>
    <col min="16126" max="16126" width="28.28515625" style="120" customWidth="1"/>
    <col min="16127" max="16129" width="10.7109375" style="120"/>
    <col min="16130" max="16130" width="41.85546875" style="120" bestFit="1" customWidth="1"/>
    <col min="16131" max="16131" width="10.7109375" style="120"/>
    <col min="16132" max="16135" width="0" style="120" hidden="1" customWidth="1"/>
    <col min="16136" max="16384" width="10.7109375" style="120"/>
  </cols>
  <sheetData>
    <row r="1" spans="1:9" x14ac:dyDescent="0.2">
      <c r="B1" s="288" t="s">
        <v>225</v>
      </c>
      <c r="C1" s="288"/>
      <c r="D1" s="288"/>
      <c r="E1" s="288"/>
      <c r="F1" s="288"/>
      <c r="G1" s="288"/>
      <c r="H1" s="288"/>
    </row>
    <row r="2" spans="1:9" x14ac:dyDescent="0.2">
      <c r="B2" s="288"/>
      <c r="C2" s="288"/>
      <c r="D2" s="288"/>
      <c r="E2" s="288"/>
      <c r="F2" s="288"/>
      <c r="G2" s="288"/>
      <c r="H2" s="288"/>
    </row>
    <row r="3" spans="1:9" ht="12" x14ac:dyDescent="0.25">
      <c r="B3" s="172"/>
      <c r="C3" s="172"/>
      <c r="D3" s="175"/>
      <c r="E3" s="172"/>
      <c r="F3" s="172"/>
      <c r="G3" s="172"/>
      <c r="H3" s="173"/>
    </row>
    <row r="4" spans="1:9" ht="13.2" x14ac:dyDescent="0.25">
      <c r="B4" s="60" t="s">
        <v>39</v>
      </c>
      <c r="C4" s="172"/>
      <c r="D4" s="112" t="s">
        <v>116</v>
      </c>
      <c r="E4" s="172"/>
      <c r="F4" s="172"/>
      <c r="G4" s="172"/>
      <c r="H4" s="172"/>
    </row>
    <row r="5" spans="1:9" ht="13.2" x14ac:dyDescent="0.25">
      <c r="B5" s="60" t="s">
        <v>103</v>
      </c>
      <c r="C5" s="174"/>
      <c r="D5" s="112" t="s">
        <v>235</v>
      </c>
      <c r="E5" s="172"/>
      <c r="F5" s="172"/>
      <c r="G5" s="172"/>
      <c r="H5" s="172"/>
    </row>
    <row r="6" spans="1:9" ht="13.2" x14ac:dyDescent="0.25">
      <c r="B6" s="61" t="s">
        <v>84</v>
      </c>
      <c r="C6" s="174"/>
      <c r="D6" s="112" t="s">
        <v>238</v>
      </c>
      <c r="E6" s="175"/>
      <c r="F6" s="172"/>
      <c r="G6" s="172"/>
      <c r="H6" s="172"/>
    </row>
    <row r="7" spans="1:9" ht="13.2" x14ac:dyDescent="0.25">
      <c r="B7" s="61"/>
      <c r="C7" s="174"/>
      <c r="D7" s="112"/>
      <c r="E7" s="175"/>
      <c r="F7" s="172"/>
      <c r="G7" s="172"/>
      <c r="H7" s="172"/>
    </row>
    <row r="8" spans="1:9" ht="13.2" x14ac:dyDescent="0.25">
      <c r="B8" s="61" t="s">
        <v>13</v>
      </c>
      <c r="C8" s="174"/>
      <c r="D8" s="112" t="s">
        <v>80</v>
      </c>
      <c r="E8" s="175"/>
      <c r="F8" s="172"/>
      <c r="G8" s="8" t="s">
        <v>40</v>
      </c>
      <c r="H8" s="278"/>
      <c r="I8" s="278"/>
    </row>
    <row r="9" spans="1:9" ht="13.2" x14ac:dyDescent="0.25">
      <c r="B9" s="61" t="s">
        <v>18</v>
      </c>
      <c r="C9" s="174"/>
      <c r="D9" s="112"/>
      <c r="E9" s="175"/>
      <c r="F9" s="172"/>
      <c r="G9" s="9" t="s">
        <v>41</v>
      </c>
      <c r="H9" s="279"/>
      <c r="I9" s="279"/>
    </row>
    <row r="10" spans="1:9" ht="16.5" customHeight="1" thickBot="1" x14ac:dyDescent="0.3">
      <c r="A10" s="120" t="s">
        <v>205</v>
      </c>
      <c r="B10" s="175"/>
      <c r="C10" s="174"/>
      <c r="D10" s="176"/>
      <c r="E10" s="172"/>
      <c r="F10" s="172"/>
      <c r="G10" s="177"/>
      <c r="H10" s="178"/>
    </row>
    <row r="11" spans="1:9" x14ac:dyDescent="0.2">
      <c r="A11" s="289" t="s">
        <v>206</v>
      </c>
      <c r="B11" s="290" t="s">
        <v>207</v>
      </c>
      <c r="C11" s="280" t="s">
        <v>104</v>
      </c>
      <c r="D11" s="280" t="s">
        <v>208</v>
      </c>
      <c r="E11" s="280" t="s">
        <v>0</v>
      </c>
      <c r="F11" s="280" t="s">
        <v>209</v>
      </c>
      <c r="G11" s="141" t="s">
        <v>239</v>
      </c>
      <c r="H11" s="142"/>
    </row>
    <row r="12" spans="1:9" x14ac:dyDescent="0.2">
      <c r="A12" s="289"/>
      <c r="B12" s="291"/>
      <c r="C12" s="281"/>
      <c r="D12" s="281"/>
      <c r="E12" s="281"/>
      <c r="F12" s="281"/>
      <c r="G12" s="131" t="s">
        <v>210</v>
      </c>
      <c r="H12" s="144" t="s">
        <v>211</v>
      </c>
    </row>
    <row r="13" spans="1:9" x14ac:dyDescent="0.2">
      <c r="A13" s="139" t="s">
        <v>212</v>
      </c>
      <c r="B13" s="143" t="s">
        <v>105</v>
      </c>
      <c r="C13" s="131" t="s">
        <v>213</v>
      </c>
      <c r="D13" s="131" t="s">
        <v>214</v>
      </c>
      <c r="E13" s="131" t="s">
        <v>215</v>
      </c>
      <c r="F13" s="131" t="s">
        <v>216</v>
      </c>
      <c r="G13" s="131" t="s">
        <v>217</v>
      </c>
      <c r="H13" s="144" t="s">
        <v>218</v>
      </c>
    </row>
    <row r="14" spans="1:9" ht="12" x14ac:dyDescent="0.25">
      <c r="A14" s="130" t="s">
        <v>219</v>
      </c>
      <c r="B14" s="149"/>
      <c r="C14" s="129"/>
      <c r="D14" s="132" t="s">
        <v>220</v>
      </c>
      <c r="E14" s="130"/>
      <c r="F14" s="130"/>
      <c r="G14" s="130"/>
      <c r="H14" s="150"/>
    </row>
    <row r="15" spans="1:9" x14ac:dyDescent="0.2">
      <c r="A15" s="140" t="s">
        <v>221</v>
      </c>
      <c r="B15" s="145">
        <v>1</v>
      </c>
      <c r="C15" s="113">
        <v>11110</v>
      </c>
      <c r="D15" s="151" t="s">
        <v>121</v>
      </c>
      <c r="E15" s="114" t="s">
        <v>54</v>
      </c>
      <c r="F15" s="115">
        <v>200</v>
      </c>
      <c r="G15" s="180"/>
      <c r="H15" s="146">
        <f>ROUND(ROUND(G15,2)*ROUND(F15,3),2)</f>
        <v>0</v>
      </c>
    </row>
    <row r="16" spans="1:9" x14ac:dyDescent="0.2">
      <c r="A16" s="133" t="s">
        <v>222</v>
      </c>
      <c r="B16" s="152"/>
      <c r="D16" s="118" t="s">
        <v>125</v>
      </c>
      <c r="H16" s="153"/>
    </row>
    <row r="17" spans="1:8" ht="34.200000000000003" x14ac:dyDescent="0.2">
      <c r="A17" s="134" t="s">
        <v>223</v>
      </c>
      <c r="B17" s="152"/>
      <c r="D17" s="119" t="s">
        <v>126</v>
      </c>
      <c r="H17" s="153"/>
    </row>
    <row r="18" spans="1:8" x14ac:dyDescent="0.2">
      <c r="A18" s="140"/>
      <c r="B18" s="145">
        <v>2</v>
      </c>
      <c r="C18" s="116" t="s">
        <v>122</v>
      </c>
      <c r="D18" s="117" t="s">
        <v>123</v>
      </c>
      <c r="E18" s="114" t="s">
        <v>124</v>
      </c>
      <c r="F18" s="115">
        <f>6*3*0.06</f>
        <v>1.08</v>
      </c>
      <c r="G18" s="180"/>
      <c r="H18" s="146">
        <f>ROUND(ROUND(G18,2)*ROUND(F18,3),2)</f>
        <v>0</v>
      </c>
    </row>
    <row r="19" spans="1:8" x14ac:dyDescent="0.2">
      <c r="A19" s="134"/>
      <c r="B19" s="152"/>
      <c r="D19" s="118" t="s">
        <v>125</v>
      </c>
      <c r="H19" s="153"/>
    </row>
    <row r="20" spans="1:8" ht="22.8" x14ac:dyDescent="0.2">
      <c r="A20" s="134"/>
      <c r="B20" s="152"/>
      <c r="D20" s="118" t="s">
        <v>127</v>
      </c>
      <c r="H20" s="153"/>
    </row>
    <row r="21" spans="1:8" ht="22.8" x14ac:dyDescent="0.2">
      <c r="A21" s="134"/>
      <c r="B21" s="152"/>
      <c r="D21" s="119" t="s">
        <v>128</v>
      </c>
      <c r="H21" s="153"/>
    </row>
    <row r="22" spans="1:8" x14ac:dyDescent="0.2">
      <c r="A22" s="140" t="s">
        <v>221</v>
      </c>
      <c r="B22" s="145">
        <v>3</v>
      </c>
      <c r="C22" s="113">
        <v>11343</v>
      </c>
      <c r="D22" s="117" t="s">
        <v>129</v>
      </c>
      <c r="E22" s="114" t="s">
        <v>50</v>
      </c>
      <c r="F22" s="115">
        <f>8*3*0.5</f>
        <v>12</v>
      </c>
      <c r="G22" s="180"/>
      <c r="H22" s="146">
        <f>ROUND(ROUND(G22,2)*ROUND(F22,3),2)</f>
        <v>0</v>
      </c>
    </row>
    <row r="23" spans="1:8" x14ac:dyDescent="0.2">
      <c r="A23" s="135"/>
      <c r="B23" s="152"/>
      <c r="D23" s="117" t="s">
        <v>130</v>
      </c>
      <c r="E23" s="154"/>
      <c r="F23" s="155"/>
      <c r="H23" s="153"/>
    </row>
    <row r="24" spans="1:8" x14ac:dyDescent="0.2">
      <c r="A24" s="135"/>
      <c r="B24" s="152"/>
      <c r="D24" s="118" t="s">
        <v>125</v>
      </c>
      <c r="E24" s="154"/>
      <c r="F24" s="155"/>
      <c r="H24" s="153"/>
    </row>
    <row r="25" spans="1:8" ht="57" x14ac:dyDescent="0.2">
      <c r="A25" s="134" t="s">
        <v>223</v>
      </c>
      <c r="B25" s="152"/>
      <c r="D25" s="119" t="s">
        <v>131</v>
      </c>
      <c r="H25" s="153"/>
    </row>
    <row r="26" spans="1:8" x14ac:dyDescent="0.2">
      <c r="A26" s="140" t="s">
        <v>221</v>
      </c>
      <c r="B26" s="145">
        <v>4</v>
      </c>
      <c r="C26" s="113">
        <v>966358</v>
      </c>
      <c r="D26" s="117" t="s">
        <v>132</v>
      </c>
      <c r="E26" s="114" t="s">
        <v>52</v>
      </c>
      <c r="F26" s="115">
        <v>6</v>
      </c>
      <c r="G26" s="180"/>
      <c r="H26" s="146">
        <f>ROUND(ROUND(G26,2)*ROUND(F26,3),2)</f>
        <v>0</v>
      </c>
    </row>
    <row r="27" spans="1:8" x14ac:dyDescent="0.2">
      <c r="A27" s="135"/>
      <c r="B27" s="152"/>
      <c r="D27" s="117"/>
      <c r="E27" s="154"/>
      <c r="F27" s="155"/>
      <c r="H27" s="153"/>
    </row>
    <row r="28" spans="1:8" x14ac:dyDescent="0.2">
      <c r="A28" s="135"/>
      <c r="B28" s="152"/>
      <c r="D28" s="118" t="s">
        <v>125</v>
      </c>
      <c r="E28" s="154"/>
      <c r="F28" s="155"/>
      <c r="H28" s="153"/>
    </row>
    <row r="29" spans="1:8" ht="91.2" x14ac:dyDescent="0.2">
      <c r="A29" s="134" t="s">
        <v>223</v>
      </c>
      <c r="B29" s="152"/>
      <c r="D29" s="119" t="s">
        <v>133</v>
      </c>
      <c r="H29" s="153"/>
    </row>
    <row r="30" spans="1:8" x14ac:dyDescent="0.2">
      <c r="B30" s="145">
        <v>5</v>
      </c>
      <c r="C30" s="113">
        <v>13173</v>
      </c>
      <c r="D30" s="151" t="s">
        <v>134</v>
      </c>
      <c r="E30" s="114" t="s">
        <v>50</v>
      </c>
      <c r="F30" s="115">
        <v>30.6</v>
      </c>
      <c r="G30" s="180"/>
      <c r="H30" s="146">
        <f>ROUND(ROUND(G30,2)*ROUND(F30,3),2)</f>
        <v>0</v>
      </c>
    </row>
    <row r="31" spans="1:8" x14ac:dyDescent="0.2">
      <c r="B31" s="152"/>
      <c r="D31" s="119"/>
      <c r="H31" s="153"/>
    </row>
    <row r="32" spans="1:8" x14ac:dyDescent="0.2">
      <c r="B32" s="152"/>
      <c r="D32" s="118" t="s">
        <v>125</v>
      </c>
      <c r="H32" s="153"/>
    </row>
    <row r="33" spans="2:8" ht="296.39999999999998" x14ac:dyDescent="0.2">
      <c r="B33" s="152"/>
      <c r="D33" s="119" t="s">
        <v>135</v>
      </c>
      <c r="H33" s="153"/>
    </row>
    <row r="34" spans="2:8" x14ac:dyDescent="0.2">
      <c r="B34" s="145">
        <v>6</v>
      </c>
      <c r="C34" s="113" t="s">
        <v>136</v>
      </c>
      <c r="D34" s="151" t="s">
        <v>137</v>
      </c>
      <c r="E34" s="114" t="s">
        <v>54</v>
      </c>
      <c r="F34" s="115">
        <v>19.2</v>
      </c>
      <c r="G34" s="180"/>
      <c r="H34" s="146">
        <f>ROUND(ROUND(G34,2)*ROUND(F34,3),2)</f>
        <v>0</v>
      </c>
    </row>
    <row r="35" spans="2:8" x14ac:dyDescent="0.2">
      <c r="B35" s="152"/>
      <c r="D35" s="119" t="s">
        <v>138</v>
      </c>
      <c r="H35" s="153"/>
    </row>
    <row r="36" spans="2:8" x14ac:dyDescent="0.2">
      <c r="B36" s="152"/>
      <c r="D36" s="118" t="s">
        <v>125</v>
      </c>
      <c r="H36" s="153"/>
    </row>
    <row r="37" spans="2:8" ht="57" x14ac:dyDescent="0.2">
      <c r="B37" s="152"/>
      <c r="D37" s="119" t="s">
        <v>139</v>
      </c>
      <c r="H37" s="153"/>
    </row>
    <row r="38" spans="2:8" x14ac:dyDescent="0.2">
      <c r="B38" s="145">
        <v>7</v>
      </c>
      <c r="C38" s="113" t="s">
        <v>140</v>
      </c>
      <c r="D38" s="151" t="s">
        <v>141</v>
      </c>
      <c r="E38" s="114" t="s">
        <v>54</v>
      </c>
      <c r="F38" s="115">
        <v>19.2</v>
      </c>
      <c r="G38" s="180"/>
      <c r="H38" s="146">
        <f>ROUND(ROUND(G38,2)*ROUND(F38,3),2)</f>
        <v>0</v>
      </c>
    </row>
    <row r="39" spans="2:8" x14ac:dyDescent="0.2">
      <c r="B39" s="152"/>
      <c r="D39" s="119" t="s">
        <v>138</v>
      </c>
      <c r="H39" s="153"/>
    </row>
    <row r="40" spans="2:8" x14ac:dyDescent="0.2">
      <c r="B40" s="152"/>
      <c r="D40" s="118" t="s">
        <v>125</v>
      </c>
      <c r="H40" s="153"/>
    </row>
    <row r="41" spans="2:8" ht="45.6" x14ac:dyDescent="0.2">
      <c r="B41" s="152"/>
      <c r="D41" s="119" t="s">
        <v>142</v>
      </c>
      <c r="H41" s="153"/>
    </row>
    <row r="42" spans="2:8" s="136" customFormat="1" ht="13.2" x14ac:dyDescent="0.25">
      <c r="B42" s="145">
        <v>8</v>
      </c>
      <c r="C42" s="121">
        <v>13273</v>
      </c>
      <c r="D42" s="122" t="s">
        <v>143</v>
      </c>
      <c r="E42" s="123" t="s">
        <v>50</v>
      </c>
      <c r="F42" s="124">
        <f>(1.3*0.8*0.5)*2</f>
        <v>1.04</v>
      </c>
      <c r="G42" s="180"/>
      <c r="H42" s="147">
        <f>ROUND(ROUND(G42,2)*ROUND(F42,3),2)</f>
        <v>0</v>
      </c>
    </row>
    <row r="43" spans="2:8" s="136" customFormat="1" ht="13.2" x14ac:dyDescent="0.25">
      <c r="B43" s="156"/>
      <c r="D43" s="125" t="s">
        <v>144</v>
      </c>
      <c r="H43" s="157"/>
    </row>
    <row r="44" spans="2:8" s="136" customFormat="1" ht="91.8" x14ac:dyDescent="0.25">
      <c r="B44" s="156"/>
      <c r="D44" s="126" t="s">
        <v>145</v>
      </c>
      <c r="H44" s="157"/>
    </row>
    <row r="45" spans="2:8" x14ac:dyDescent="0.2">
      <c r="B45" s="145">
        <v>9</v>
      </c>
      <c r="C45" s="113">
        <v>17481</v>
      </c>
      <c r="D45" s="151" t="s">
        <v>146</v>
      </c>
      <c r="E45" s="114" t="s">
        <v>50</v>
      </c>
      <c r="F45" s="115">
        <v>15.5</v>
      </c>
      <c r="G45" s="180"/>
      <c r="H45" s="146">
        <f>ROUND(ROUND(G45,2)*ROUND(F45,3),2)</f>
        <v>0</v>
      </c>
    </row>
    <row r="46" spans="2:8" x14ac:dyDescent="0.2">
      <c r="B46" s="152"/>
      <c r="D46" s="119"/>
      <c r="H46" s="153"/>
    </row>
    <row r="47" spans="2:8" x14ac:dyDescent="0.2">
      <c r="B47" s="152"/>
      <c r="D47" s="118" t="s">
        <v>125</v>
      </c>
      <c r="H47" s="153"/>
    </row>
    <row r="48" spans="2:8" ht="68.400000000000006" x14ac:dyDescent="0.2">
      <c r="B48" s="152"/>
      <c r="D48" s="119" t="s">
        <v>147</v>
      </c>
      <c r="H48" s="153"/>
    </row>
    <row r="49" spans="2:8" x14ac:dyDescent="0.2">
      <c r="B49" s="145">
        <v>10</v>
      </c>
      <c r="C49" s="113">
        <v>272324</v>
      </c>
      <c r="D49" s="151" t="s">
        <v>148</v>
      </c>
      <c r="E49" s="114" t="s">
        <v>50</v>
      </c>
      <c r="F49" s="115">
        <f>0.5</f>
        <v>0.5</v>
      </c>
      <c r="G49" s="180"/>
      <c r="H49" s="146">
        <f>ROUND(ROUND(G49,2)*ROUND(F49,3),2)</f>
        <v>0</v>
      </c>
    </row>
    <row r="50" spans="2:8" x14ac:dyDescent="0.2">
      <c r="B50" s="152"/>
      <c r="D50" s="119" t="s">
        <v>149</v>
      </c>
      <c r="H50" s="153"/>
    </row>
    <row r="51" spans="2:8" x14ac:dyDescent="0.2">
      <c r="B51" s="152"/>
      <c r="D51" s="118" t="s">
        <v>125</v>
      </c>
      <c r="H51" s="153"/>
    </row>
    <row r="52" spans="2:8" ht="182.4" x14ac:dyDescent="0.2">
      <c r="B52" s="152"/>
      <c r="D52" s="119" t="s">
        <v>150</v>
      </c>
      <c r="H52" s="153"/>
    </row>
    <row r="53" spans="2:8" x14ac:dyDescent="0.2">
      <c r="B53" s="145">
        <v>11</v>
      </c>
      <c r="C53" s="113">
        <v>272365</v>
      </c>
      <c r="D53" s="117" t="s">
        <v>151</v>
      </c>
      <c r="E53" s="114" t="s">
        <v>55</v>
      </c>
      <c r="F53" s="115">
        <v>0.22</v>
      </c>
      <c r="G53" s="180"/>
      <c r="H53" s="146">
        <f>ROUND(ROUND(G53,2)*ROUND(F53,3),2)</f>
        <v>0</v>
      </c>
    </row>
    <row r="54" spans="2:8" x14ac:dyDescent="0.2">
      <c r="B54" s="158"/>
      <c r="C54" s="159"/>
      <c r="D54" s="119" t="s">
        <v>152</v>
      </c>
      <c r="E54" s="160"/>
      <c r="F54" s="160"/>
      <c r="G54" s="161"/>
      <c r="H54" s="162"/>
    </row>
    <row r="55" spans="2:8" x14ac:dyDescent="0.2">
      <c r="B55" s="163"/>
      <c r="C55" s="160"/>
      <c r="D55" s="118" t="s">
        <v>125</v>
      </c>
      <c r="E55" s="160"/>
      <c r="F55" s="160"/>
      <c r="G55" s="160"/>
      <c r="H55" s="162"/>
    </row>
    <row r="56" spans="2:8" ht="250.8" x14ac:dyDescent="0.2">
      <c r="B56" s="163"/>
      <c r="C56" s="160"/>
      <c r="D56" s="119" t="s">
        <v>153</v>
      </c>
      <c r="G56" s="160"/>
      <c r="H56" s="153"/>
    </row>
    <row r="57" spans="2:8" x14ac:dyDescent="0.2">
      <c r="B57" s="145">
        <v>12</v>
      </c>
      <c r="C57" s="113">
        <v>11511</v>
      </c>
      <c r="D57" s="117" t="s">
        <v>154</v>
      </c>
      <c r="E57" s="114" t="s">
        <v>155</v>
      </c>
      <c r="F57" s="115">
        <v>200</v>
      </c>
      <c r="G57" s="180"/>
      <c r="H57" s="146">
        <f>ROUND(ROUND(G57,2)*ROUND(F57,3),2)</f>
        <v>0</v>
      </c>
    </row>
    <row r="58" spans="2:8" x14ac:dyDescent="0.2">
      <c r="B58" s="152"/>
      <c r="D58" s="119" t="s">
        <v>156</v>
      </c>
      <c r="H58" s="153"/>
    </row>
    <row r="59" spans="2:8" x14ac:dyDescent="0.2">
      <c r="B59" s="152"/>
      <c r="D59" s="118" t="s">
        <v>125</v>
      </c>
      <c r="H59" s="153"/>
    </row>
    <row r="60" spans="2:8" ht="68.400000000000006" x14ac:dyDescent="0.2">
      <c r="B60" s="152"/>
      <c r="D60" s="119" t="s">
        <v>157</v>
      </c>
      <c r="H60" s="153"/>
    </row>
    <row r="61" spans="2:8" x14ac:dyDescent="0.2">
      <c r="B61" s="145">
        <v>13</v>
      </c>
      <c r="C61" s="113" t="s">
        <v>158</v>
      </c>
      <c r="D61" s="151" t="s">
        <v>159</v>
      </c>
      <c r="E61" s="114" t="s">
        <v>54</v>
      </c>
      <c r="F61" s="115">
        <v>0.5</v>
      </c>
      <c r="G61" s="180"/>
      <c r="H61" s="146">
        <f>ROUND(ROUND(G61,2)*ROUND(F61,3),2)</f>
        <v>0</v>
      </c>
    </row>
    <row r="62" spans="2:8" x14ac:dyDescent="0.2">
      <c r="B62" s="152"/>
      <c r="D62" s="119"/>
      <c r="H62" s="153"/>
    </row>
    <row r="63" spans="2:8" x14ac:dyDescent="0.2">
      <c r="B63" s="152"/>
      <c r="D63" s="118" t="s">
        <v>125</v>
      </c>
      <c r="H63" s="153"/>
    </row>
    <row r="64" spans="2:8" ht="79.8" x14ac:dyDescent="0.2">
      <c r="B64" s="152"/>
      <c r="D64" s="119" t="s">
        <v>160</v>
      </c>
      <c r="H64" s="153"/>
    </row>
    <row r="65" spans="1:8" x14ac:dyDescent="0.2">
      <c r="A65" s="140" t="s">
        <v>221</v>
      </c>
      <c r="B65" s="145">
        <v>14</v>
      </c>
      <c r="C65" s="113">
        <v>467385</v>
      </c>
      <c r="D65" s="151" t="s">
        <v>161</v>
      </c>
      <c r="E65" s="114" t="s">
        <v>50</v>
      </c>
      <c r="F65" s="115">
        <v>7.0000000000000007E-2</v>
      </c>
      <c r="G65" s="180"/>
      <c r="H65" s="146">
        <f>ROUND(ROUND(G65,2)*ROUND(F65,3),2)</f>
        <v>0</v>
      </c>
    </row>
    <row r="66" spans="1:8" x14ac:dyDescent="0.2">
      <c r="A66" s="134" t="s">
        <v>223</v>
      </c>
      <c r="B66" s="152"/>
      <c r="D66" s="119"/>
      <c r="H66" s="153"/>
    </row>
    <row r="67" spans="1:8" x14ac:dyDescent="0.2">
      <c r="A67" s="133" t="s">
        <v>222</v>
      </c>
      <c r="B67" s="152"/>
      <c r="D67" s="118" t="s">
        <v>125</v>
      </c>
      <c r="H67" s="153"/>
    </row>
    <row r="68" spans="1:8" ht="136.80000000000001" x14ac:dyDescent="0.2">
      <c r="A68" s="120" t="s">
        <v>224</v>
      </c>
      <c r="B68" s="152"/>
      <c r="D68" s="119" t="s">
        <v>162</v>
      </c>
      <c r="H68" s="153"/>
    </row>
    <row r="69" spans="1:8" x14ac:dyDescent="0.2">
      <c r="A69" s="140" t="s">
        <v>221</v>
      </c>
      <c r="B69" s="145">
        <v>15</v>
      </c>
      <c r="C69" s="113">
        <v>45157</v>
      </c>
      <c r="D69" s="151" t="s">
        <v>163</v>
      </c>
      <c r="E69" s="114" t="s">
        <v>50</v>
      </c>
      <c r="F69" s="115">
        <v>4.8</v>
      </c>
      <c r="G69" s="180"/>
      <c r="H69" s="146">
        <f>ROUND(ROUND(G69,2)*ROUND(F69,3),2)</f>
        <v>0</v>
      </c>
    </row>
    <row r="70" spans="1:8" x14ac:dyDescent="0.2">
      <c r="A70" s="134" t="s">
        <v>223</v>
      </c>
      <c r="B70" s="152"/>
      <c r="D70" s="119"/>
      <c r="H70" s="153"/>
    </row>
    <row r="71" spans="1:8" x14ac:dyDescent="0.2">
      <c r="A71" s="133" t="s">
        <v>222</v>
      </c>
      <c r="B71" s="152"/>
      <c r="D71" s="118" t="s">
        <v>125</v>
      </c>
      <c r="H71" s="153"/>
    </row>
    <row r="72" spans="1:8" ht="102.6" x14ac:dyDescent="0.2">
      <c r="A72" s="120" t="s">
        <v>224</v>
      </c>
      <c r="B72" s="152"/>
      <c r="D72" s="119" t="s">
        <v>164</v>
      </c>
      <c r="H72" s="153"/>
    </row>
    <row r="73" spans="1:8" x14ac:dyDescent="0.2">
      <c r="B73" s="145">
        <v>16</v>
      </c>
      <c r="C73" s="113">
        <v>451315</v>
      </c>
      <c r="D73" s="117" t="s">
        <v>165</v>
      </c>
      <c r="E73" s="114" t="s">
        <v>50</v>
      </c>
      <c r="F73" s="115">
        <v>4</v>
      </c>
      <c r="G73" s="180"/>
      <c r="H73" s="146">
        <f>ROUND(ROUND(G73,2)*ROUND(F73,3),2)</f>
        <v>0</v>
      </c>
    </row>
    <row r="74" spans="1:8" x14ac:dyDescent="0.2">
      <c r="B74" s="158"/>
      <c r="C74" s="159"/>
      <c r="D74" s="119" t="s">
        <v>166</v>
      </c>
      <c r="G74" s="161"/>
      <c r="H74" s="153"/>
    </row>
    <row r="75" spans="1:8" x14ac:dyDescent="0.2">
      <c r="B75" s="158"/>
      <c r="C75" s="159"/>
      <c r="D75" s="118" t="s">
        <v>125</v>
      </c>
      <c r="E75" s="160"/>
      <c r="F75" s="160"/>
      <c r="G75" s="160"/>
      <c r="H75" s="162"/>
    </row>
    <row r="76" spans="1:8" ht="307.8" x14ac:dyDescent="0.2">
      <c r="B76" s="163"/>
      <c r="C76" s="160"/>
      <c r="D76" s="119" t="s">
        <v>167</v>
      </c>
      <c r="G76" s="160"/>
      <c r="H76" s="153"/>
    </row>
    <row r="77" spans="1:8" x14ac:dyDescent="0.2">
      <c r="B77" s="145">
        <v>17</v>
      </c>
      <c r="C77" s="116" t="s">
        <v>168</v>
      </c>
      <c r="D77" s="117" t="s">
        <v>169</v>
      </c>
      <c r="E77" s="114" t="s">
        <v>54</v>
      </c>
      <c r="F77" s="115">
        <v>16</v>
      </c>
      <c r="G77" s="180"/>
      <c r="H77" s="146">
        <f>ROUND(ROUND(G77,2)*ROUND(F77,3),2)</f>
        <v>0</v>
      </c>
    </row>
    <row r="78" spans="1:8" x14ac:dyDescent="0.2">
      <c r="B78" s="152"/>
      <c r="D78" s="119" t="s">
        <v>170</v>
      </c>
      <c r="H78" s="153"/>
    </row>
    <row r="79" spans="1:8" x14ac:dyDescent="0.2">
      <c r="B79" s="152"/>
      <c r="D79" s="118" t="s">
        <v>125</v>
      </c>
      <c r="H79" s="153"/>
    </row>
    <row r="80" spans="1:8" ht="57" x14ac:dyDescent="0.2">
      <c r="B80" s="152"/>
      <c r="D80" s="119" t="s">
        <v>171</v>
      </c>
      <c r="H80" s="153"/>
    </row>
    <row r="81" spans="2:8" x14ac:dyDescent="0.2">
      <c r="B81" s="145">
        <v>18</v>
      </c>
      <c r="C81" s="113">
        <v>899524</v>
      </c>
      <c r="D81" s="151" t="s">
        <v>172</v>
      </c>
      <c r="E81" s="114" t="s">
        <v>50</v>
      </c>
      <c r="F81" s="115">
        <v>2.2599999999999998</v>
      </c>
      <c r="G81" s="180"/>
      <c r="H81" s="146">
        <f>ROUND(ROUND(G81,2)*ROUND(F81,3),2)</f>
        <v>0</v>
      </c>
    </row>
    <row r="82" spans="2:8" x14ac:dyDescent="0.2">
      <c r="B82" s="152"/>
      <c r="D82" s="119" t="s">
        <v>173</v>
      </c>
      <c r="H82" s="153"/>
    </row>
    <row r="83" spans="2:8" x14ac:dyDescent="0.2">
      <c r="B83" s="152"/>
      <c r="D83" s="118" t="s">
        <v>125</v>
      </c>
      <c r="H83" s="153"/>
    </row>
    <row r="84" spans="2:8" ht="205.2" x14ac:dyDescent="0.2">
      <c r="B84" s="152"/>
      <c r="D84" s="119" t="s">
        <v>174</v>
      </c>
      <c r="H84" s="153"/>
    </row>
    <row r="85" spans="2:8" x14ac:dyDescent="0.2">
      <c r="B85" s="145">
        <v>19</v>
      </c>
      <c r="C85" s="113" t="s">
        <v>175</v>
      </c>
      <c r="D85" s="151" t="s">
        <v>176</v>
      </c>
      <c r="E85" s="114" t="s">
        <v>52</v>
      </c>
      <c r="F85" s="115">
        <v>8</v>
      </c>
      <c r="G85" s="180"/>
      <c r="H85" s="146">
        <f>ROUND(ROUND(G85,2)*ROUND(F85,3),2)</f>
        <v>0</v>
      </c>
    </row>
    <row r="86" spans="2:8" x14ac:dyDescent="0.2">
      <c r="B86" s="152"/>
      <c r="D86" s="119"/>
      <c r="H86" s="153"/>
    </row>
    <row r="87" spans="2:8" x14ac:dyDescent="0.2">
      <c r="B87" s="152"/>
      <c r="D87" s="118" t="s">
        <v>125</v>
      </c>
      <c r="H87" s="153"/>
    </row>
    <row r="88" spans="2:8" ht="68.400000000000006" x14ac:dyDescent="0.2">
      <c r="B88" s="152"/>
      <c r="D88" s="119" t="s">
        <v>177</v>
      </c>
      <c r="H88" s="153"/>
    </row>
    <row r="89" spans="2:8" x14ac:dyDescent="0.2">
      <c r="B89" s="145">
        <v>20</v>
      </c>
      <c r="C89" s="113">
        <v>465512</v>
      </c>
      <c r="D89" s="151" t="s">
        <v>178</v>
      </c>
      <c r="E89" s="114" t="s">
        <v>50</v>
      </c>
      <c r="F89" s="115">
        <f>3*2*0.25</f>
        <v>1.5</v>
      </c>
      <c r="G89" s="180"/>
      <c r="H89" s="146">
        <f>ROUND(ROUND(G89,2)*ROUND(F89,3),2)</f>
        <v>0</v>
      </c>
    </row>
    <row r="90" spans="2:8" x14ac:dyDescent="0.2">
      <c r="B90" s="152"/>
      <c r="D90" s="119" t="s">
        <v>179</v>
      </c>
      <c r="H90" s="153"/>
    </row>
    <row r="91" spans="2:8" x14ac:dyDescent="0.2">
      <c r="B91" s="152"/>
      <c r="D91" s="118" t="s">
        <v>125</v>
      </c>
      <c r="H91" s="153"/>
    </row>
    <row r="92" spans="2:8" ht="91.2" x14ac:dyDescent="0.2">
      <c r="B92" s="152"/>
      <c r="D92" s="119" t="s">
        <v>180</v>
      </c>
      <c r="H92" s="153"/>
    </row>
    <row r="93" spans="2:8" x14ac:dyDescent="0.2">
      <c r="B93" s="145">
        <v>21</v>
      </c>
      <c r="C93" s="113" t="s">
        <v>181</v>
      </c>
      <c r="D93" s="151" t="s">
        <v>182</v>
      </c>
      <c r="E93" s="114" t="s">
        <v>72</v>
      </c>
      <c r="F93" s="115">
        <v>2</v>
      </c>
      <c r="G93" s="180"/>
      <c r="H93" s="146">
        <f>ROUND(ROUND(G93,2)*ROUND(F93,3),2)</f>
        <v>0</v>
      </c>
    </row>
    <row r="94" spans="2:8" x14ac:dyDescent="0.2">
      <c r="B94" s="152"/>
      <c r="D94" s="119"/>
      <c r="H94" s="153"/>
    </row>
    <row r="95" spans="2:8" x14ac:dyDescent="0.2">
      <c r="B95" s="152"/>
      <c r="D95" s="118" t="s">
        <v>125</v>
      </c>
      <c r="H95" s="153"/>
    </row>
    <row r="96" spans="2:8" ht="68.400000000000006" x14ac:dyDescent="0.2">
      <c r="B96" s="152"/>
      <c r="D96" s="119" t="s">
        <v>183</v>
      </c>
      <c r="H96" s="153"/>
    </row>
    <row r="97" spans="1:8" x14ac:dyDescent="0.2">
      <c r="B97" s="145">
        <v>22</v>
      </c>
      <c r="C97" s="113">
        <v>56963</v>
      </c>
      <c r="D97" s="151" t="s">
        <v>184</v>
      </c>
      <c r="E97" s="114" t="s">
        <v>54</v>
      </c>
      <c r="F97" s="115">
        <f>6*0.7</f>
        <v>4.1999999999999993</v>
      </c>
      <c r="G97" s="180"/>
      <c r="H97" s="146">
        <f>ROUND(ROUND(G97,2)*ROUND(F97,3),2)</f>
        <v>0</v>
      </c>
    </row>
    <row r="98" spans="1:8" x14ac:dyDescent="0.2">
      <c r="B98" s="152"/>
      <c r="D98" s="119"/>
      <c r="H98" s="153"/>
    </row>
    <row r="99" spans="1:8" x14ac:dyDescent="0.2">
      <c r="B99" s="152"/>
      <c r="D99" s="118" t="s">
        <v>125</v>
      </c>
      <c r="H99" s="153"/>
    </row>
    <row r="100" spans="1:8" ht="91.2" x14ac:dyDescent="0.2">
      <c r="B100" s="152"/>
      <c r="D100" s="119" t="s">
        <v>185</v>
      </c>
      <c r="H100" s="153"/>
    </row>
    <row r="101" spans="1:8" ht="24" customHeight="1" x14ac:dyDescent="0.2">
      <c r="A101" s="140"/>
      <c r="B101" s="145">
        <v>23</v>
      </c>
      <c r="C101" s="116" t="s">
        <v>186</v>
      </c>
      <c r="D101" s="117" t="s">
        <v>187</v>
      </c>
      <c r="E101" s="114" t="s">
        <v>188</v>
      </c>
      <c r="F101" s="115">
        <v>12</v>
      </c>
      <c r="G101" s="180"/>
      <c r="H101" s="146">
        <f>ROUND(ROUND(G101,2)*ROUND(F101,3),2)</f>
        <v>0</v>
      </c>
    </row>
    <row r="102" spans="1:8" ht="24" customHeight="1" x14ac:dyDescent="0.2">
      <c r="A102" s="140"/>
      <c r="B102" s="145">
        <v>24</v>
      </c>
      <c r="C102" s="116" t="s">
        <v>189</v>
      </c>
      <c r="D102" s="117" t="s">
        <v>190</v>
      </c>
      <c r="E102" s="114" t="s">
        <v>54</v>
      </c>
      <c r="F102" s="115">
        <v>144</v>
      </c>
      <c r="G102" s="180"/>
      <c r="H102" s="146">
        <f>ROUND(ROUND(G102,2)*ROUND(F102,3),2)</f>
        <v>0</v>
      </c>
    </row>
    <row r="103" spans="1:8" ht="24" customHeight="1" x14ac:dyDescent="0.2">
      <c r="A103" s="140"/>
      <c r="B103" s="145">
        <v>25</v>
      </c>
      <c r="C103" s="116" t="s">
        <v>43</v>
      </c>
      <c r="D103" s="117" t="s">
        <v>191</v>
      </c>
      <c r="E103" s="114" t="s">
        <v>54</v>
      </c>
      <c r="F103" s="115">
        <f>3*6</f>
        <v>18</v>
      </c>
      <c r="G103" s="180"/>
      <c r="H103" s="146">
        <f>ROUND(ROUND(G103,2)*ROUND(F103,3),2)</f>
        <v>0</v>
      </c>
    </row>
    <row r="104" spans="1:8" ht="24" customHeight="1" x14ac:dyDescent="0.2">
      <c r="A104" s="140"/>
      <c r="B104" s="145">
        <v>26</v>
      </c>
      <c r="C104" s="116" t="s">
        <v>192</v>
      </c>
      <c r="D104" s="117" t="s">
        <v>193</v>
      </c>
      <c r="E104" s="114" t="s">
        <v>188</v>
      </c>
      <c r="F104" s="115">
        <v>12</v>
      </c>
      <c r="G104" s="180"/>
      <c r="H104" s="146">
        <f>ROUND(ROUND(G104,2)*ROUND(F104,3),2)</f>
        <v>0</v>
      </c>
    </row>
    <row r="105" spans="1:8" ht="17.25" customHeight="1" x14ac:dyDescent="0.2">
      <c r="A105" s="140" t="s">
        <v>221</v>
      </c>
      <c r="B105" s="145">
        <v>27</v>
      </c>
      <c r="C105" s="113">
        <v>93808</v>
      </c>
      <c r="D105" s="151" t="s">
        <v>194</v>
      </c>
      <c r="E105" s="114" t="str">
        <f>[1]BÚ_2_vozovky!F13</f>
        <v>M2</v>
      </c>
      <c r="F105" s="115">
        <v>600</v>
      </c>
      <c r="G105" s="180"/>
      <c r="H105" s="146">
        <f>ROUND(ROUND(G105,2)*ROUND(F105,3),2)</f>
        <v>0</v>
      </c>
    </row>
    <row r="106" spans="1:8" x14ac:dyDescent="0.2">
      <c r="A106" s="134" t="s">
        <v>223</v>
      </c>
      <c r="B106" s="152"/>
      <c r="D106" s="119"/>
      <c r="H106" s="153"/>
    </row>
    <row r="107" spans="1:8" x14ac:dyDescent="0.2">
      <c r="A107" s="133" t="s">
        <v>222</v>
      </c>
      <c r="B107" s="152"/>
      <c r="D107" s="118" t="s">
        <v>125</v>
      </c>
      <c r="H107" s="153"/>
    </row>
    <row r="108" spans="1:8" ht="34.200000000000003" x14ac:dyDescent="0.2">
      <c r="A108" s="120" t="s">
        <v>224</v>
      </c>
      <c r="B108" s="152"/>
      <c r="D108" s="119" t="s">
        <v>195</v>
      </c>
      <c r="H108" s="153"/>
    </row>
    <row r="109" spans="1:8" ht="22.8" x14ac:dyDescent="0.2">
      <c r="A109" s="140" t="s">
        <v>221</v>
      </c>
      <c r="B109" s="145">
        <v>28</v>
      </c>
      <c r="C109" s="116" t="s">
        <v>64</v>
      </c>
      <c r="D109" s="117" t="s">
        <v>65</v>
      </c>
      <c r="E109" s="114" t="s">
        <v>55</v>
      </c>
      <c r="F109" s="115">
        <f>31*1.9</f>
        <v>58.9</v>
      </c>
      <c r="G109" s="180"/>
      <c r="H109" s="146">
        <f>ROUND(ROUND(G109,2)*ROUND(F109,3),2)</f>
        <v>0</v>
      </c>
    </row>
    <row r="110" spans="1:8" x14ac:dyDescent="0.2">
      <c r="A110" s="134" t="s">
        <v>223</v>
      </c>
      <c r="B110" s="152"/>
      <c r="D110" s="119" t="s">
        <v>196</v>
      </c>
      <c r="H110" s="153"/>
    </row>
    <row r="111" spans="1:8" x14ac:dyDescent="0.2">
      <c r="A111" s="133"/>
      <c r="B111" s="152"/>
      <c r="D111" s="118" t="s">
        <v>125</v>
      </c>
      <c r="H111" s="153"/>
    </row>
    <row r="112" spans="1:8" ht="12" x14ac:dyDescent="0.2">
      <c r="A112" s="133" t="s">
        <v>222</v>
      </c>
      <c r="B112" s="152"/>
      <c r="D112" s="127" t="s">
        <v>197</v>
      </c>
      <c r="H112" s="153"/>
    </row>
    <row r="113" spans="1:8" ht="22.8" x14ac:dyDescent="0.2">
      <c r="A113" s="133"/>
      <c r="B113" s="152"/>
      <c r="D113" s="128" t="s">
        <v>198</v>
      </c>
      <c r="H113" s="153"/>
    </row>
    <row r="114" spans="1:8" ht="57" x14ac:dyDescent="0.2">
      <c r="A114" s="120" t="s">
        <v>224</v>
      </c>
      <c r="B114" s="152"/>
      <c r="D114" s="119" t="s">
        <v>199</v>
      </c>
      <c r="H114" s="153"/>
    </row>
    <row r="115" spans="1:8" ht="22.8" x14ac:dyDescent="0.2">
      <c r="A115" s="140"/>
      <c r="B115" s="145">
        <v>29</v>
      </c>
      <c r="C115" s="116" t="s">
        <v>200</v>
      </c>
      <c r="D115" s="117" t="s">
        <v>65</v>
      </c>
      <c r="E115" s="114" t="s">
        <v>55</v>
      </c>
      <c r="F115" s="115">
        <f>1.8*2.3</f>
        <v>4.1399999999999997</v>
      </c>
      <c r="G115" s="180"/>
      <c r="H115" s="146">
        <f>ROUND(ROUND(G115,2)*ROUND(F115,3),2)</f>
        <v>0</v>
      </c>
    </row>
    <row r="116" spans="1:8" x14ac:dyDescent="0.2">
      <c r="A116" s="135"/>
      <c r="B116" s="158"/>
      <c r="C116" s="164"/>
      <c r="D116" s="119" t="s">
        <v>201</v>
      </c>
      <c r="E116" s="154"/>
      <c r="F116" s="155"/>
      <c r="H116" s="165"/>
    </row>
    <row r="117" spans="1:8" x14ac:dyDescent="0.2">
      <c r="A117" s="135"/>
      <c r="B117" s="158"/>
      <c r="C117" s="164"/>
      <c r="D117" s="118" t="s">
        <v>125</v>
      </c>
      <c r="E117" s="154"/>
      <c r="F117" s="155"/>
      <c r="H117" s="165"/>
    </row>
    <row r="118" spans="1:8" ht="23.4" x14ac:dyDescent="0.2">
      <c r="A118" s="134"/>
      <c r="B118" s="152"/>
      <c r="D118" s="127" t="s">
        <v>202</v>
      </c>
      <c r="H118" s="153"/>
    </row>
    <row r="119" spans="1:8" ht="22.8" x14ac:dyDescent="0.2">
      <c r="A119" s="133"/>
      <c r="B119" s="152"/>
      <c r="D119" s="128" t="s">
        <v>203</v>
      </c>
      <c r="H119" s="153"/>
    </row>
    <row r="120" spans="1:8" ht="57.6" thickBot="1" x14ac:dyDescent="0.25">
      <c r="A120" s="133"/>
      <c r="B120" s="166"/>
      <c r="C120" s="167"/>
      <c r="D120" s="148" t="s">
        <v>204</v>
      </c>
      <c r="E120" s="167"/>
      <c r="F120" s="167"/>
      <c r="G120" s="167"/>
      <c r="H120" s="168"/>
    </row>
    <row r="121" spans="1:8" ht="12" thickBot="1" x14ac:dyDescent="0.25">
      <c r="A121" s="133"/>
      <c r="D121" s="137"/>
    </row>
    <row r="122" spans="1:8" ht="15" x14ac:dyDescent="0.25">
      <c r="A122" s="133"/>
      <c r="D122" s="137"/>
      <c r="E122" s="282" t="s">
        <v>9</v>
      </c>
      <c r="F122" s="283"/>
      <c r="G122" s="283"/>
      <c r="H122" s="169">
        <f>SUM(H15:H120)</f>
        <v>0</v>
      </c>
    </row>
    <row r="123" spans="1:8" ht="15" x14ac:dyDescent="0.25">
      <c r="A123" s="133"/>
      <c r="D123" s="137"/>
      <c r="E123" s="284" t="s">
        <v>3</v>
      </c>
      <c r="F123" s="285"/>
      <c r="G123" s="285"/>
      <c r="H123" s="170">
        <f>H122*0.21</f>
        <v>0</v>
      </c>
    </row>
    <row r="124" spans="1:8" ht="16.2" thickBot="1" x14ac:dyDescent="0.35">
      <c r="D124" s="138"/>
      <c r="E124" s="286" t="s">
        <v>10</v>
      </c>
      <c r="F124" s="287"/>
      <c r="G124" s="287"/>
      <c r="H124" s="171">
        <f>H122+H123</f>
        <v>0</v>
      </c>
    </row>
  </sheetData>
  <protectedRanges>
    <protectedRange sqref="G61:G64 G69:G72 G45:G52 G15:G17 G85:G88 G93:G100 G22:G41" name="Oblast1_16"/>
    <protectedRange sqref="G19:G21" name="Oblast1_2_2"/>
    <protectedRange sqref="G57:G60" name="Oblast1_4_1"/>
    <protectedRange sqref="G65:G68" name="Oblast1_6_1"/>
    <protectedRange sqref="G77:G80" name="Oblast1_7_1"/>
    <protectedRange sqref="G81:G84" name="Oblast1_8_1"/>
    <protectedRange sqref="G90:G92" name="Oblast1_13_1"/>
    <protectedRange sqref="G89" name="Oblast1_2_1_1"/>
    <protectedRange sqref="G53:G56" name="Oblast1_11_1"/>
    <protectedRange sqref="G73:G76" name="Oblast1_15_1"/>
    <protectedRange sqref="G42:G44" name="Oblast1"/>
  </protectedRanges>
  <mergeCells count="12">
    <mergeCell ref="A11:A12"/>
    <mergeCell ref="B11:B12"/>
    <mergeCell ref="C11:C12"/>
    <mergeCell ref="D11:D12"/>
    <mergeCell ref="E11:E12"/>
    <mergeCell ref="F11:F12"/>
    <mergeCell ref="E122:G122"/>
    <mergeCell ref="E123:G123"/>
    <mergeCell ref="E124:G124"/>
    <mergeCell ref="B1:H2"/>
    <mergeCell ref="H8:I8"/>
    <mergeCell ref="H9:I9"/>
  </mergeCells>
  <pageMargins left="0.7" right="0.7" top="0.78740157499999996" bottom="0.78740157499999996" header="0.3" footer="0.3"/>
  <pageSetup paperSize="9" scale="48" orientation="portrait" horizontalDpi="200" verticalDpi="200" r:id="rId1"/>
  <rowBreaks count="2" manualBreakCount="2">
    <brk id="52" max="8" man="1"/>
    <brk id="8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Krycí list rozpočtu</vt:lpstr>
      <vt:lpstr>rekapitulace</vt:lpstr>
      <vt:lpstr>SO Vozovka</vt:lpstr>
      <vt:lpstr>SO Sanace</vt:lpstr>
      <vt:lpstr>SO Propustek</vt:lpstr>
      <vt:lpstr>'Krycí list rozpočtu'!Oblast_tisku</vt:lpstr>
      <vt:lpstr>'SO Propustek'!Oblast_tisku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2025-08-18T11:53:58Z</cp:lastPrinted>
  <dcterms:created xsi:type="dcterms:W3CDTF">2014-05-16T09:31:30Z</dcterms:created>
  <dcterms:modified xsi:type="dcterms:W3CDTF">2025-10-17T10:38:22Z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9efa9f-42fe-4312-9503-c89a219c0830_Enabled">
    <vt:lpwstr>true</vt:lpwstr>
  </property>
  <property fmtid="{D5CDD505-2E9C-101B-9397-08002B2CF9AE}" pid="3" name="MSIP_Label_f49efa9f-42fe-4312-9503-c89a219c0830_SetDate">
    <vt:lpwstr>2024-07-26T12:16:04Z</vt:lpwstr>
  </property>
  <property fmtid="{D5CDD505-2E9C-101B-9397-08002B2CF9AE}" pid="4" name="MSIP_Label_f49efa9f-42fe-4312-9503-c89a219c0830_Method">
    <vt:lpwstr>Standard</vt:lpwstr>
  </property>
  <property fmtid="{D5CDD505-2E9C-101B-9397-08002B2CF9AE}" pid="5" name="MSIP_Label_f49efa9f-42fe-4312-9503-c89a219c0830_Name">
    <vt:lpwstr>MM RESTRICTED</vt:lpwstr>
  </property>
  <property fmtid="{D5CDD505-2E9C-101B-9397-08002B2CF9AE}" pid="6" name="MSIP_Label_f49efa9f-42fe-4312-9503-c89a219c0830_SiteId">
    <vt:lpwstr>a2bed0c4-5957-4f73-b0c2-a811407590fb</vt:lpwstr>
  </property>
  <property fmtid="{D5CDD505-2E9C-101B-9397-08002B2CF9AE}" pid="7" name="MSIP_Label_f49efa9f-42fe-4312-9503-c89a219c0830_ActionId">
    <vt:lpwstr>3378c100-4de0-40ff-82d1-85f707e6728f</vt:lpwstr>
  </property>
  <property fmtid="{D5CDD505-2E9C-101B-9397-08002B2CF9AE}" pid="8" name="MSIP_Label_f49efa9f-42fe-4312-9503-c89a219c0830_ContentBits">
    <vt:lpwstr>2</vt:lpwstr>
  </property>
</Properties>
</file>