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OneDrive\Plocha\"/>
    </mc:Choice>
  </mc:AlternateContent>
  <bookViews>
    <workbookView xWindow="-120" yWindow="-120" windowWidth="29040" windowHeight="15990" activeTab="1"/>
  </bookViews>
  <sheets>
    <sheet name="Rekapitulace stavby" sheetId="1" r:id="rId1"/>
    <sheet name="2025_02 - Roztoky" sheetId="2" r:id="rId2"/>
  </sheets>
  <definedNames>
    <definedName name="_xlnm._FilterDatabase" localSheetId="1" hidden="1">'2025_02 - Roztoky'!$C$125:$K$343</definedName>
    <definedName name="_xlnm.Print_Titles" localSheetId="1">'2025_02 - Roztoky'!$125:$125</definedName>
    <definedName name="_xlnm.Print_Titles" localSheetId="0">'Rekapitulace stavby'!$92:$92</definedName>
    <definedName name="_xlnm.Print_Area" localSheetId="1">'2025_02 - Roztoky'!$C$4:$J$76,'2025_02 - Roztoky'!$C$82:$J$109,'2025_02 - Roztoky'!$C$115:$K$343</definedName>
    <definedName name="_xlnm.Print_Area" localSheetId="0">'Rekapitulace stavby'!$D$4:$AO$76,'Rekapitulace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P336" i="2" s="1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T329" i="2" s="1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09" i="2"/>
  <c r="BH309" i="2"/>
  <c r="BG309" i="2"/>
  <c r="BF309" i="2"/>
  <c r="T309" i="2"/>
  <c r="T308" i="2"/>
  <c r="R309" i="2"/>
  <c r="R308" i="2" s="1"/>
  <c r="P309" i="2"/>
  <c r="P308" i="2" s="1"/>
  <c r="BI305" i="2"/>
  <c r="BH305" i="2"/>
  <c r="BG305" i="2"/>
  <c r="BF305" i="2"/>
  <c r="T305" i="2"/>
  <c r="T304" i="2" s="1"/>
  <c r="R305" i="2"/>
  <c r="R304" i="2" s="1"/>
  <c r="P305" i="2"/>
  <c r="P304" i="2"/>
  <c r="BI301" i="2"/>
  <c r="BH301" i="2"/>
  <c r="BG301" i="2"/>
  <c r="BF301" i="2"/>
  <c r="T301" i="2"/>
  <c r="T300" i="2" s="1"/>
  <c r="R301" i="2"/>
  <c r="R300" i="2"/>
  <c r="P301" i="2"/>
  <c r="P300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58" i="2"/>
  <c r="BH158" i="2"/>
  <c r="BG158" i="2"/>
  <c r="BF158" i="2"/>
  <c r="T158" i="2"/>
  <c r="R158" i="2"/>
  <c r="P158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0" i="2"/>
  <c r="J89" i="2"/>
  <c r="F89" i="2"/>
  <c r="F87" i="2"/>
  <c r="E85" i="2"/>
  <c r="J16" i="2"/>
  <c r="E16" i="2"/>
  <c r="F90" i="2"/>
  <c r="J15" i="2"/>
  <c r="J10" i="2"/>
  <c r="J87" i="2" s="1"/>
  <c r="L90" i="1"/>
  <c r="AM90" i="1"/>
  <c r="AM89" i="1"/>
  <c r="L89" i="1"/>
  <c r="AM87" i="1"/>
  <c r="L87" i="1"/>
  <c r="L85" i="1"/>
  <c r="L84" i="1"/>
  <c r="J326" i="2"/>
  <c r="J313" i="2"/>
  <c r="BK236" i="2"/>
  <c r="J135" i="2"/>
  <c r="J234" i="2"/>
  <c r="J158" i="2"/>
  <c r="BK260" i="2"/>
  <c r="J236" i="2"/>
  <c r="J172" i="2"/>
  <c r="J230" i="2"/>
  <c r="BK135" i="2"/>
  <c r="J337" i="2"/>
  <c r="J333" i="2"/>
  <c r="BK309" i="2"/>
  <c r="BK234" i="2"/>
  <c r="J284" i="2"/>
  <c r="BK222" i="2"/>
  <c r="BK166" i="2"/>
  <c r="J273" i="2"/>
  <c r="J206" i="2"/>
  <c r="J319" i="2"/>
  <c r="BK265" i="2"/>
  <c r="AS94" i="1"/>
  <c r="BK206" i="2"/>
  <c r="J281" i="2"/>
  <c r="J203" i="2"/>
  <c r="BK295" i="2"/>
  <c r="BK203" i="2"/>
  <c r="J129" i="2"/>
  <c r="BK330" i="2"/>
  <c r="BK301" i="2"/>
  <c r="BK143" i="2"/>
  <c r="BK273" i="2"/>
  <c r="BK195" i="2"/>
  <c r="J295" i="2"/>
  <c r="BK226" i="2"/>
  <c r="J330" i="2"/>
  <c r="BK316" i="2"/>
  <c r="J222" i="2"/>
  <c r="BK129" i="2"/>
  <c r="BK240" i="2"/>
  <c r="J166" i="2"/>
  <c r="BK297" i="2"/>
  <c r="BK244" i="2"/>
  <c r="BK185" i="2"/>
  <c r="J301" i="2"/>
  <c r="BK214" i="2"/>
  <c r="J185" i="2"/>
  <c r="BK337" i="2"/>
  <c r="J316" i="2"/>
  <c r="J226" i="2"/>
  <c r="J181" i="2"/>
  <c r="J244" i="2"/>
  <c r="BK230" i="2"/>
  <c r="J178" i="2"/>
  <c r="J305" i="2"/>
  <c r="BK252" i="2"/>
  <c r="BK323" i="2"/>
  <c r="J297" i="2"/>
  <c r="BK210" i="2"/>
  <c r="J277" i="2"/>
  <c r="BK172" i="2"/>
  <c r="BK151" i="2"/>
  <c r="J240" i="2"/>
  <c r="J146" i="2"/>
  <c r="BK284" i="2"/>
  <c r="BK178" i="2"/>
  <c r="J341" i="2"/>
  <c r="BK326" i="2"/>
  <c r="BK288" i="2"/>
  <c r="J214" i="2"/>
  <c r="BK269" i="2"/>
  <c r="J252" i="2"/>
  <c r="BK181" i="2"/>
  <c r="BK277" i="2"/>
  <c r="J199" i="2"/>
  <c r="J323" i="2"/>
  <c r="J309" i="2"/>
  <c r="BK158" i="2"/>
  <c r="BK248" i="2"/>
  <c r="J169" i="2"/>
  <c r="J265" i="2"/>
  <c r="BK199" i="2"/>
  <c r="J288" i="2"/>
  <c r="BK191" i="2"/>
  <c r="BK341" i="2"/>
  <c r="BK319" i="2"/>
  <c r="BK281" i="2"/>
  <c r="J195" i="2"/>
  <c r="J218" i="2"/>
  <c r="J210" i="2"/>
  <c r="J151" i="2"/>
  <c r="J260" i="2"/>
  <c r="BK169" i="2"/>
  <c r="J188" i="2"/>
  <c r="J143" i="2"/>
  <c r="J248" i="2"/>
  <c r="BK188" i="2"/>
  <c r="BK305" i="2"/>
  <c r="BK218" i="2"/>
  <c r="J138" i="2"/>
  <c r="BK333" i="2"/>
  <c r="BK313" i="2"/>
  <c r="J256" i="2"/>
  <c r="BK146" i="2"/>
  <c r="BK256" i="2"/>
  <c r="J191" i="2"/>
  <c r="J269" i="2"/>
  <c r="BK138" i="2"/>
  <c r="BK128" i="2" l="1"/>
  <c r="J128" i="2"/>
  <c r="J96" i="2"/>
  <c r="T194" i="2"/>
  <c r="P264" i="2"/>
  <c r="R294" i="2"/>
  <c r="BK312" i="2"/>
  <c r="J312" i="2" s="1"/>
  <c r="J105" i="2" s="1"/>
  <c r="T322" i="2"/>
  <c r="T128" i="2"/>
  <c r="T264" i="2"/>
  <c r="R329" i="2"/>
  <c r="R128" i="2"/>
  <c r="BK194" i="2"/>
  <c r="J194" i="2" s="1"/>
  <c r="J97" i="2" s="1"/>
  <c r="BK251" i="2"/>
  <c r="J251" i="2"/>
  <c r="J98" i="2" s="1"/>
  <c r="P251" i="2"/>
  <c r="R251" i="2"/>
  <c r="T251" i="2"/>
  <c r="BK294" i="2"/>
  <c r="J294" i="2" s="1"/>
  <c r="J100" i="2" s="1"/>
  <c r="T312" i="2"/>
  <c r="T299" i="2" s="1"/>
  <c r="R322" i="2"/>
  <c r="T336" i="2"/>
  <c r="P194" i="2"/>
  <c r="P127" i="2" s="1"/>
  <c r="R264" i="2"/>
  <c r="P294" i="2"/>
  <c r="R312" i="2"/>
  <c r="R299" i="2"/>
  <c r="P322" i="2"/>
  <c r="P329" i="2"/>
  <c r="BK336" i="2"/>
  <c r="J336" i="2"/>
  <c r="J108" i="2" s="1"/>
  <c r="P128" i="2"/>
  <c r="R194" i="2"/>
  <c r="BK264" i="2"/>
  <c r="J264" i="2"/>
  <c r="J99" i="2" s="1"/>
  <c r="T294" i="2"/>
  <c r="P312" i="2"/>
  <c r="P299" i="2" s="1"/>
  <c r="BK322" i="2"/>
  <c r="J322" i="2" s="1"/>
  <c r="J106" i="2" s="1"/>
  <c r="BK329" i="2"/>
  <c r="J329" i="2"/>
  <c r="J107" i="2"/>
  <c r="R336" i="2"/>
  <c r="BK308" i="2"/>
  <c r="J308" i="2" s="1"/>
  <c r="J104" i="2" s="1"/>
  <c r="BK300" i="2"/>
  <c r="J300" i="2"/>
  <c r="J102" i="2"/>
  <c r="BK304" i="2"/>
  <c r="J304" i="2" s="1"/>
  <c r="J103" i="2" s="1"/>
  <c r="F123" i="2"/>
  <c r="BE151" i="2"/>
  <c r="BE158" i="2"/>
  <c r="BE178" i="2"/>
  <c r="BE181" i="2"/>
  <c r="BE185" i="2"/>
  <c r="BE230" i="2"/>
  <c r="BE234" i="2"/>
  <c r="BE244" i="2"/>
  <c r="BE138" i="2"/>
  <c r="BE265" i="2"/>
  <c r="BE295" i="2"/>
  <c r="BE301" i="2"/>
  <c r="BE129" i="2"/>
  <c r="BE135" i="2"/>
  <c r="BE143" i="2"/>
  <c r="BE146" i="2"/>
  <c r="BE203" i="2"/>
  <c r="BE236" i="2"/>
  <c r="BE252" i="2"/>
  <c r="BE260" i="2"/>
  <c r="BE277" i="2"/>
  <c r="J120" i="2"/>
  <c r="BE206" i="2"/>
  <c r="BE297" i="2"/>
  <c r="BE305" i="2"/>
  <c r="BE316" i="2"/>
  <c r="BE330" i="2"/>
  <c r="BE333" i="2"/>
  <c r="BE337" i="2"/>
  <c r="BE341" i="2"/>
  <c r="BE169" i="2"/>
  <c r="BE172" i="2"/>
  <c r="BE240" i="2"/>
  <c r="BE273" i="2"/>
  <c r="BE166" i="2"/>
  <c r="BE210" i="2"/>
  <c r="BE218" i="2"/>
  <c r="BE222" i="2"/>
  <c r="BE288" i="2"/>
  <c r="BE226" i="2"/>
  <c r="BE269" i="2"/>
  <c r="BE281" i="2"/>
  <c r="BE188" i="2"/>
  <c r="BE191" i="2"/>
  <c r="BE195" i="2"/>
  <c r="BE199" i="2"/>
  <c r="BE214" i="2"/>
  <c r="BE248" i="2"/>
  <c r="BE256" i="2"/>
  <c r="BE284" i="2"/>
  <c r="BE309" i="2"/>
  <c r="BE313" i="2"/>
  <c r="BE319" i="2"/>
  <c r="BE323" i="2"/>
  <c r="BE326" i="2"/>
  <c r="J32" i="2"/>
  <c r="AW95" i="1"/>
  <c r="F34" i="2"/>
  <c r="BC95" i="1" s="1"/>
  <c r="BC94" i="1" s="1"/>
  <c r="W32" i="1" s="1"/>
  <c r="F35" i="2"/>
  <c r="BD95" i="1" s="1"/>
  <c r="BD94" i="1" s="1"/>
  <c r="W33" i="1" s="1"/>
  <c r="F33" i="2"/>
  <c r="BB95" i="1"/>
  <c r="BB94" i="1"/>
  <c r="W31" i="1" s="1"/>
  <c r="F32" i="2"/>
  <c r="BA95" i="1" s="1"/>
  <c r="BA94" i="1" s="1"/>
  <c r="W30" i="1" s="1"/>
  <c r="P126" i="2" l="1"/>
  <c r="AU95" i="1"/>
  <c r="AU94" i="1" s="1"/>
  <c r="T127" i="2"/>
  <c r="T126" i="2"/>
  <c r="R127" i="2"/>
  <c r="R126" i="2"/>
  <c r="BK299" i="2"/>
  <c r="J299" i="2" s="1"/>
  <c r="J101" i="2" s="1"/>
  <c r="BK127" i="2"/>
  <c r="J127" i="2" s="1"/>
  <c r="J95" i="2" s="1"/>
  <c r="AY94" i="1"/>
  <c r="J31" i="2"/>
  <c r="AV95" i="1" s="1"/>
  <c r="AT95" i="1" s="1"/>
  <c r="AW94" i="1"/>
  <c r="AK30" i="1" s="1"/>
  <c r="AX94" i="1"/>
  <c r="F31" i="2"/>
  <c r="AZ95" i="1" s="1"/>
  <c r="AZ94" i="1" s="1"/>
  <c r="W29" i="1" s="1"/>
  <c r="BK126" i="2" l="1"/>
  <c r="J126" i="2" s="1"/>
  <c r="J28" i="2" s="1"/>
  <c r="AG95" i="1" s="1"/>
  <c r="AG94" i="1" s="1"/>
  <c r="AK26" i="1" s="1"/>
  <c r="AK35" i="1" s="1"/>
  <c r="AV94" i="1"/>
  <c r="AK29" i="1" s="1"/>
  <c r="J37" i="2" l="1"/>
  <c r="J94" i="2"/>
  <c r="AN95" i="1"/>
  <c r="AT94" i="1"/>
  <c r="AN94" i="1" s="1"/>
</calcChain>
</file>

<file path=xl/sharedStrings.xml><?xml version="1.0" encoding="utf-8"?>
<sst xmlns="http://schemas.openxmlformats.org/spreadsheetml/2006/main" count="2000" uniqueCount="487">
  <si>
    <t>Export Komplet</t>
  </si>
  <si>
    <t/>
  </si>
  <si>
    <t>2.0</t>
  </si>
  <si>
    <t>False</t>
  </si>
  <si>
    <t>{d3a10221-1a50-4b6f-a1b5-9c93b8588fe0}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</si>
  <si>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</si>
  <si>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</si>
  <si>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</si>
  <si>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</si>
  <si>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</si>
  <si>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</si>
  <si>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</si>
  <si>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</si>
  <si>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2025_02</t>
  </si>
  <si>
    <t>Stavba:</t>
  </si>
  <si>
    <t>Roztoky</t>
  </si>
  <si>
    <t>KSO:</t>
  </si>
  <si>
    <t>CC-CZ:</t>
  </si>
  <si>
    <t>Místo:</t>
  </si>
  <si>
    <t>Rozotky u Prahy</t>
  </si>
  <si>
    <t>Datum:</t>
  </si>
  <si>
    <t>31. 7. 2025</t>
  </si>
  <si>
    <t>Zadavatel:</t>
  </si>
  <si>
    <t>IČ:</t>
  </si>
  <si>
    <t>Město Roztoky</t>
  </si>
  <si>
    <t>DIČ:</t>
  </si>
  <si>
    <t>Zhotovitel:</t>
  </si>
  <si>
    <t xml:space="preserve"> </t>
  </si>
  <si>
    <t>Projektant:</t>
  </si>
  <si>
    <t>A. Kačora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</si>
  <si>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</si>
  <si>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</si>
  <si>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</si>
  <si>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</si>
  <si>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</si>
  <si>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</si>
  <si>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</si>
  <si>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</si>
  <si>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</si>
  <si>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</si>
  <si>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</si>
  <si>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</si>
  <si>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</si>
  <si>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</si>
  <si>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</si>
  <si>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</si>
  <si>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</si>
  <si>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</si>
  <si>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</si>
  <si>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</si>
  <si>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</si>
  <si>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</si>
  <si>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</si>
  <si>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</si>
  <si>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</si>
  <si>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</si>
  <si>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</si>
  <si>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</si>
  <si>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</si>
  <si>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</si>
  <si>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</si>
  <si>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</si>
  <si>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</si>
  <si>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</si>
  <si>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</si>
  <si>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</si>
  <si>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</si>
  <si>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</si>
  <si>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</si>
  <si>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</si>
  <si>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</si>
  <si>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</si>
  <si>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</si>
  <si>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</si>
  <si>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</si>
  <si>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</si>
  <si>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</si>
  <si>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</si>
  <si>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</si>
  <si>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</si>
  <si>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</si>
  <si>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</si>
  <si>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</si>
  <si>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</si>
  <si>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</si>
  <si>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</si>
  <si>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</si>
  <si>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</si>
  <si>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</si>
  <si>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</si>
  <si>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</si>
  <si>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</si>
  <si>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</si>
  <si>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</si>
  <si>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</si>
  <si>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</si>
  <si>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</si>
  <si>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</si>
  <si>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</si>
  <si>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</si>
  <si>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</si>
  <si>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</si>
  <si>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</si>
  <si>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</si>
  <si>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</si>
  <si>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</si>
  <si>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</si>
  <si>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</si>
  <si>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</si>
  <si>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</si>
  <si>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</si>
  <si>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</si>
  <si>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</si>
  <si>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</si>
  <si>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</si>
  <si>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</si>
  <si>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</si>
  <si>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</si>
  <si>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</si>
  <si>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128611101</t>
  </si>
  <si>
    <t>Dolamování na dně odkopávek a prokopávek v hornině třídy těžitelnosti III skupiny 7</t>
  </si>
  <si>
    <t>m3</t>
  </si>
  <si>
    <t>4</t>
  </si>
  <si>
    <t>-986547250</t>
  </si>
  <si>
    <t>PP</t>
  </si>
  <si>
    <t>Dolamování na dně odkopávek a prokopávek ve vrstvě tloušťky do 1 000 mm, bez naložení v hornině třídy těžitelnosti III skupiny 7</t>
  </si>
  <si>
    <t>P</t>
  </si>
  <si>
    <t>Poznámka k položce:_x000D_
1)dolamování pro vytvoření prostoru pro betonáž ŽB trámce_x000D_
2) dolamování pro založení obkladní kamenné zdi</t>
  </si>
  <si>
    <t>VV</t>
  </si>
  <si>
    <t>0,57*5+(0,42*3+0,81*4+0,92*4)</t>
  </si>
  <si>
    <t>0,08*8</t>
  </si>
  <si>
    <t>Součet</t>
  </si>
  <si>
    <t>155211311</t>
  </si>
  <si>
    <t>Odtěžení nestabilních hornin ze skalních stěn horolezeckou technikou sbíječkou</t>
  </si>
  <si>
    <t>-1175423694</t>
  </si>
  <si>
    <t>Odtěžení nestabilních hornin ze skalních stěn horolezeckou technikou s přehozením na vzdálenost do 3 m nebo s naložením na dopravní prostředek s použitím pneumatického nářadí</t>
  </si>
  <si>
    <t>Poznámka k položce:_x000D_
odstranění menších horninbových bloků ze sklaní stěny</t>
  </si>
  <si>
    <t>3</t>
  </si>
  <si>
    <t>155213611</t>
  </si>
  <si>
    <t>Trn z injekčních zavrtávacích tyčí D 32 mm l do 2 m včetně vrtu D 51 mm prováděný horolezecky</t>
  </si>
  <si>
    <t>kus</t>
  </si>
  <si>
    <t>928639476</t>
  </si>
  <si>
    <t>Trny z injekčních zavrtávacích tyčí prováděné horolezeckou technikou zainjektované cementovou maltou průměru 32 mm včetně vrtů přenosnými vrtacími kladivy na ztracenou korunku průměru 51 mm, délky do 2 m</t>
  </si>
  <si>
    <t>Poznámka k položce:_x000D_
1) kotevní hřebíky ocelové sítě_x000D_
2) kotevní hřebíky podkladního betonu</t>
  </si>
  <si>
    <t>9*3+4*3+9*3+11*3</t>
  </si>
  <si>
    <t>10</t>
  </si>
  <si>
    <t>155213612</t>
  </si>
  <si>
    <t>Trn z injekčních zavrtávacích tyčí D 32 mm l přes 2 do 3 m včetně vrtu D 51 mm prováděný horolezecky</t>
  </si>
  <si>
    <t>1842067562</t>
  </si>
  <si>
    <t>Trny z injekčních zavrtávacích tyčí prováděné horolezeckou technikou zainjektované cementovou maltou průměru 32 mm včetně vrtů přenosnými vrtacími kladivy na ztracenou korunku průměru 51 mm, délky přes 2 do 3 m</t>
  </si>
  <si>
    <t>9*3+4*3+9*1+11*3</t>
  </si>
  <si>
    <t>5</t>
  </si>
  <si>
    <t>155213613</t>
  </si>
  <si>
    <t>Trn z injekčních zavrtávacích tyčí D 32 mm l přes 3 do 4 m včetně vrtu D 51 mm prováděný horolezecky</t>
  </si>
  <si>
    <t>1073355520</t>
  </si>
  <si>
    <t>Trny z injekčních zavrtávacích tyčí prováděné horolezeckou technikou zainjektované cementovou maltou průměru 32 mm včetně vrtů přenosnými vrtacími kladivy na ztracenou korunku průměru 51 mm, délky přes 3 do 4 m</t>
  </si>
  <si>
    <t>Poznámka k položce:_x000D_
1) kotevní hřebíky ocelové sítě_x000D_
2) kotevní hřebíky ŽB trámce</t>
  </si>
  <si>
    <t>9*2+4*1+4*11</t>
  </si>
  <si>
    <t>3*3</t>
  </si>
  <si>
    <t>6</t>
  </si>
  <si>
    <t>155214111</t>
  </si>
  <si>
    <t>Montáž ocelové sítě na skalní stěnu prováděná horolezeckou technikou</t>
  </si>
  <si>
    <t>m2</t>
  </si>
  <si>
    <t>-229397305</t>
  </si>
  <si>
    <t>Síťování skalních stěn prováděné horolezeckou technikou montáž pásů ocelové sítě</t>
  </si>
  <si>
    <t>14,5*12*1,1</t>
  </si>
  <si>
    <t>9*5*1,1</t>
  </si>
  <si>
    <t>5*12*1,1</t>
  </si>
  <si>
    <t>14*16*1,1</t>
  </si>
  <si>
    <t>7</t>
  </si>
  <si>
    <t>M</t>
  </si>
  <si>
    <t>31319114</t>
  </si>
  <si>
    <t>síť na skálu ocelová s oky 60x80mm povrch ZnAl s poplastováním D 2,2mm</t>
  </si>
  <si>
    <t>8</t>
  </si>
  <si>
    <t>-917233824</t>
  </si>
  <si>
    <t>14,5*12*1,1+(12+12+23,5)*0,5</t>
  </si>
  <si>
    <t>9*5*1,1+(5+5)*0,5</t>
  </si>
  <si>
    <t>5*12*1,1+(12+12)*0,5</t>
  </si>
  <si>
    <t>14*16*1,1+(10+16+12)*0,5</t>
  </si>
  <si>
    <t>613,05*1,05 "Přepočtené koeficientem množství</t>
  </si>
  <si>
    <t>155214112</t>
  </si>
  <si>
    <t>Montáž geomříže na skalní stěnu prováděná horolezeckou technikou</t>
  </si>
  <si>
    <t>-850381603</t>
  </si>
  <si>
    <t>Síťování skalních stěn prováděné horolezeckou technikou montáž pásů geomříže</t>
  </si>
  <si>
    <t>Poznámka k položce:_x000D_
montáž 3D protierozní UV stabilní georohože</t>
  </si>
  <si>
    <t>9</t>
  </si>
  <si>
    <t>69321111</t>
  </si>
  <si>
    <t>geomatrace trojrozměrné protierozní/vegetační HDPE</t>
  </si>
  <si>
    <t>-129980229</t>
  </si>
  <si>
    <t>Poznámka k položce:_x000D_
materiál georohože</t>
  </si>
  <si>
    <t>155214211</t>
  </si>
  <si>
    <t>Montáž ocelového lana D do 10/12 mm pro uchycení sítí prováděná horolezeckou technikou</t>
  </si>
  <si>
    <t>m</t>
  </si>
  <si>
    <t>721880982</t>
  </si>
  <si>
    <t>Síťování skalních stěn prováděné horolezeckou technikou montáž ocelového lana pro uchycení sítě průměru do 10/12 mm</t>
  </si>
  <si>
    <t>Poznámka k položce:_x000D_
ocelové lano 10/12 mm (+PVC), černé barvy - montáž</t>
  </si>
  <si>
    <t>(12+14,5+12+14,5)*1,1</t>
  </si>
  <si>
    <t>(9+5+12+5+14+16+14+8+12+5+5)*1,1</t>
  </si>
  <si>
    <t>11</t>
  </si>
  <si>
    <t>31452182</t>
  </si>
  <si>
    <t>svorka lanová DIN 741 Pz D 10mm</t>
  </si>
  <si>
    <t>1937512019</t>
  </si>
  <si>
    <t>14*3</t>
  </si>
  <si>
    <t>31452107</t>
  </si>
  <si>
    <t>lano ocelové šestipramenné Pz 6x19 drátů D 10,0mm</t>
  </si>
  <si>
    <t>1298300782</t>
  </si>
  <si>
    <t>Poznámka k položce:_x000D_
ocelové lano 10/12 mm (+PVC), černé barvy - materiál</t>
  </si>
  <si>
    <t>173,8*1,1 "Přepočtené koeficientem množství</t>
  </si>
  <si>
    <t>13</t>
  </si>
  <si>
    <t>161111502</t>
  </si>
  <si>
    <t>Svislé přemístění výkopku z horniny třídy těžitelnosti I skupiny 1 až 3 hl výkopu přes 1 do 3 m nošením</t>
  </si>
  <si>
    <t>1800659079</t>
  </si>
  <si>
    <t>Svislé přemístění výkopku nošením bez naložení, avšak s vyprázdněním nádoby na hromady nebo do dopravního prostředku z horniny třídy těžitelnosti I skupiny 1 až 3, při hloubce výkopu přes 3 do 6 m</t>
  </si>
  <si>
    <t>Poznámka k položce:_x000D_
vynesení výkopku z dolamování</t>
  </si>
  <si>
    <t>14</t>
  </si>
  <si>
    <t>162751117</t>
  </si>
  <si>
    <t>Vodorovné přemístění přes 9 000 do 10000 m výkopku/sypaniny z horniny třídy těžitelnosti I skupiny 1 až 3</t>
  </si>
  <si>
    <t>1844936849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</si>
  <si>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</si>
  <si>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Poznámka k položce:_x000D_
převoz sutě na skládku s trvalým uložením</t>
  </si>
  <si>
    <t>15</t>
  </si>
  <si>
    <t>167111102</t>
  </si>
  <si>
    <t>Nakládání výkopku z hornin třídy těžitelnosti II skupiny 4 a 5 ručně</t>
  </si>
  <si>
    <t>886093168</t>
  </si>
  <si>
    <t>Nakládání, skládání a překládání neulehlého výkopku nebo sypaniny ručně nakládání, z hornin třídy těžitelnosti II, skupiny 4 a 5</t>
  </si>
  <si>
    <t>Poznámka k položce:_x000D_
naložení horninové sutě</t>
  </si>
  <si>
    <t>Zakládání</t>
  </si>
  <si>
    <t>16</t>
  </si>
  <si>
    <t>224311116</t>
  </si>
  <si>
    <t>Vrty maloprofilové D přes 93 do 156 mm úklon do 45° hl 0 až 25 m hornina V a VI</t>
  </si>
  <si>
    <t>-491753372</t>
  </si>
  <si>
    <t>Maloprofilové vrty průběžným sacím vrtáním průměru přes 93 do 156 mm do úklonu 45° v hl 0 až 25 m v hornině tř. V a VI</t>
  </si>
  <si>
    <t>Poznámka k položce:_x000D_
vrty pro instalaci mikropilot</t>
  </si>
  <si>
    <t>24*5,2</t>
  </si>
  <si>
    <t>17</t>
  </si>
  <si>
    <t>274311127</t>
  </si>
  <si>
    <t>Základové pasy, prahy, věnce a ostruhy z betonu prostého C 25/30</t>
  </si>
  <si>
    <t>1342481659</t>
  </si>
  <si>
    <t>Základové konstrukce z betonu prostého pasy, prahy, věnce a ostruhy ve výkopu nebo na hlavách pilot C 25/30</t>
  </si>
  <si>
    <t>Poznámka k položce:_x000D_
blok podkladního betonu</t>
  </si>
  <si>
    <t>0,67*2+0,43*6</t>
  </si>
  <si>
    <t>18</t>
  </si>
  <si>
    <t>274311191</t>
  </si>
  <si>
    <t>Příplatek k základovým pasům, prahům a věncům za betonáž malého rozsahu do 25 m3</t>
  </si>
  <si>
    <t>959738395</t>
  </si>
  <si>
    <t>Základové konstrukce z betonu prostého Příplatek k cenám za betonáž malého rozsahu do 25 m3</t>
  </si>
  <si>
    <t>Poznámka k položce:_x000D_
příplatek k betonáži</t>
  </si>
  <si>
    <t>19</t>
  </si>
  <si>
    <t>274321118</t>
  </si>
  <si>
    <t>Základové pasy, prahy, věnce a ostruhy mostních konstrukcí ze ŽB C 30/37</t>
  </si>
  <si>
    <t>1549390065</t>
  </si>
  <si>
    <t>Základové konstrukce z betonu železového pásy, prahy, věnce a ostruhy ve výkopu nebo na hlavách pilot C 30/37</t>
  </si>
  <si>
    <t>Poznámka k položce:_x000D_
betonáž ŽB trámců</t>
  </si>
  <si>
    <t>3*(5*1*0,8)</t>
  </si>
  <si>
    <t>20</t>
  </si>
  <si>
    <t>274354111</t>
  </si>
  <si>
    <t>Bednění základových pasů - zřízení</t>
  </si>
  <si>
    <t>900362049</t>
  </si>
  <si>
    <t>Bednění základových konstrukcí pasů, prahů, věnců a ostruh zřízení</t>
  </si>
  <si>
    <t>Poznámka k položce:_x000D_
zřízení bednění ŽB trámce</t>
  </si>
  <si>
    <t>15*1+2*(1*1)</t>
  </si>
  <si>
    <t>274354211</t>
  </si>
  <si>
    <t>Bednění základových pasů - odstranění</t>
  </si>
  <si>
    <t>-342809171</t>
  </si>
  <si>
    <t>Bednění základových konstrukcí pasů, prahů, věnců a ostruh odstranění bednění</t>
  </si>
  <si>
    <t>Poznámka k položce:_x000D_
odstranění bednění ŽB trámce</t>
  </si>
  <si>
    <t>22</t>
  </si>
  <si>
    <t>274361116</t>
  </si>
  <si>
    <t>Výztuž základových pasů, prahů, věnců a ostruh z betonářské oceli 10 505</t>
  </si>
  <si>
    <t>t</t>
  </si>
  <si>
    <t>638228075</t>
  </si>
  <si>
    <t>Výztuž základových konstrukcí pasů, prahů, věnců a ostruh z betonářské oceli 10 505 (R) nebo BSt 500</t>
  </si>
  <si>
    <t>Poznámka k položce:_x000D_
výztuž ŽB trámce</t>
  </si>
  <si>
    <t>0,755</t>
  </si>
  <si>
    <t>23</t>
  </si>
  <si>
    <t>282602113</t>
  </si>
  <si>
    <t>Injektování povrchové vysokotlaké s dvojitým obturátorem mikropilot a kotev tlakem přes 2 do 4,5 MPa</t>
  </si>
  <si>
    <t>hod</t>
  </si>
  <si>
    <t>-1542509883</t>
  </si>
  <si>
    <t>Injektování povrchové s dvojitým obturátorem mikropilot nebo kotev tlakem přes 2,0 do 4,5 MPa</t>
  </si>
  <si>
    <t>Poznámka k položce:_x000D_
injektáž mikropilot</t>
  </si>
  <si>
    <t>(5*6*24)/60</t>
  </si>
  <si>
    <t>24</t>
  </si>
  <si>
    <t>58522150</t>
  </si>
  <si>
    <t>cement portlandský směsný CEM II 32,5MPa</t>
  </si>
  <si>
    <t>1404203199</t>
  </si>
  <si>
    <t>Poznámka k položce:_x000D_
cement pro zálivku a injektáž</t>
  </si>
  <si>
    <t>0,25+13,42</t>
  </si>
  <si>
    <t>25</t>
  </si>
  <si>
    <t>283111113</t>
  </si>
  <si>
    <t>Zřízení trubkových mikropilot svislých část hladká D přes 105 do 115 mm</t>
  </si>
  <si>
    <t>130809121</t>
  </si>
  <si>
    <t>Zřízení ocelových trubkových mikropilot tlakové i tahové svislé nebo odklon od svislice do 60° část hladká, průměru přes 105 do 115 mm</t>
  </si>
  <si>
    <t>Poznámka k položce:_x000D_
založení pomocí mikropilot</t>
  </si>
  <si>
    <t>3*8*3</t>
  </si>
  <si>
    <t>26</t>
  </si>
  <si>
    <t>283111123</t>
  </si>
  <si>
    <t>Zřízení trubkových mikropilot svislých část manžetová D přes 105 do 115 mm</t>
  </si>
  <si>
    <t>1120527504</t>
  </si>
  <si>
    <t>Zřízení ocelových trubkových mikropilot tlakové i tahové svislé nebo odklon od svislice do 60° část manžetová, průměru přes 105 do 115 mm</t>
  </si>
  <si>
    <t>27</t>
  </si>
  <si>
    <t>14011080</t>
  </si>
  <si>
    <t>Dodávka a výroba mikropilot - trubka ocelová bezešvá hladká jakost 11 353 108x20mm</t>
  </si>
  <si>
    <t>750330151</t>
  </si>
  <si>
    <t>trubka ocelová bezešvá hladká jakost 11 353 108x20mm</t>
  </si>
  <si>
    <t>Poznámka k položce:_x000D_
materiál mikropilot</t>
  </si>
  <si>
    <t>3*8*6</t>
  </si>
  <si>
    <t>28</t>
  </si>
  <si>
    <t>283131113</t>
  </si>
  <si>
    <t>Zřízení hlavy mikropilot namáhaných tlakem i tahem D přes 105 do 115 mm</t>
  </si>
  <si>
    <t>1317884784</t>
  </si>
  <si>
    <t>Zřízení hlav trubkových mikropilot namáhaných tlakem i tahem, průměru přes 105 do 115 mm</t>
  </si>
  <si>
    <t>Poznámka k položce:_x000D_
instalace roznášecích hlav mikropilot</t>
  </si>
  <si>
    <t>3*8</t>
  </si>
  <si>
    <t>29</t>
  </si>
  <si>
    <t>13611238</t>
  </si>
  <si>
    <t>Dodávka a výroba hlav - mikropilot - plech ocelový hladký jakost S235J2 tl 15mm tabule</t>
  </si>
  <si>
    <t>166736927</t>
  </si>
  <si>
    <t>plech ocelový hladký jakost S235J2 tl 15mm tabule</t>
  </si>
  <si>
    <t>Poznámka k položce:_x000D_
materiál roznášecích hlav mikropilot</t>
  </si>
  <si>
    <t>(8*3*(0,3*0,3)*120)/1000</t>
  </si>
  <si>
    <t>30</t>
  </si>
  <si>
    <t>55283842</t>
  </si>
  <si>
    <t>Dodávka a výroba - mikropilot - dno klenuté S235JR PN16 108x4mm DN 100</t>
  </si>
  <si>
    <t>119328514</t>
  </si>
  <si>
    <t>dno klenuté S235JR PN16 108x4mm DN 100</t>
  </si>
  <si>
    <t>Poznámka k položce:_x000D_
dno mikropilt pro zavaření</t>
  </si>
  <si>
    <t>Svislé a kompletní konstrukce</t>
  </si>
  <si>
    <t>31</t>
  </si>
  <si>
    <t>327211114</t>
  </si>
  <si>
    <t>Zdivo opěrných zdí z nepravidelných kamenů na maltu obj kamene do 0,02 m3 š spáry přes 20 do 50 mm</t>
  </si>
  <si>
    <t>-1964160339</t>
  </si>
  <si>
    <t>Zdivo nadzákladové opěrných zdí a valů z lomového kamene štípaného nebo ručně vybíraného na maltu z nepravidelných kamenů objemu 1 kusu kamene do 0,02 m3, šířka spáry přes 20 do 50 mm</t>
  </si>
  <si>
    <t>Poznámka k položce:_x000D_
obkldní kamenná zeď</t>
  </si>
  <si>
    <t>3*2*0,25+6*1,5*0,25</t>
  </si>
  <si>
    <t>32</t>
  </si>
  <si>
    <t>327361040</t>
  </si>
  <si>
    <t>Výztuž opěrných zdí a valů ze svařovaných sítí</t>
  </si>
  <si>
    <t>1240900049</t>
  </si>
  <si>
    <t>Výztuž opěrných zdí a valů ze sítí svařovaných</t>
  </si>
  <si>
    <t>Poznámka k položce:_x000D_
výztuž nepravidelného bloku podkladního betonu (100/100/8 mm)</t>
  </si>
  <si>
    <t>((2*2+6*1)*2*7,9)/1000</t>
  </si>
  <si>
    <t>33</t>
  </si>
  <si>
    <t>388995212</t>
  </si>
  <si>
    <t>Chránička kabelů z trub HDPE v římse DN 110</t>
  </si>
  <si>
    <t>-1258448309</t>
  </si>
  <si>
    <t>Chránička kabelů v římse z trub HDPE přes DN 80 do DN 110</t>
  </si>
  <si>
    <t>Poznámka k položce:_x000D_
chránička kavelu veřejného osvětlení</t>
  </si>
  <si>
    <t>3*5</t>
  </si>
  <si>
    <t>Ostatní konstrukce a práce, bourání</t>
  </si>
  <si>
    <t>34</t>
  </si>
  <si>
    <t>919122132</t>
  </si>
  <si>
    <t>Těsnění spár zálivkou za tepla pro komůrky š 20 mm hl 40 mm s těsnicím profilem</t>
  </si>
  <si>
    <t>1097877354</t>
  </si>
  <si>
    <t>Utěsnění dilatačních spár zálivkou za tepla v cementobetonovém nebo živičném krytu včetně adhezního nátěru s těsnicím profilem pod zálivkou, pro komůrky šířky 20 mm, hloubky 40 mm</t>
  </si>
  <si>
    <t>Poznámka k položce:_x000D_
spára asfaltovou zálivkou za horka (mezi ŽB trámcem a komunikací)</t>
  </si>
  <si>
    <t>35</t>
  </si>
  <si>
    <t>919735114</t>
  </si>
  <si>
    <t>Řezání stávajícího živičného krytu hl přes 150 do 200 mm</t>
  </si>
  <si>
    <t>-1495178812</t>
  </si>
  <si>
    <t>Řezání stávajícího živičného krytu nebo podkladu hloubky přes 150 do 200 mm</t>
  </si>
  <si>
    <t>Poznámka k položce:_x000D_
svislý řez do živičných vrstev komunikace</t>
  </si>
  <si>
    <t>36</t>
  </si>
  <si>
    <t>931992111</t>
  </si>
  <si>
    <t>Výplň dilatačních spár z pěnového polystyrénu tl 20 mm</t>
  </si>
  <si>
    <t>1451487694</t>
  </si>
  <si>
    <t>Výplň dilatačních spár z polystyrenu pěnového, tloušťky 20 mm</t>
  </si>
  <si>
    <t>Poznámka k položce:_x000D_
materiál dilatační spáry mezi ŽB ztámcem a komunikací</t>
  </si>
  <si>
    <t>3*(5*0,2)</t>
  </si>
  <si>
    <t>37</t>
  </si>
  <si>
    <t>931992112</t>
  </si>
  <si>
    <t>Výplň dilatačních spár z pěnového polystyrénu tl 30 mm</t>
  </si>
  <si>
    <t>1936025649</t>
  </si>
  <si>
    <t>Výplň dilatačních spár z polystyrenu pěnového, tloušťky 30 mm</t>
  </si>
  <si>
    <t>Poznámka k položce:_x000D_
materiál dilatační spáry ŽB trámců</t>
  </si>
  <si>
    <t>1,0*0,8</t>
  </si>
  <si>
    <t>38</t>
  </si>
  <si>
    <t>985233121</t>
  </si>
  <si>
    <t>Úprava spár po spárování zdiva uhlazením spára dl přes 6 do 12 m/m2</t>
  </si>
  <si>
    <t>1026844231</t>
  </si>
  <si>
    <t>Úprava spár po spárování zdiva kamenného nebo cihelného délky spáry na 1 m2 upravované plochy přes 6 do 12 m uhlazením</t>
  </si>
  <si>
    <t>Poznámka k položce:_x000D_
vyhlazení spár obkladní zdi</t>
  </si>
  <si>
    <t>39</t>
  </si>
  <si>
    <t>985331112</t>
  </si>
  <si>
    <t>Dodatečné vlepování betonářské výztuže D 10 mm do cementové aktivované malty včetně vyvrtání otvoru</t>
  </si>
  <si>
    <t>-624795821</t>
  </si>
  <si>
    <t>Dodatečné vlepování betonářské výztuže včetně vyvrtání a vyčištění otvoru cementovou aktivovanou maltou průměr výztuže 10 mm</t>
  </si>
  <si>
    <t>Poznámka k položce:_x000D_
smyková výztuž do szákladové spáry obkladní zdi</t>
  </si>
  <si>
    <t>8*2,5</t>
  </si>
  <si>
    <t>40</t>
  </si>
  <si>
    <t>13021012</t>
  </si>
  <si>
    <t>tyč ocelová kruhová žebírková DIN 488 jakost B500B (10 505) výztuž do betonu D 10mm</t>
  </si>
  <si>
    <t>106417196</t>
  </si>
  <si>
    <t>Poznámka k položce:_x000D_
1) výztuž vlepovaná do základové spáry obkladní kamenné zdi (smyková výztuž)_x000D_
2) kotevní výztuž kamenné obkladní zdi</t>
  </si>
  <si>
    <t>(8*2,5*0,8*0,61)/1000</t>
  </si>
  <si>
    <t>((2*4+1*6)*4*0,61)/1000</t>
  </si>
  <si>
    <t>998</t>
  </si>
  <si>
    <t>Přesun hmot</t>
  </si>
  <si>
    <t>41</t>
  </si>
  <si>
    <t>998004011</t>
  </si>
  <si>
    <t>Přesun hmot pro injektování, kotvy a mikropiloty</t>
  </si>
  <si>
    <t>-640502743</t>
  </si>
  <si>
    <t>Přesun hmot pro injektování, mikropiloty nebo kotvy</t>
  </si>
  <si>
    <t>42</t>
  </si>
  <si>
    <t>998006011</t>
  </si>
  <si>
    <t>Přesun hmot pro vrty samostatné</t>
  </si>
  <si>
    <t>1047099381</t>
  </si>
  <si>
    <t>VRN</t>
  </si>
  <si>
    <t>Vedlejší rozpočtové náklady</t>
  </si>
  <si>
    <t>VRN1</t>
  </si>
  <si>
    <t>Průzkumné, zeměměřičské a projektové práce</t>
  </si>
  <si>
    <t>54</t>
  </si>
  <si>
    <t>012002000</t>
  </si>
  <si>
    <t>Zeměměřičské práce</t>
  </si>
  <si>
    <t>…</t>
  </si>
  <si>
    <t>CS ÚRS 2025 02</t>
  </si>
  <si>
    <t>1024</t>
  </si>
  <si>
    <t>341038222</t>
  </si>
  <si>
    <t>Online PSC</t>
  </si>
  <si>
    <t>https://podminky.urs.cz/item/CS_URS_2025_02/012002000</t>
  </si>
  <si>
    <t>VRN2</t>
  </si>
  <si>
    <t>Příprava staveniště</t>
  </si>
  <si>
    <t>46</t>
  </si>
  <si>
    <t>020001000</t>
  </si>
  <si>
    <t>1307414693</t>
  </si>
  <si>
    <t>https://podminky.urs.cz/item/CS_URS_2025_02/020001000</t>
  </si>
  <si>
    <t>VRN3</t>
  </si>
  <si>
    <t>Zařízení staveniště</t>
  </si>
  <si>
    <t>47</t>
  </si>
  <si>
    <t>030001000</t>
  </si>
  <si>
    <t>1547308305</t>
  </si>
  <si>
    <t>https://podminky.urs.cz/item/CS_URS_2025_02/030001000</t>
  </si>
  <si>
    <t>VRN4</t>
  </si>
  <si>
    <t>Inženýrská činnost</t>
  </si>
  <si>
    <t>48</t>
  </si>
  <si>
    <t>040001000</t>
  </si>
  <si>
    <t>1428146168</t>
  </si>
  <si>
    <t>https://podminky.urs.cz/item/CS_URS_2025_02/040001000</t>
  </si>
  <si>
    <t>51</t>
  </si>
  <si>
    <t>041002000</t>
  </si>
  <si>
    <t>Dozory-geotechnik</t>
  </si>
  <si>
    <t>-805878648</t>
  </si>
  <si>
    <t>Dozory</t>
  </si>
  <si>
    <t>https://podminky.urs.cz/item/CS_URS_2025_02/041002000</t>
  </si>
  <si>
    <t>52</t>
  </si>
  <si>
    <t>045002000</t>
  </si>
  <si>
    <t>Kompletační a koordinační činnost</t>
  </si>
  <si>
    <t>-2042896082</t>
  </si>
  <si>
    <t>https://podminky.urs.cz/item/CS_URS_2025_02/045002000</t>
  </si>
  <si>
    <t>VRN6</t>
  </si>
  <si>
    <t>Územní vlivy</t>
  </si>
  <si>
    <t>49</t>
  </si>
  <si>
    <t>060001000</t>
  </si>
  <si>
    <t>925864786</t>
  </si>
  <si>
    <t>https://podminky.urs.cz/item/CS_URS_2025_02/060001000</t>
  </si>
  <si>
    <t>53</t>
  </si>
  <si>
    <t>065002000</t>
  </si>
  <si>
    <t xml:space="preserve">Mimostaveništní doprava </t>
  </si>
  <si>
    <t>923612980</t>
  </si>
  <si>
    <t>Mimostaveništní doprava materiálů, výrobků a strojů</t>
  </si>
  <si>
    <t>https://podminky.urs.cz/item/CS_URS_2025_02/065002000</t>
  </si>
  <si>
    <t>VRN7</t>
  </si>
  <si>
    <t>Provozní vlivy</t>
  </si>
  <si>
    <t>50</t>
  </si>
  <si>
    <t>070001000</t>
  </si>
  <si>
    <t>-809253738</t>
  </si>
  <si>
    <t>https://podminky.urs.cz/item/CS_URS_2025_02/070001000</t>
  </si>
  <si>
    <t>43</t>
  </si>
  <si>
    <t>072403000</t>
  </si>
  <si>
    <t>Spojkování elektrického vedení</t>
  </si>
  <si>
    <t>kpl</t>
  </si>
  <si>
    <t>1019231033</t>
  </si>
  <si>
    <t>Spojkováníí elektrického vedení</t>
  </si>
  <si>
    <t>Poznámka k položce:_x000D_
spojkování kabelu veřejného osvětlená</t>
  </si>
  <si>
    <t>VRN9</t>
  </si>
  <si>
    <t>Ostatní náklady</t>
  </si>
  <si>
    <t>44</t>
  </si>
  <si>
    <t>091002000-1</t>
  </si>
  <si>
    <t>Těsnění dilatační spáry SIKA Tricosal MK30 Tricomer</t>
  </si>
  <si>
    <t>1376594028</t>
  </si>
  <si>
    <t>Poznámka k položce:_x000D_
těsnění dilatační spáry ŽB trámců Tricasal mK30 Tricomer</t>
  </si>
  <si>
    <t>1+1</t>
  </si>
  <si>
    <t>45</t>
  </si>
  <si>
    <t>091002000-2</t>
  </si>
  <si>
    <t>Stojina silničního svodidla vč. montáže</t>
  </si>
  <si>
    <t>-1886442907</t>
  </si>
  <si>
    <t>Poznámka k položce:_x000D_
ocelová stojina svodidla- výroba, pozinkování, kotvení, montáž , podlití PCC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</si>
</sst>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2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167" fontId="19" fillId="0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2/065002000" TargetMode="External"/><Relationship Id="rId3" Type="http://schemas.openxmlformats.org/officeDocument/2006/relationships/hyperlink" Target="https://podminky.urs.cz/item/CS_URS_2025_02/030001000" TargetMode="External"/><Relationship Id="rId7" Type="http://schemas.openxmlformats.org/officeDocument/2006/relationships/hyperlink" Target="https://podminky.urs.cz/item/CS_URS_2025_02/060001000" TargetMode="External"/><Relationship Id="rId2" Type="http://schemas.openxmlformats.org/officeDocument/2006/relationships/hyperlink" Target="https://podminky.urs.cz/item/CS_URS_2025_02/020001000" TargetMode="External"/><Relationship Id="rId1" Type="http://schemas.openxmlformats.org/officeDocument/2006/relationships/hyperlink" Target="https://podminky.urs.cz/item/CS_URS_2025_02/012002000" TargetMode="External"/><Relationship Id="rId6" Type="http://schemas.openxmlformats.org/officeDocument/2006/relationships/hyperlink" Target="https://podminky.urs.cz/item/CS_URS_2025_02/045002000" TargetMode="External"/><Relationship Id="rId5" Type="http://schemas.openxmlformats.org/officeDocument/2006/relationships/hyperlink" Target="https://podminky.urs.cz/item/CS_URS_2025_02/041002000" TargetMode="External"/><Relationship Id="rId10" Type="http://schemas.openxmlformats.org/officeDocument/2006/relationships/drawing" Target="../drawings/drawing2.xml"/><Relationship Id="rId4" Type="http://schemas.openxmlformats.org/officeDocument/2006/relationships/hyperlink" Target="https://podminky.urs.cz/item/CS_URS_2025_02/040001000" TargetMode="External"/><Relationship Id="rId9" Type="http://schemas.openxmlformats.org/officeDocument/2006/relationships/hyperlink" Target="https://podminky.urs.cz/item/CS_URS_2025_02/070001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64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92" t="s">
        <v>13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8"/>
      <c r="BS5" s="15" t="s">
        <v>6</v>
      </c>
    </row>
    <row r="6" spans="1:74" ht="36.950000000000003" customHeight="1">
      <c r="B6" s="18"/>
      <c r="D6" s="23" t="s">
        <v>14</v>
      </c>
      <c r="K6" s="193" t="s">
        <v>15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8"/>
      <c r="BS6" s="15" t="s">
        <v>6</v>
      </c>
    </row>
    <row r="7" spans="1:74" ht="12" customHeight="1">
      <c r="B7" s="18"/>
      <c r="D7" s="24" t="s">
        <v>16</v>
      </c>
      <c r="K7" s="22" t="s">
        <v>1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22" t="s">
        <v>21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22</v>
      </c>
      <c r="AK10" s="24" t="s">
        <v>23</v>
      </c>
      <c r="AN10" s="22" t="s">
        <v>1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23</v>
      </c>
      <c r="AN13" s="22" t="s">
        <v>1</v>
      </c>
      <c r="AR13" s="18"/>
      <c r="BS13" s="15" t="s">
        <v>6</v>
      </c>
    </row>
    <row r="14" spans="1:74" ht="12.75">
      <c r="B14" s="18"/>
      <c r="E14" s="22" t="s">
        <v>27</v>
      </c>
      <c r="AK14" s="24" t="s">
        <v>25</v>
      </c>
      <c r="AN14" s="22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28</v>
      </c>
      <c r="AK16" s="24" t="s">
        <v>23</v>
      </c>
      <c r="AN16" s="22" t="s">
        <v>1</v>
      </c>
      <c r="AR16" s="18"/>
      <c r="BS16" s="15" t="s">
        <v>3</v>
      </c>
    </row>
    <row r="17" spans="2:71" ht="18.399999999999999" customHeight="1">
      <c r="B17" s="18"/>
      <c r="E17" s="22" t="s">
        <v>29</v>
      </c>
      <c r="AK17" s="24" t="s">
        <v>25</v>
      </c>
      <c r="AN17" s="22" t="s">
        <v>1</v>
      </c>
      <c r="AR17" s="18"/>
      <c r="BS17" s="15" t="s">
        <v>30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31</v>
      </c>
      <c r="AK19" s="24" t="s">
        <v>23</v>
      </c>
      <c r="AN19" s="22" t="s">
        <v>1</v>
      </c>
      <c r="AR19" s="18"/>
      <c r="BS19" s="15" t="s">
        <v>6</v>
      </c>
    </row>
    <row r="20" spans="2:71" ht="18.399999999999999" customHeight="1">
      <c r="B20" s="18"/>
      <c r="E20" s="22" t="s">
        <v>29</v>
      </c>
      <c r="AK20" s="24" t="s">
        <v>25</v>
      </c>
      <c r="AN20" s="22" t="s">
        <v>1</v>
      </c>
      <c r="AR20" s="18"/>
      <c r="BS20" s="15" t="s">
        <v>30</v>
      </c>
    </row>
    <row r="21" spans="2:71" ht="6.95" customHeight="1">
      <c r="B21" s="18"/>
      <c r="AR21" s="18"/>
    </row>
    <row r="22" spans="2:71" ht="12" customHeight="1">
      <c r="B22" s="18"/>
      <c r="D22" s="24" t="s">
        <v>32</v>
      </c>
      <c r="AR22" s="18"/>
    </row>
    <row r="23" spans="2:71" ht="16.5" customHeight="1">
      <c r="B23" s="18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5">
        <f>ROUND(AG94,2)</f>
        <v>0</v>
      </c>
      <c r="AL26" s="196"/>
      <c r="AM26" s="196"/>
      <c r="AN26" s="196"/>
      <c r="AO26" s="196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97" t="s">
        <v>34</v>
      </c>
      <c r="M28" s="197"/>
      <c r="N28" s="197"/>
      <c r="O28" s="197"/>
      <c r="P28" s="197"/>
      <c r="W28" s="197" t="s">
        <v>35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36</v>
      </c>
      <c r="AL28" s="197"/>
      <c r="AM28" s="197"/>
      <c r="AN28" s="197"/>
      <c r="AO28" s="197"/>
      <c r="AR28" s="27"/>
    </row>
    <row r="29" spans="2:71" s="2" customFormat="1" ht="14.45" customHeight="1">
      <c r="B29" s="31"/>
      <c r="D29" s="24" t="s">
        <v>37</v>
      </c>
      <c r="F29" s="24" t="s">
        <v>38</v>
      </c>
      <c r="L29" s="187">
        <v>0.21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1"/>
    </row>
    <row r="30" spans="2:71" s="2" customFormat="1" ht="14.45" customHeight="1">
      <c r="B30" s="31"/>
      <c r="F30" s="24" t="s">
        <v>39</v>
      </c>
      <c r="L30" s="187">
        <v>0.12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1"/>
    </row>
    <row r="31" spans="2:71" s="2" customFormat="1" ht="14.45" hidden="1" customHeight="1">
      <c r="B31" s="31"/>
      <c r="F31" s="24" t="s">
        <v>40</v>
      </c>
      <c r="L31" s="187">
        <v>0.21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1"/>
    </row>
    <row r="32" spans="2:71" s="2" customFormat="1" ht="14.45" hidden="1" customHeight="1">
      <c r="B32" s="31"/>
      <c r="F32" s="24" t="s">
        <v>41</v>
      </c>
      <c r="L32" s="187">
        <v>0.12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1"/>
    </row>
    <row r="33" spans="2:44" s="2" customFormat="1" ht="14.45" hidden="1" customHeight="1">
      <c r="B33" s="31"/>
      <c r="F33" s="24" t="s">
        <v>42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88" t="s">
        <v>45</v>
      </c>
      <c r="Y35" s="189"/>
      <c r="Z35" s="189"/>
      <c r="AA35" s="189"/>
      <c r="AB35" s="189"/>
      <c r="AC35" s="34"/>
      <c r="AD35" s="34"/>
      <c r="AE35" s="34"/>
      <c r="AF35" s="34"/>
      <c r="AG35" s="34"/>
      <c r="AH35" s="34"/>
      <c r="AI35" s="34"/>
      <c r="AJ35" s="34"/>
      <c r="AK35" s="190">
        <f>SUM(AK26:AK33)</f>
        <v>0</v>
      </c>
      <c r="AL35" s="189"/>
      <c r="AM35" s="189"/>
      <c r="AN35" s="189"/>
      <c r="AO35" s="191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46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47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48</v>
      </c>
      <c r="AI60" s="29"/>
      <c r="AJ60" s="29"/>
      <c r="AK60" s="29"/>
      <c r="AL60" s="29"/>
      <c r="AM60" s="38" t="s">
        <v>49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50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51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48</v>
      </c>
      <c r="AI75" s="29"/>
      <c r="AJ75" s="29"/>
      <c r="AK75" s="29"/>
      <c r="AL75" s="29"/>
      <c r="AM75" s="38" t="s">
        <v>49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9" t="s">
        <v>52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4" t="s">
        <v>12</v>
      </c>
      <c r="L84" s="3" t="str">
        <f>K5</f>
        <v>2025_02</v>
      </c>
      <c r="AR84" s="43"/>
    </row>
    <row r="85" spans="1:90" s="4" customFormat="1" ht="36.950000000000003" customHeight="1">
      <c r="B85" s="44"/>
      <c r="C85" s="45" t="s">
        <v>14</v>
      </c>
      <c r="L85" s="176" t="str">
        <f>K6</f>
        <v>Roztoky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4" t="s">
        <v>18</v>
      </c>
      <c r="L87" s="46" t="str">
        <f>IF(K8="","",K8)</f>
        <v>Rozotky u Prahy</v>
      </c>
      <c r="AI87" s="24" t="s">
        <v>20</v>
      </c>
      <c r="AM87" s="178" t="str">
        <f>IF(AN8= "","",AN8)</f>
        <v>31. 7. 2025</v>
      </c>
      <c r="AN87" s="178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4" t="s">
        <v>22</v>
      </c>
      <c r="L89" s="3" t="str">
        <f>IF(E11= "","",E11)</f>
        <v>Město Roztoky</v>
      </c>
      <c r="AI89" s="24" t="s">
        <v>28</v>
      </c>
      <c r="AM89" s="179" t="str">
        <f>IF(E17="","",E17)</f>
        <v>A. Kačora</v>
      </c>
      <c r="AN89" s="180"/>
      <c r="AO89" s="180"/>
      <c r="AP89" s="180"/>
      <c r="AR89" s="27"/>
      <c r="AS89" s="181" t="s">
        <v>53</v>
      </c>
      <c r="AT89" s="182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4" t="s">
        <v>26</v>
      </c>
      <c r="L90" s="3" t="str">
        <f>IF(E14="","",E14)</f>
        <v xml:space="preserve"> </v>
      </c>
      <c r="AI90" s="24" t="s">
        <v>31</v>
      </c>
      <c r="AM90" s="179" t="str">
        <f>IF(E20="","",E20)</f>
        <v>A. Kačora</v>
      </c>
      <c r="AN90" s="180"/>
      <c r="AO90" s="180"/>
      <c r="AP90" s="180"/>
      <c r="AR90" s="27"/>
      <c r="AS90" s="183"/>
      <c r="AT90" s="184"/>
      <c r="BD90" s="51"/>
    </row>
    <row r="91" spans="1:90" s="1" customFormat="1" ht="10.9" customHeight="1">
      <c r="B91" s="27"/>
      <c r="AR91" s="27"/>
      <c r="AS91" s="183"/>
      <c r="AT91" s="184"/>
      <c r="BD91" s="51"/>
    </row>
    <row r="92" spans="1:90" s="1" customFormat="1" ht="29.25" customHeight="1">
      <c r="B92" s="27"/>
      <c r="C92" s="166" t="s">
        <v>54</v>
      </c>
      <c r="D92" s="167"/>
      <c r="E92" s="167"/>
      <c r="F92" s="167"/>
      <c r="G92" s="167"/>
      <c r="H92" s="52"/>
      <c r="I92" s="168" t="s">
        <v>55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56</v>
      </c>
      <c r="AH92" s="167"/>
      <c r="AI92" s="167"/>
      <c r="AJ92" s="167"/>
      <c r="AK92" s="167"/>
      <c r="AL92" s="167"/>
      <c r="AM92" s="167"/>
      <c r="AN92" s="168" t="s">
        <v>57</v>
      </c>
      <c r="AO92" s="167"/>
      <c r="AP92" s="170"/>
      <c r="AQ92" s="53" t="s">
        <v>58</v>
      </c>
      <c r="AR92" s="27"/>
      <c r="AS92" s="54" t="s">
        <v>59</v>
      </c>
      <c r="AT92" s="55" t="s">
        <v>60</v>
      </c>
      <c r="AU92" s="55" t="s">
        <v>61</v>
      </c>
      <c r="AV92" s="55" t="s">
        <v>62</v>
      </c>
      <c r="AW92" s="55" t="s">
        <v>63</v>
      </c>
      <c r="AX92" s="55" t="s">
        <v>64</v>
      </c>
      <c r="AY92" s="55" t="s">
        <v>65</v>
      </c>
      <c r="AZ92" s="55" t="s">
        <v>66</v>
      </c>
      <c r="BA92" s="55" t="s">
        <v>67</v>
      </c>
      <c r="BB92" s="55" t="s">
        <v>68</v>
      </c>
      <c r="BC92" s="55" t="s">
        <v>69</v>
      </c>
      <c r="BD92" s="56" t="s">
        <v>70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71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4">
        <f>ROUND(AG95,2)</f>
        <v>0</v>
      </c>
      <c r="AH94" s="174"/>
      <c r="AI94" s="174"/>
      <c r="AJ94" s="174"/>
      <c r="AK94" s="174"/>
      <c r="AL94" s="174"/>
      <c r="AM94" s="174"/>
      <c r="AN94" s="175">
        <f>SUM(AG94,AT94)</f>
        <v>0</v>
      </c>
      <c r="AO94" s="175"/>
      <c r="AP94" s="175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72</v>
      </c>
      <c r="BT94" s="67" t="s">
        <v>73</v>
      </c>
      <c r="BV94" s="67" t="s">
        <v>74</v>
      </c>
      <c r="BW94" s="67" t="s">
        <v>4</v>
      </c>
      <c r="BX94" s="67" t="s">
        <v>75</v>
      </c>
      <c r="CL94" s="67" t="s">
        <v>1</v>
      </c>
    </row>
    <row r="95" spans="1:90" s="6" customFormat="1" ht="16.5" customHeight="1">
      <c r="A95" s="68" t="s">
        <v>76</v>
      </c>
      <c r="B95" s="69"/>
      <c r="C95" s="70"/>
      <c r="D95" s="173" t="s">
        <v>13</v>
      </c>
      <c r="E95" s="173"/>
      <c r="F95" s="173"/>
      <c r="G95" s="173"/>
      <c r="H95" s="173"/>
      <c r="I95" s="71"/>
      <c r="J95" s="173" t="s">
        <v>15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1">
        <f>'2025_02 - Roztoky'!J28</f>
        <v>0</v>
      </c>
      <c r="AH95" s="172"/>
      <c r="AI95" s="172"/>
      <c r="AJ95" s="172"/>
      <c r="AK95" s="172"/>
      <c r="AL95" s="172"/>
      <c r="AM95" s="172"/>
      <c r="AN95" s="171">
        <f>SUM(AG95,AT95)</f>
        <v>0</v>
      </c>
      <c r="AO95" s="172"/>
      <c r="AP95" s="172"/>
      <c r="AQ95" s="72" t="s">
        <v>77</v>
      </c>
      <c r="AR95" s="69"/>
      <c r="AS95" s="73">
        <v>0</v>
      </c>
      <c r="AT95" s="74">
        <f>ROUND(SUM(AV95:AW95),2)</f>
        <v>0</v>
      </c>
      <c r="AU95" s="75">
        <f>'2025_02 - Roztoky'!P126</f>
        <v>0</v>
      </c>
      <c r="AV95" s="74">
        <f>'2025_02 - Roztoky'!J31</f>
        <v>0</v>
      </c>
      <c r="AW95" s="74">
        <f>'2025_02 - Roztoky'!J32</f>
        <v>0</v>
      </c>
      <c r="AX95" s="74">
        <f>'2025_02 - Roztoky'!J33</f>
        <v>0</v>
      </c>
      <c r="AY95" s="74">
        <f>'2025_02 - Roztoky'!J34</f>
        <v>0</v>
      </c>
      <c r="AZ95" s="74">
        <f>'2025_02 - Roztoky'!F31</f>
        <v>0</v>
      </c>
      <c r="BA95" s="74">
        <f>'2025_02 - Roztoky'!F32</f>
        <v>0</v>
      </c>
      <c r="BB95" s="74">
        <f>'2025_02 - Roztoky'!F33</f>
        <v>0</v>
      </c>
      <c r="BC95" s="74">
        <f>'2025_02 - Roztoky'!F34</f>
        <v>0</v>
      </c>
      <c r="BD95" s="76">
        <f>'2025_02 - Roztoky'!F35</f>
        <v>0</v>
      </c>
      <c r="BT95" s="77" t="s">
        <v>78</v>
      </c>
      <c r="BU95" s="77" t="s">
        <v>79</v>
      </c>
      <c r="BV95" s="77" t="s">
        <v>74</v>
      </c>
      <c r="BW95" s="77" t="s">
        <v>4</v>
      </c>
      <c r="BX95" s="77" t="s">
        <v>75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2025_02 - Roztok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44"/>
  <sheetViews>
    <sheetView showGridLines="0" tabSelected="1" topLeftCell="A118" zoomScale="130" zoomScaleNormal="130" workbookViewId="0">
      <selection activeCell="I129" sqref="I129:I34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4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5" t="s">
        <v>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pans="2:46" ht="24.95" customHeight="1">
      <c r="B4" s="18"/>
      <c r="D4" s="19" t="s">
        <v>81</v>
      </c>
      <c r="L4" s="18"/>
      <c r="M4" s="78" t="s">
        <v>10</v>
      </c>
      <c r="AT4" s="15" t="s">
        <v>3</v>
      </c>
    </row>
    <row r="5" spans="2:46" ht="6.95" customHeight="1">
      <c r="B5" s="18"/>
      <c r="L5" s="18"/>
    </row>
    <row r="6" spans="2:46" s="1" customFormat="1" ht="12" customHeight="1">
      <c r="B6" s="27"/>
      <c r="D6" s="24" t="s">
        <v>14</v>
      </c>
      <c r="L6" s="27"/>
    </row>
    <row r="7" spans="2:46" s="1" customFormat="1" ht="16.5" customHeight="1">
      <c r="B7" s="27"/>
      <c r="E7" s="176" t="s">
        <v>15</v>
      </c>
      <c r="F7" s="198"/>
      <c r="G7" s="198"/>
      <c r="H7" s="198"/>
      <c r="L7" s="27"/>
    </row>
    <row r="8" spans="2:46" s="1" customFormat="1">
      <c r="B8" s="27"/>
      <c r="L8" s="27"/>
    </row>
    <row r="9" spans="2:46" s="1" customFormat="1" ht="12" customHeight="1">
      <c r="B9" s="27"/>
      <c r="D9" s="24" t="s">
        <v>16</v>
      </c>
      <c r="F9" s="22" t="s">
        <v>1</v>
      </c>
      <c r="I9" s="24" t="s">
        <v>17</v>
      </c>
      <c r="J9" s="22" t="s">
        <v>1</v>
      </c>
      <c r="L9" s="27"/>
    </row>
    <row r="10" spans="2:46" s="1" customFormat="1" ht="12" customHeight="1">
      <c r="B10" s="27"/>
      <c r="D10" s="24" t="s">
        <v>18</v>
      </c>
      <c r="F10" s="22" t="s">
        <v>19</v>
      </c>
      <c r="I10" s="24" t="s">
        <v>20</v>
      </c>
      <c r="J10" s="47" t="str">
        <f>'Rekapitulace stavby'!AN8</f>
        <v>31. 7. 2025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4" t="s">
        <v>22</v>
      </c>
      <c r="I12" s="24" t="s">
        <v>23</v>
      </c>
      <c r="J12" s="22" t="s">
        <v>1</v>
      </c>
      <c r="L12" s="27"/>
    </row>
    <row r="13" spans="2:46" s="1" customFormat="1" ht="18" customHeight="1">
      <c r="B13" s="27"/>
      <c r="E13" s="22" t="s">
        <v>24</v>
      </c>
      <c r="I13" s="24" t="s">
        <v>25</v>
      </c>
      <c r="J13" s="22" t="s">
        <v>1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4" t="s">
        <v>26</v>
      </c>
      <c r="I15" s="24" t="s">
        <v>23</v>
      </c>
      <c r="J15" s="22" t="str">
        <f>'Rekapitulace stavby'!AN13</f>
        <v/>
      </c>
      <c r="L15" s="27"/>
    </row>
    <row r="16" spans="2:46" s="1" customFormat="1" ht="18" customHeight="1">
      <c r="B16" s="27"/>
      <c r="E16" s="192" t="str">
        <f>'Rekapitulace stavby'!E14</f>
        <v xml:space="preserve"> </v>
      </c>
      <c r="F16" s="192"/>
      <c r="G16" s="192"/>
      <c r="H16" s="192"/>
      <c r="I16" s="24" t="s">
        <v>25</v>
      </c>
      <c r="J16" s="22" t="str">
        <f>'Rekapitulace stavby'!AN14</f>
        <v/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4" t="s">
        <v>28</v>
      </c>
      <c r="I18" s="24" t="s">
        <v>23</v>
      </c>
      <c r="J18" s="22" t="s">
        <v>1</v>
      </c>
      <c r="L18" s="27"/>
    </row>
    <row r="19" spans="2:12" s="1" customFormat="1" ht="18" customHeight="1">
      <c r="B19" s="27"/>
      <c r="E19" s="22" t="s">
        <v>29</v>
      </c>
      <c r="I19" s="24" t="s">
        <v>25</v>
      </c>
      <c r="J19" s="22" t="s">
        <v>1</v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4" t="s">
        <v>31</v>
      </c>
      <c r="I21" s="24" t="s">
        <v>23</v>
      </c>
      <c r="J21" s="22" t="s">
        <v>1</v>
      </c>
      <c r="L21" s="27"/>
    </row>
    <row r="22" spans="2:12" s="1" customFormat="1" ht="18" customHeight="1">
      <c r="B22" s="27"/>
      <c r="E22" s="22" t="s">
        <v>29</v>
      </c>
      <c r="I22" s="24" t="s">
        <v>25</v>
      </c>
      <c r="J22" s="22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4" t="s">
        <v>32</v>
      </c>
      <c r="L24" s="27"/>
    </row>
    <row r="25" spans="2:12" s="7" customFormat="1" ht="16.5" customHeight="1">
      <c r="B25" s="79"/>
      <c r="E25" s="194" t="s">
        <v>1</v>
      </c>
      <c r="F25" s="194"/>
      <c r="G25" s="194"/>
      <c r="H25" s="194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33</v>
      </c>
      <c r="J28" s="61">
        <f>ROUND(J126,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35</v>
      </c>
      <c r="I30" s="30" t="s">
        <v>34</v>
      </c>
      <c r="J30" s="30" t="s">
        <v>36</v>
      </c>
      <c r="L30" s="27"/>
    </row>
    <row r="31" spans="2:12" s="1" customFormat="1" ht="14.45" customHeight="1">
      <c r="B31" s="27"/>
      <c r="D31" s="50" t="s">
        <v>37</v>
      </c>
      <c r="E31" s="24" t="s">
        <v>38</v>
      </c>
      <c r="F31" s="81">
        <f>ROUND((SUM(BE126:BE343)),  2)</f>
        <v>0</v>
      </c>
      <c r="I31" s="82">
        <v>0.21</v>
      </c>
      <c r="J31" s="81">
        <f>ROUND(((SUM(BE126:BE343))*I31),  2)</f>
        <v>0</v>
      </c>
      <c r="L31" s="27"/>
    </row>
    <row r="32" spans="2:12" s="1" customFormat="1" ht="14.45" customHeight="1">
      <c r="B32" s="27"/>
      <c r="E32" s="24" t="s">
        <v>39</v>
      </c>
      <c r="F32" s="81">
        <f>ROUND((SUM(BF126:BF343)),  2)</f>
        <v>0</v>
      </c>
      <c r="I32" s="82">
        <v>0.12</v>
      </c>
      <c r="J32" s="81">
        <f>ROUND(((SUM(BF126:BF343))*I32),  2)</f>
        <v>0</v>
      </c>
      <c r="L32" s="27"/>
    </row>
    <row r="33" spans="2:12" s="1" customFormat="1" ht="14.45" hidden="1" customHeight="1">
      <c r="B33" s="27"/>
      <c r="E33" s="24" t="s">
        <v>40</v>
      </c>
      <c r="F33" s="81">
        <f>ROUND((SUM(BG126:BG343)),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4" t="s">
        <v>41</v>
      </c>
      <c r="F34" s="81">
        <f>ROUND((SUM(BH126:BH343)),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4" t="s">
        <v>42</v>
      </c>
      <c r="F35" s="81">
        <f>ROUND((SUM(BI126:BI343)),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43</v>
      </c>
      <c r="E37" s="52"/>
      <c r="F37" s="52"/>
      <c r="G37" s="85" t="s">
        <v>44</v>
      </c>
      <c r="H37" s="86" t="s">
        <v>45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8"/>
      <c r="L39" s="18"/>
    </row>
    <row r="40" spans="2:12" ht="14.45" customHeight="1">
      <c r="B40" s="18"/>
      <c r="L40" s="18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27"/>
      <c r="D50" s="36" t="s">
        <v>46</v>
      </c>
      <c r="E50" s="37"/>
      <c r="F50" s="37"/>
      <c r="G50" s="36" t="s">
        <v>47</v>
      </c>
      <c r="H50" s="37"/>
      <c r="I50" s="37"/>
      <c r="J50" s="37"/>
      <c r="K50" s="37"/>
      <c r="L50" s="27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27"/>
      <c r="D61" s="38" t="s">
        <v>48</v>
      </c>
      <c r="E61" s="29"/>
      <c r="F61" s="89" t="s">
        <v>49</v>
      </c>
      <c r="G61" s="38" t="s">
        <v>48</v>
      </c>
      <c r="H61" s="29"/>
      <c r="I61" s="29"/>
      <c r="J61" s="90" t="s">
        <v>49</v>
      </c>
      <c r="K61" s="29"/>
      <c r="L61" s="27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27"/>
      <c r="D65" s="36" t="s">
        <v>50</v>
      </c>
      <c r="E65" s="37"/>
      <c r="F65" s="37"/>
      <c r="G65" s="36" t="s">
        <v>51</v>
      </c>
      <c r="H65" s="37"/>
      <c r="I65" s="37"/>
      <c r="J65" s="37"/>
      <c r="K65" s="37"/>
      <c r="L65" s="27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27"/>
      <c r="D76" s="38" t="s">
        <v>48</v>
      </c>
      <c r="E76" s="29"/>
      <c r="F76" s="89" t="s">
        <v>49</v>
      </c>
      <c r="G76" s="38" t="s">
        <v>48</v>
      </c>
      <c r="H76" s="29"/>
      <c r="I76" s="29"/>
      <c r="J76" s="90" t="s">
        <v>49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82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14</v>
      </c>
      <c r="L84" s="27"/>
    </row>
    <row r="85" spans="2:47" s="1" customFormat="1" ht="16.5" customHeight="1">
      <c r="B85" s="27"/>
      <c r="E85" s="176" t="str">
        <f>E7</f>
        <v>Roztoky</v>
      </c>
      <c r="F85" s="198"/>
      <c r="G85" s="198"/>
      <c r="H85" s="198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4" t="s">
        <v>18</v>
      </c>
      <c r="F87" s="22" t="str">
        <f>F10</f>
        <v>Rozotky u Prahy</v>
      </c>
      <c r="I87" s="24" t="s">
        <v>20</v>
      </c>
      <c r="J87" s="47" t="str">
        <f>IF(J10="","",J10)</f>
        <v>31. 7. 2025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4" t="s">
        <v>22</v>
      </c>
      <c r="F89" s="22" t="str">
        <f>E13</f>
        <v>Město Roztoky</v>
      </c>
      <c r="I89" s="24" t="s">
        <v>28</v>
      </c>
      <c r="J89" s="25" t="str">
        <f>E19</f>
        <v>A. Kačora</v>
      </c>
      <c r="L89" s="27"/>
    </row>
    <row r="90" spans="2:47" s="1" customFormat="1" ht="15.2" customHeight="1">
      <c r="B90" s="27"/>
      <c r="C90" s="24" t="s">
        <v>26</v>
      </c>
      <c r="F90" s="22" t="str">
        <f>IF(E16="","",E16)</f>
        <v xml:space="preserve"> </v>
      </c>
      <c r="I90" s="24" t="s">
        <v>31</v>
      </c>
      <c r="J90" s="25" t="str">
        <f>E22</f>
        <v>A. Kačora</v>
      </c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83</v>
      </c>
      <c r="D92" s="83"/>
      <c r="E92" s="83"/>
      <c r="F92" s="83"/>
      <c r="G92" s="83"/>
      <c r="H92" s="83"/>
      <c r="I92" s="83"/>
      <c r="J92" s="92" t="s">
        <v>84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85</v>
      </c>
      <c r="J94" s="61">
        <f>J126</f>
        <v>0</v>
      </c>
      <c r="L94" s="27"/>
      <c r="AU94" s="15" t="s">
        <v>86</v>
      </c>
    </row>
    <row r="95" spans="2:47" s="8" customFormat="1" ht="24.95" customHeight="1">
      <c r="B95" s="94"/>
      <c r="D95" s="95" t="s">
        <v>87</v>
      </c>
      <c r="E95" s="96"/>
      <c r="F95" s="96"/>
      <c r="G95" s="96"/>
      <c r="H95" s="96"/>
      <c r="I95" s="96"/>
      <c r="J95" s="97">
        <f>J127</f>
        <v>0</v>
      </c>
      <c r="L95" s="94"/>
    </row>
    <row r="96" spans="2:47" s="9" customFormat="1" ht="19.899999999999999" customHeight="1">
      <c r="B96" s="98"/>
      <c r="D96" s="99" t="s">
        <v>88</v>
      </c>
      <c r="E96" s="100"/>
      <c r="F96" s="100"/>
      <c r="G96" s="100"/>
      <c r="H96" s="100"/>
      <c r="I96" s="100"/>
      <c r="J96" s="101">
        <f>J128</f>
        <v>0</v>
      </c>
      <c r="L96" s="98"/>
    </row>
    <row r="97" spans="2:12" s="9" customFormat="1" ht="19.899999999999999" customHeight="1">
      <c r="B97" s="98"/>
      <c r="D97" s="99" t="s">
        <v>89</v>
      </c>
      <c r="E97" s="100"/>
      <c r="F97" s="100"/>
      <c r="G97" s="100"/>
      <c r="H97" s="100"/>
      <c r="I97" s="100"/>
      <c r="J97" s="101">
        <f>J194</f>
        <v>0</v>
      </c>
      <c r="L97" s="98"/>
    </row>
    <row r="98" spans="2:12" s="9" customFormat="1" ht="19.899999999999999" customHeight="1">
      <c r="B98" s="98"/>
      <c r="D98" s="99" t="s">
        <v>90</v>
      </c>
      <c r="E98" s="100"/>
      <c r="F98" s="100"/>
      <c r="G98" s="100"/>
      <c r="H98" s="100"/>
      <c r="I98" s="100"/>
      <c r="J98" s="101">
        <f>J251</f>
        <v>0</v>
      </c>
      <c r="L98" s="98"/>
    </row>
    <row r="99" spans="2:12" s="9" customFormat="1" ht="19.899999999999999" customHeight="1">
      <c r="B99" s="98"/>
      <c r="D99" s="99" t="s">
        <v>91</v>
      </c>
      <c r="E99" s="100"/>
      <c r="F99" s="100"/>
      <c r="G99" s="100"/>
      <c r="H99" s="100"/>
      <c r="I99" s="100"/>
      <c r="J99" s="101">
        <f>J264</f>
        <v>0</v>
      </c>
      <c r="L99" s="98"/>
    </row>
    <row r="100" spans="2:12" s="9" customFormat="1" ht="19.899999999999999" customHeight="1">
      <c r="B100" s="98"/>
      <c r="D100" s="99" t="s">
        <v>92</v>
      </c>
      <c r="E100" s="100"/>
      <c r="F100" s="100"/>
      <c r="G100" s="100"/>
      <c r="H100" s="100"/>
      <c r="I100" s="100"/>
      <c r="J100" s="101">
        <f>J294</f>
        <v>0</v>
      </c>
      <c r="L100" s="98"/>
    </row>
    <row r="101" spans="2:12" s="8" customFormat="1" ht="24.95" customHeight="1">
      <c r="B101" s="94"/>
      <c r="D101" s="95" t="s">
        <v>93</v>
      </c>
      <c r="E101" s="96"/>
      <c r="F101" s="96"/>
      <c r="G101" s="96"/>
      <c r="H101" s="96"/>
      <c r="I101" s="96"/>
      <c r="J101" s="97">
        <f>J299</f>
        <v>0</v>
      </c>
      <c r="L101" s="94"/>
    </row>
    <row r="102" spans="2:12" s="9" customFormat="1" ht="19.899999999999999" customHeight="1">
      <c r="B102" s="98"/>
      <c r="D102" s="99" t="s">
        <v>94</v>
      </c>
      <c r="E102" s="100"/>
      <c r="F102" s="100"/>
      <c r="G102" s="100"/>
      <c r="H102" s="100"/>
      <c r="I102" s="100"/>
      <c r="J102" s="101">
        <f>J300</f>
        <v>0</v>
      </c>
      <c r="L102" s="98"/>
    </row>
    <row r="103" spans="2:12" s="9" customFormat="1" ht="19.899999999999999" customHeight="1">
      <c r="B103" s="98"/>
      <c r="D103" s="99" t="s">
        <v>95</v>
      </c>
      <c r="E103" s="100"/>
      <c r="F103" s="100"/>
      <c r="G103" s="100"/>
      <c r="H103" s="100"/>
      <c r="I103" s="100"/>
      <c r="J103" s="101">
        <f>J304</f>
        <v>0</v>
      </c>
      <c r="L103" s="98"/>
    </row>
    <row r="104" spans="2:12" s="9" customFormat="1" ht="19.899999999999999" customHeight="1">
      <c r="B104" s="98"/>
      <c r="D104" s="99" t="s">
        <v>96</v>
      </c>
      <c r="E104" s="100"/>
      <c r="F104" s="100"/>
      <c r="G104" s="100"/>
      <c r="H104" s="100"/>
      <c r="I104" s="100"/>
      <c r="J104" s="101">
        <f>J308</f>
        <v>0</v>
      </c>
      <c r="L104" s="98"/>
    </row>
    <row r="105" spans="2:12" s="9" customFormat="1" ht="19.899999999999999" customHeight="1">
      <c r="B105" s="98"/>
      <c r="D105" s="99" t="s">
        <v>97</v>
      </c>
      <c r="E105" s="100"/>
      <c r="F105" s="100"/>
      <c r="G105" s="100"/>
      <c r="H105" s="100"/>
      <c r="I105" s="100"/>
      <c r="J105" s="101">
        <f>J312</f>
        <v>0</v>
      </c>
      <c r="L105" s="98"/>
    </row>
    <row r="106" spans="2:12" s="9" customFormat="1" ht="19.899999999999999" customHeight="1">
      <c r="B106" s="98"/>
      <c r="D106" s="99" t="s">
        <v>98</v>
      </c>
      <c r="E106" s="100"/>
      <c r="F106" s="100"/>
      <c r="G106" s="100"/>
      <c r="H106" s="100"/>
      <c r="I106" s="100"/>
      <c r="J106" s="101">
        <f>J322</f>
        <v>0</v>
      </c>
      <c r="L106" s="98"/>
    </row>
    <row r="107" spans="2:12" s="9" customFormat="1" ht="19.899999999999999" customHeight="1">
      <c r="B107" s="98"/>
      <c r="D107" s="99" t="s">
        <v>99</v>
      </c>
      <c r="E107" s="100"/>
      <c r="F107" s="100"/>
      <c r="G107" s="100"/>
      <c r="H107" s="100"/>
      <c r="I107" s="100"/>
      <c r="J107" s="101">
        <f>J329</f>
        <v>0</v>
      </c>
      <c r="L107" s="98"/>
    </row>
    <row r="108" spans="2:12" s="9" customFormat="1" ht="19.899999999999999" customHeight="1">
      <c r="B108" s="98"/>
      <c r="D108" s="99" t="s">
        <v>100</v>
      </c>
      <c r="E108" s="100"/>
      <c r="F108" s="100"/>
      <c r="G108" s="100"/>
      <c r="H108" s="100"/>
      <c r="I108" s="100"/>
      <c r="J108" s="101">
        <f>J336</f>
        <v>0</v>
      </c>
      <c r="L108" s="98"/>
    </row>
    <row r="109" spans="2:12" s="1" customFormat="1" ht="21.75" customHeight="1">
      <c r="B109" s="27"/>
      <c r="L109" s="27"/>
    </row>
    <row r="110" spans="2:12" s="1" customFormat="1" ht="6.95" customHeight="1"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27"/>
    </row>
    <row r="114" spans="2:63" s="1" customFormat="1" ht="6.95" customHeight="1"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27"/>
    </row>
    <row r="115" spans="2:63" s="1" customFormat="1" ht="24.95" customHeight="1">
      <c r="B115" s="27"/>
      <c r="C115" s="19" t="s">
        <v>101</v>
      </c>
      <c r="L115" s="27"/>
    </row>
    <row r="116" spans="2:63" s="1" customFormat="1" ht="6.95" customHeight="1">
      <c r="B116" s="27"/>
      <c r="L116" s="27"/>
    </row>
    <row r="117" spans="2:63" s="1" customFormat="1" ht="12" customHeight="1">
      <c r="B117" s="27"/>
      <c r="C117" s="24" t="s">
        <v>14</v>
      </c>
      <c r="L117" s="27"/>
    </row>
    <row r="118" spans="2:63" s="1" customFormat="1" ht="16.5" customHeight="1">
      <c r="B118" s="27"/>
      <c r="E118" s="176" t="str">
        <f>E7</f>
        <v>Roztoky</v>
      </c>
      <c r="F118" s="198"/>
      <c r="G118" s="198"/>
      <c r="H118" s="198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4" t="s">
        <v>18</v>
      </c>
      <c r="F120" s="22" t="str">
        <f>F10</f>
        <v>Rozotky u Prahy</v>
      </c>
      <c r="I120" s="24" t="s">
        <v>20</v>
      </c>
      <c r="J120" s="47" t="str">
        <f>IF(J10="","",J10)</f>
        <v>31. 7. 2025</v>
      </c>
      <c r="L120" s="27"/>
    </row>
    <row r="121" spans="2:63" s="1" customFormat="1" ht="6.95" customHeight="1">
      <c r="B121" s="27"/>
      <c r="L121" s="27"/>
    </row>
    <row r="122" spans="2:63" s="1" customFormat="1" ht="15.2" customHeight="1">
      <c r="B122" s="27"/>
      <c r="C122" s="24" t="s">
        <v>22</v>
      </c>
      <c r="F122" s="22" t="str">
        <f>E13</f>
        <v>Město Roztoky</v>
      </c>
      <c r="I122" s="24" t="s">
        <v>28</v>
      </c>
      <c r="J122" s="25" t="str">
        <f>E19</f>
        <v>A. Kačora</v>
      </c>
      <c r="L122" s="27"/>
    </row>
    <row r="123" spans="2:63" s="1" customFormat="1" ht="15.2" customHeight="1">
      <c r="B123" s="27"/>
      <c r="C123" s="24" t="s">
        <v>26</v>
      </c>
      <c r="F123" s="22" t="str">
        <f>IF(E16="","",E16)</f>
        <v xml:space="preserve"> </v>
      </c>
      <c r="I123" s="24" t="s">
        <v>31</v>
      </c>
      <c r="J123" s="25" t="str">
        <f>E22</f>
        <v>A. Kačora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2"/>
      <c r="C125" s="103" t="s">
        <v>102</v>
      </c>
      <c r="D125" s="104" t="s">
        <v>58</v>
      </c>
      <c r="E125" s="104" t="s">
        <v>54</v>
      </c>
      <c r="F125" s="104" t="s">
        <v>55</v>
      </c>
      <c r="G125" s="104" t="s">
        <v>103</v>
      </c>
      <c r="H125" s="104" t="s">
        <v>104</v>
      </c>
      <c r="I125" s="104" t="s">
        <v>105</v>
      </c>
      <c r="J125" s="104" t="s">
        <v>84</v>
      </c>
      <c r="K125" s="105" t="s">
        <v>106</v>
      </c>
      <c r="L125" s="102"/>
      <c r="M125" s="54" t="s">
        <v>1</v>
      </c>
      <c r="N125" s="55" t="s">
        <v>37</v>
      </c>
      <c r="O125" s="55" t="s">
        <v>107</v>
      </c>
      <c r="P125" s="55" t="s">
        <v>108</v>
      </c>
      <c r="Q125" s="55" t="s">
        <v>109</v>
      </c>
      <c r="R125" s="55" t="s">
        <v>110</v>
      </c>
      <c r="S125" s="55" t="s">
        <v>111</v>
      </c>
      <c r="T125" s="56" t="s">
        <v>112</v>
      </c>
    </row>
    <row r="126" spans="2:63" s="1" customFormat="1" ht="22.9" customHeight="1">
      <c r="B126" s="27"/>
      <c r="C126" s="59" t="s">
        <v>113</v>
      </c>
      <c r="J126" s="106">
        <f>BK126</f>
        <v>0</v>
      </c>
      <c r="L126" s="27"/>
      <c r="M126" s="57"/>
      <c r="N126" s="48"/>
      <c r="O126" s="48"/>
      <c r="P126" s="107">
        <f>P127+P299</f>
        <v>0</v>
      </c>
      <c r="Q126" s="48"/>
      <c r="R126" s="107">
        <f>R127+R299</f>
        <v>41.689519290000007</v>
      </c>
      <c r="S126" s="48"/>
      <c r="T126" s="108">
        <f>T127+T299</f>
        <v>0</v>
      </c>
      <c r="AT126" s="15" t="s">
        <v>72</v>
      </c>
      <c r="AU126" s="15" t="s">
        <v>86</v>
      </c>
      <c r="BK126" s="109">
        <f>BK127+BK299</f>
        <v>0</v>
      </c>
    </row>
    <row r="127" spans="2:63" s="11" customFormat="1" ht="25.9" customHeight="1">
      <c r="B127" s="110"/>
      <c r="D127" s="111" t="s">
        <v>72</v>
      </c>
      <c r="E127" s="112" t="s">
        <v>114</v>
      </c>
      <c r="F127" s="112" t="s">
        <v>115</v>
      </c>
      <c r="J127" s="113">
        <f>BK127</f>
        <v>0</v>
      </c>
      <c r="L127" s="110"/>
      <c r="M127" s="114"/>
      <c r="P127" s="115">
        <f>P128+P194+P251+P264+P294</f>
        <v>0</v>
      </c>
      <c r="R127" s="115">
        <f>R128+R194+R251+R264+R294</f>
        <v>41.689519290000007</v>
      </c>
      <c r="T127" s="116">
        <f>T128+T194+T251+T264+T294</f>
        <v>0</v>
      </c>
      <c r="AR127" s="111" t="s">
        <v>78</v>
      </c>
      <c r="AT127" s="117" t="s">
        <v>72</v>
      </c>
      <c r="AU127" s="117" t="s">
        <v>73</v>
      </c>
      <c r="AY127" s="111" t="s">
        <v>116</v>
      </c>
      <c r="BK127" s="118">
        <f>BK128+BK194+BK251+BK264+BK294</f>
        <v>0</v>
      </c>
    </row>
    <row r="128" spans="2:63" s="11" customFormat="1" ht="22.9" customHeight="1">
      <c r="B128" s="110"/>
      <c r="D128" s="111" t="s">
        <v>72</v>
      </c>
      <c r="E128" s="119" t="s">
        <v>78</v>
      </c>
      <c r="F128" s="119" t="s">
        <v>117</v>
      </c>
      <c r="J128" s="120">
        <f>BK128</f>
        <v>0</v>
      </c>
      <c r="L128" s="110"/>
      <c r="M128" s="114"/>
      <c r="P128" s="115">
        <f>SUM(P129:P193)</f>
        <v>0</v>
      </c>
      <c r="R128" s="115">
        <f>SUM(R129:R193)</f>
        <v>4.8978540099999988</v>
      </c>
      <c r="T128" s="116">
        <f>SUM(T129:T193)</f>
        <v>0</v>
      </c>
      <c r="AR128" s="111" t="s">
        <v>78</v>
      </c>
      <c r="AT128" s="117" t="s">
        <v>72</v>
      </c>
      <c r="AU128" s="117" t="s">
        <v>78</v>
      </c>
      <c r="AY128" s="111" t="s">
        <v>116</v>
      </c>
      <c r="BK128" s="118">
        <f>SUM(BK129:BK193)</f>
        <v>0</v>
      </c>
    </row>
    <row r="129" spans="2:65" s="1" customFormat="1" ht="24.2" customHeight="1">
      <c r="B129" s="121"/>
      <c r="C129" s="122" t="s">
        <v>78</v>
      </c>
      <c r="D129" s="122" t="s">
        <v>118</v>
      </c>
      <c r="E129" s="123" t="s">
        <v>119</v>
      </c>
      <c r="F129" s="124" t="s">
        <v>120</v>
      </c>
      <c r="G129" s="125" t="s">
        <v>121</v>
      </c>
      <c r="H129" s="126">
        <v>11.67</v>
      </c>
      <c r="I129" s="127"/>
      <c r="J129" s="127">
        <f>ROUND(I129*H129,2)</f>
        <v>0</v>
      </c>
      <c r="K129" s="124" t="s">
        <v>1</v>
      </c>
      <c r="L129" s="27"/>
      <c r="M129" s="128" t="s">
        <v>1</v>
      </c>
      <c r="N129" s="129" t="s">
        <v>38</v>
      </c>
      <c r="O129" s="130">
        <v>0</v>
      </c>
      <c r="P129" s="130">
        <f>O129*H129</f>
        <v>0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122</v>
      </c>
      <c r="AT129" s="132" t="s">
        <v>118</v>
      </c>
      <c r="AU129" s="132" t="s">
        <v>80</v>
      </c>
      <c r="AY129" s="15" t="s">
        <v>116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78</v>
      </c>
      <c r="BK129" s="133">
        <f>ROUND(I129*H129,2)</f>
        <v>0</v>
      </c>
      <c r="BL129" s="15" t="s">
        <v>122</v>
      </c>
      <c r="BM129" s="132" t="s">
        <v>123</v>
      </c>
    </row>
    <row r="130" spans="2:65" s="1" customFormat="1" ht="19.5">
      <c r="B130" s="27"/>
      <c r="D130" s="134" t="s">
        <v>124</v>
      </c>
      <c r="F130" s="135" t="s">
        <v>125</v>
      </c>
      <c r="L130" s="27"/>
      <c r="M130" s="136"/>
      <c r="T130" s="51"/>
      <c r="AT130" s="15" t="s">
        <v>124</v>
      </c>
      <c r="AU130" s="15" t="s">
        <v>80</v>
      </c>
    </row>
    <row r="131" spans="2:65" s="1" customFormat="1" ht="29.25">
      <c r="B131" s="27"/>
      <c r="D131" s="134" t="s">
        <v>126</v>
      </c>
      <c r="F131" s="137" t="s">
        <v>127</v>
      </c>
      <c r="L131" s="27"/>
      <c r="M131" s="136"/>
      <c r="T131" s="51"/>
      <c r="AT131" s="15" t="s">
        <v>126</v>
      </c>
      <c r="AU131" s="15" t="s">
        <v>80</v>
      </c>
    </row>
    <row r="132" spans="2:65" s="12" customFormat="1">
      <c r="B132" s="138"/>
      <c r="D132" s="134" t="s">
        <v>128</v>
      </c>
      <c r="E132" s="139" t="s">
        <v>1</v>
      </c>
      <c r="F132" s="140" t="s">
        <v>129</v>
      </c>
      <c r="H132" s="141">
        <v>11.03</v>
      </c>
      <c r="L132" s="138"/>
      <c r="M132" s="142"/>
      <c r="T132" s="143"/>
      <c r="AT132" s="139" t="s">
        <v>128</v>
      </c>
      <c r="AU132" s="139" t="s">
        <v>80</v>
      </c>
      <c r="AV132" s="12" t="s">
        <v>80</v>
      </c>
      <c r="AW132" s="12" t="s">
        <v>30</v>
      </c>
      <c r="AX132" s="12" t="s">
        <v>73</v>
      </c>
      <c r="AY132" s="139" t="s">
        <v>116</v>
      </c>
    </row>
    <row r="133" spans="2:65" s="12" customFormat="1">
      <c r="B133" s="138"/>
      <c r="D133" s="134" t="s">
        <v>128</v>
      </c>
      <c r="E133" s="139" t="s">
        <v>1</v>
      </c>
      <c r="F133" s="140" t="s">
        <v>130</v>
      </c>
      <c r="H133" s="141">
        <v>0.64</v>
      </c>
      <c r="L133" s="138"/>
      <c r="M133" s="142"/>
      <c r="T133" s="143"/>
      <c r="AT133" s="139" t="s">
        <v>128</v>
      </c>
      <c r="AU133" s="139" t="s">
        <v>80</v>
      </c>
      <c r="AV133" s="12" t="s">
        <v>80</v>
      </c>
      <c r="AW133" s="12" t="s">
        <v>30</v>
      </c>
      <c r="AX133" s="12" t="s">
        <v>73</v>
      </c>
      <c r="AY133" s="139" t="s">
        <v>116</v>
      </c>
    </row>
    <row r="134" spans="2:65" s="13" customFormat="1">
      <c r="B134" s="144"/>
      <c r="D134" s="134" t="s">
        <v>128</v>
      </c>
      <c r="E134" s="145" t="s">
        <v>1</v>
      </c>
      <c r="F134" s="146" t="s">
        <v>131</v>
      </c>
      <c r="H134" s="147">
        <v>11.67</v>
      </c>
      <c r="L134" s="144"/>
      <c r="M134" s="148"/>
      <c r="T134" s="149"/>
      <c r="AT134" s="145" t="s">
        <v>128</v>
      </c>
      <c r="AU134" s="145" t="s">
        <v>80</v>
      </c>
      <c r="AV134" s="13" t="s">
        <v>122</v>
      </c>
      <c r="AW134" s="13" t="s">
        <v>30</v>
      </c>
      <c r="AX134" s="13" t="s">
        <v>78</v>
      </c>
      <c r="AY134" s="145" t="s">
        <v>116</v>
      </c>
    </row>
    <row r="135" spans="2:65" s="1" customFormat="1" ht="24.2" customHeight="1">
      <c r="B135" s="121"/>
      <c r="C135" s="122" t="s">
        <v>80</v>
      </c>
      <c r="D135" s="122" t="s">
        <v>118</v>
      </c>
      <c r="E135" s="123" t="s">
        <v>132</v>
      </c>
      <c r="F135" s="124" t="s">
        <v>133</v>
      </c>
      <c r="G135" s="125" t="s">
        <v>121</v>
      </c>
      <c r="H135" s="126">
        <v>1.3</v>
      </c>
      <c r="I135" s="127"/>
      <c r="J135" s="127">
        <f>ROUND(I135*H135,2)</f>
        <v>0</v>
      </c>
      <c r="K135" s="124" t="s">
        <v>1</v>
      </c>
      <c r="L135" s="27"/>
      <c r="M135" s="128" t="s">
        <v>1</v>
      </c>
      <c r="N135" s="129" t="s">
        <v>38</v>
      </c>
      <c r="O135" s="130">
        <v>0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122</v>
      </c>
      <c r="AT135" s="132" t="s">
        <v>118</v>
      </c>
      <c r="AU135" s="132" t="s">
        <v>80</v>
      </c>
      <c r="AY135" s="15" t="s">
        <v>116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78</v>
      </c>
      <c r="BK135" s="133">
        <f>ROUND(I135*H135,2)</f>
        <v>0</v>
      </c>
      <c r="BL135" s="15" t="s">
        <v>122</v>
      </c>
      <c r="BM135" s="132" t="s">
        <v>134</v>
      </c>
    </row>
    <row r="136" spans="2:65" s="1" customFormat="1" ht="29.25">
      <c r="B136" s="27"/>
      <c r="D136" s="134" t="s">
        <v>124</v>
      </c>
      <c r="F136" s="135" t="s">
        <v>135</v>
      </c>
      <c r="L136" s="27"/>
      <c r="M136" s="136"/>
      <c r="T136" s="51"/>
      <c r="AT136" s="15" t="s">
        <v>124</v>
      </c>
      <c r="AU136" s="15" t="s">
        <v>80</v>
      </c>
    </row>
    <row r="137" spans="2:65" s="1" customFormat="1" ht="19.5">
      <c r="B137" s="27"/>
      <c r="D137" s="134" t="s">
        <v>126</v>
      </c>
      <c r="F137" s="137" t="s">
        <v>136</v>
      </c>
      <c r="L137" s="27"/>
      <c r="M137" s="136"/>
      <c r="T137" s="51"/>
      <c r="AT137" s="15" t="s">
        <v>126</v>
      </c>
      <c r="AU137" s="15" t="s">
        <v>80</v>
      </c>
    </row>
    <row r="138" spans="2:65" s="1" customFormat="1" ht="33" customHeight="1">
      <c r="B138" s="121"/>
      <c r="C138" s="122" t="s">
        <v>137</v>
      </c>
      <c r="D138" s="122" t="s">
        <v>118</v>
      </c>
      <c r="E138" s="123" t="s">
        <v>138</v>
      </c>
      <c r="F138" s="124" t="s">
        <v>139</v>
      </c>
      <c r="G138" s="125" t="s">
        <v>140</v>
      </c>
      <c r="H138" s="126">
        <v>10</v>
      </c>
      <c r="I138" s="127"/>
      <c r="J138" s="127">
        <f>ROUND(I138*H138,2)</f>
        <v>0</v>
      </c>
      <c r="K138" s="124" t="s">
        <v>1</v>
      </c>
      <c r="L138" s="27"/>
      <c r="M138" s="128" t="s">
        <v>1</v>
      </c>
      <c r="N138" s="129" t="s">
        <v>38</v>
      </c>
      <c r="O138" s="130">
        <v>0</v>
      </c>
      <c r="P138" s="130">
        <f>O138*H138</f>
        <v>0</v>
      </c>
      <c r="Q138" s="130">
        <v>2.64E-2</v>
      </c>
      <c r="R138" s="130">
        <f>Q138*H138</f>
        <v>0.26400000000000001</v>
      </c>
      <c r="S138" s="130">
        <v>0</v>
      </c>
      <c r="T138" s="131">
        <f>S138*H138</f>
        <v>0</v>
      </c>
      <c r="AR138" s="132" t="s">
        <v>122</v>
      </c>
      <c r="AT138" s="132" t="s">
        <v>118</v>
      </c>
      <c r="AU138" s="132" t="s">
        <v>80</v>
      </c>
      <c r="AY138" s="15" t="s">
        <v>116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78</v>
      </c>
      <c r="BK138" s="133">
        <f>ROUND(I138*H138,2)</f>
        <v>0</v>
      </c>
      <c r="BL138" s="15" t="s">
        <v>122</v>
      </c>
      <c r="BM138" s="132" t="s">
        <v>141</v>
      </c>
    </row>
    <row r="139" spans="2:65" s="1" customFormat="1" ht="39">
      <c r="B139" s="27"/>
      <c r="D139" s="134" t="s">
        <v>124</v>
      </c>
      <c r="F139" s="135" t="s">
        <v>142</v>
      </c>
      <c r="L139" s="27"/>
      <c r="M139" s="136"/>
      <c r="T139" s="51"/>
      <c r="AT139" s="15" t="s">
        <v>124</v>
      </c>
      <c r="AU139" s="15" t="s">
        <v>80</v>
      </c>
    </row>
    <row r="140" spans="2:65" s="1" customFormat="1" ht="29.25">
      <c r="B140" s="27"/>
      <c r="D140" s="134" t="s">
        <v>126</v>
      </c>
      <c r="F140" s="137" t="s">
        <v>143</v>
      </c>
      <c r="L140" s="27"/>
      <c r="M140" s="136"/>
      <c r="T140" s="51"/>
      <c r="AT140" s="15" t="s">
        <v>126</v>
      </c>
      <c r="AU140" s="15" t="s">
        <v>80</v>
      </c>
    </row>
    <row r="141" spans="2:65" s="12" customFormat="1">
      <c r="B141" s="138"/>
      <c r="D141" s="134" t="s">
        <v>128</v>
      </c>
      <c r="E141" s="139" t="s">
        <v>1</v>
      </c>
      <c r="F141" s="140" t="s">
        <v>144</v>
      </c>
      <c r="H141" s="141">
        <v>99</v>
      </c>
      <c r="L141" s="138"/>
      <c r="M141" s="142"/>
      <c r="T141" s="143"/>
      <c r="AT141" s="139" t="s">
        <v>128</v>
      </c>
      <c r="AU141" s="139" t="s">
        <v>80</v>
      </c>
      <c r="AV141" s="12" t="s">
        <v>80</v>
      </c>
      <c r="AW141" s="12" t="s">
        <v>30</v>
      </c>
      <c r="AX141" s="12" t="s">
        <v>73</v>
      </c>
      <c r="AY141" s="139" t="s">
        <v>116</v>
      </c>
    </row>
    <row r="142" spans="2:65" s="12" customFormat="1">
      <c r="B142" s="138"/>
      <c r="D142" s="134" t="s">
        <v>128</v>
      </c>
      <c r="E142" s="139" t="s">
        <v>1</v>
      </c>
      <c r="F142" s="140" t="s">
        <v>145</v>
      </c>
      <c r="H142" s="141">
        <v>10</v>
      </c>
      <c r="L142" s="138"/>
      <c r="M142" s="142"/>
      <c r="T142" s="143"/>
      <c r="AT142" s="139" t="s">
        <v>128</v>
      </c>
      <c r="AU142" s="139" t="s">
        <v>80</v>
      </c>
      <c r="AV142" s="12" t="s">
        <v>80</v>
      </c>
      <c r="AW142" s="12" t="s">
        <v>30</v>
      </c>
      <c r="AX142" s="12" t="s">
        <v>78</v>
      </c>
      <c r="AY142" s="139" t="s">
        <v>116</v>
      </c>
    </row>
    <row r="143" spans="2:65" s="1" customFormat="1" ht="33" customHeight="1">
      <c r="B143" s="121"/>
      <c r="C143" s="122" t="s">
        <v>122</v>
      </c>
      <c r="D143" s="122" t="s">
        <v>118</v>
      </c>
      <c r="E143" s="123" t="s">
        <v>146</v>
      </c>
      <c r="F143" s="124" t="s">
        <v>147</v>
      </c>
      <c r="G143" s="125" t="s">
        <v>140</v>
      </c>
      <c r="H143" s="126">
        <v>81</v>
      </c>
      <c r="I143" s="127"/>
      <c r="J143" s="127">
        <f>ROUND(I143*H143,2)</f>
        <v>0</v>
      </c>
      <c r="K143" s="124" t="s">
        <v>1</v>
      </c>
      <c r="L143" s="27"/>
      <c r="M143" s="128" t="s">
        <v>1</v>
      </c>
      <c r="N143" s="129" t="s">
        <v>38</v>
      </c>
      <c r="O143" s="130">
        <v>0</v>
      </c>
      <c r="P143" s="130">
        <f>O143*H143</f>
        <v>0</v>
      </c>
      <c r="Q143" s="130">
        <v>3.7100000000000001E-2</v>
      </c>
      <c r="R143" s="130">
        <f>Q143*H143</f>
        <v>3.0051000000000001</v>
      </c>
      <c r="S143" s="130">
        <v>0</v>
      </c>
      <c r="T143" s="131">
        <f>S143*H143</f>
        <v>0</v>
      </c>
      <c r="AR143" s="132" t="s">
        <v>122</v>
      </c>
      <c r="AT143" s="132" t="s">
        <v>118</v>
      </c>
      <c r="AU143" s="132" t="s">
        <v>80</v>
      </c>
      <c r="AY143" s="15" t="s">
        <v>116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78</v>
      </c>
      <c r="BK143" s="133">
        <f>ROUND(I143*H143,2)</f>
        <v>0</v>
      </c>
      <c r="BL143" s="15" t="s">
        <v>122</v>
      </c>
      <c r="BM143" s="132" t="s">
        <v>148</v>
      </c>
    </row>
    <row r="144" spans="2:65" s="1" customFormat="1" ht="39">
      <c r="B144" s="27"/>
      <c r="D144" s="134" t="s">
        <v>124</v>
      </c>
      <c r="F144" s="135" t="s">
        <v>149</v>
      </c>
      <c r="L144" s="27"/>
      <c r="M144" s="136"/>
      <c r="T144" s="51"/>
      <c r="AT144" s="15" t="s">
        <v>124</v>
      </c>
      <c r="AU144" s="15" t="s">
        <v>80</v>
      </c>
    </row>
    <row r="145" spans="2:65" s="12" customFormat="1">
      <c r="B145" s="138"/>
      <c r="D145" s="134" t="s">
        <v>128</v>
      </c>
      <c r="E145" s="139" t="s">
        <v>1</v>
      </c>
      <c r="F145" s="140" t="s">
        <v>150</v>
      </c>
      <c r="H145" s="141">
        <v>81</v>
      </c>
      <c r="L145" s="138"/>
      <c r="M145" s="142"/>
      <c r="T145" s="143"/>
      <c r="AT145" s="139" t="s">
        <v>128</v>
      </c>
      <c r="AU145" s="139" t="s">
        <v>80</v>
      </c>
      <c r="AV145" s="12" t="s">
        <v>80</v>
      </c>
      <c r="AW145" s="12" t="s">
        <v>30</v>
      </c>
      <c r="AX145" s="12" t="s">
        <v>78</v>
      </c>
      <c r="AY145" s="139" t="s">
        <v>116</v>
      </c>
    </row>
    <row r="146" spans="2:65" s="1" customFormat="1" ht="33" customHeight="1">
      <c r="B146" s="121"/>
      <c r="C146" s="122" t="s">
        <v>151</v>
      </c>
      <c r="D146" s="122" t="s">
        <v>118</v>
      </c>
      <c r="E146" s="123" t="s">
        <v>152</v>
      </c>
      <c r="F146" s="124" t="s">
        <v>153</v>
      </c>
      <c r="G146" s="125" t="s">
        <v>140</v>
      </c>
      <c r="H146" s="126">
        <v>9</v>
      </c>
      <c r="I146" s="127"/>
      <c r="J146" s="127">
        <f>ROUND(I146*H146,2)</f>
        <v>0</v>
      </c>
      <c r="K146" s="124" t="s">
        <v>1</v>
      </c>
      <c r="L146" s="27"/>
      <c r="M146" s="128" t="s">
        <v>1</v>
      </c>
      <c r="N146" s="129" t="s">
        <v>38</v>
      </c>
      <c r="O146" s="130">
        <v>0</v>
      </c>
      <c r="P146" s="130">
        <f>O146*H146</f>
        <v>0</v>
      </c>
      <c r="Q146" s="130">
        <v>4.7E-2</v>
      </c>
      <c r="R146" s="130">
        <f>Q146*H146</f>
        <v>0.42299999999999999</v>
      </c>
      <c r="S146" s="130">
        <v>0</v>
      </c>
      <c r="T146" s="131">
        <f>S146*H146</f>
        <v>0</v>
      </c>
      <c r="AR146" s="132" t="s">
        <v>122</v>
      </c>
      <c r="AT146" s="132" t="s">
        <v>118</v>
      </c>
      <c r="AU146" s="132" t="s">
        <v>80</v>
      </c>
      <c r="AY146" s="15" t="s">
        <v>116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5" t="s">
        <v>78</v>
      </c>
      <c r="BK146" s="133">
        <f>ROUND(I146*H146,2)</f>
        <v>0</v>
      </c>
      <c r="BL146" s="15" t="s">
        <v>122</v>
      </c>
      <c r="BM146" s="132" t="s">
        <v>154</v>
      </c>
    </row>
    <row r="147" spans="2:65" s="1" customFormat="1" ht="39">
      <c r="B147" s="27"/>
      <c r="D147" s="134" t="s">
        <v>124</v>
      </c>
      <c r="F147" s="135" t="s">
        <v>155</v>
      </c>
      <c r="L147" s="27"/>
      <c r="M147" s="136"/>
      <c r="T147" s="51"/>
      <c r="AT147" s="15" t="s">
        <v>124</v>
      </c>
      <c r="AU147" s="15" t="s">
        <v>80</v>
      </c>
    </row>
    <row r="148" spans="2:65" s="1" customFormat="1" ht="29.25">
      <c r="B148" s="27"/>
      <c r="D148" s="134" t="s">
        <v>126</v>
      </c>
      <c r="F148" s="137" t="s">
        <v>156</v>
      </c>
      <c r="L148" s="27"/>
      <c r="M148" s="136"/>
      <c r="T148" s="51"/>
      <c r="AT148" s="15" t="s">
        <v>126</v>
      </c>
      <c r="AU148" s="15" t="s">
        <v>80</v>
      </c>
    </row>
    <row r="149" spans="2:65" s="12" customFormat="1">
      <c r="B149" s="138"/>
      <c r="D149" s="134" t="s">
        <v>128</v>
      </c>
      <c r="E149" s="139" t="s">
        <v>1</v>
      </c>
      <c r="F149" s="140" t="s">
        <v>157</v>
      </c>
      <c r="H149" s="141">
        <v>66</v>
      </c>
      <c r="L149" s="138"/>
      <c r="M149" s="142"/>
      <c r="T149" s="143"/>
      <c r="AT149" s="139" t="s">
        <v>128</v>
      </c>
      <c r="AU149" s="139" t="s">
        <v>80</v>
      </c>
      <c r="AV149" s="12" t="s">
        <v>80</v>
      </c>
      <c r="AW149" s="12" t="s">
        <v>30</v>
      </c>
      <c r="AX149" s="12" t="s">
        <v>73</v>
      </c>
      <c r="AY149" s="139" t="s">
        <v>116</v>
      </c>
    </row>
    <row r="150" spans="2:65" s="12" customFormat="1">
      <c r="B150" s="138"/>
      <c r="D150" s="134" t="s">
        <v>128</v>
      </c>
      <c r="E150" s="139" t="s">
        <v>1</v>
      </c>
      <c r="F150" s="140" t="s">
        <v>158</v>
      </c>
      <c r="H150" s="141">
        <v>9</v>
      </c>
      <c r="L150" s="138"/>
      <c r="M150" s="142"/>
      <c r="T150" s="143"/>
      <c r="AT150" s="139" t="s">
        <v>128</v>
      </c>
      <c r="AU150" s="139" t="s">
        <v>80</v>
      </c>
      <c r="AV150" s="12" t="s">
        <v>80</v>
      </c>
      <c r="AW150" s="12" t="s">
        <v>30</v>
      </c>
      <c r="AX150" s="12" t="s">
        <v>78</v>
      </c>
      <c r="AY150" s="139" t="s">
        <v>116</v>
      </c>
    </row>
    <row r="151" spans="2:65" s="1" customFormat="1" ht="24.2" customHeight="1">
      <c r="B151" s="121"/>
      <c r="C151" s="122" t="s">
        <v>159</v>
      </c>
      <c r="D151" s="122" t="s">
        <v>118</v>
      </c>
      <c r="E151" s="123" t="s">
        <v>160</v>
      </c>
      <c r="F151" s="124" t="s">
        <v>161</v>
      </c>
      <c r="G151" s="125" t="s">
        <v>162</v>
      </c>
      <c r="H151" s="126">
        <v>553.29999999999995</v>
      </c>
      <c r="I151" s="127"/>
      <c r="J151" s="127">
        <f>ROUND(I151*H151,2)</f>
        <v>0</v>
      </c>
      <c r="K151" s="124" t="s">
        <v>1</v>
      </c>
      <c r="L151" s="27"/>
      <c r="M151" s="128" t="s">
        <v>1</v>
      </c>
      <c r="N151" s="129" t="s">
        <v>38</v>
      </c>
      <c r="O151" s="130">
        <v>0</v>
      </c>
      <c r="P151" s="130">
        <f>O151*H151</f>
        <v>0</v>
      </c>
      <c r="Q151" s="130">
        <v>0</v>
      </c>
      <c r="R151" s="130">
        <f>Q151*H151</f>
        <v>0</v>
      </c>
      <c r="S151" s="130">
        <v>0</v>
      </c>
      <c r="T151" s="131">
        <f>S151*H151</f>
        <v>0</v>
      </c>
      <c r="AR151" s="132" t="s">
        <v>122</v>
      </c>
      <c r="AT151" s="132" t="s">
        <v>118</v>
      </c>
      <c r="AU151" s="132" t="s">
        <v>80</v>
      </c>
      <c r="AY151" s="15" t="s">
        <v>116</v>
      </c>
      <c r="BE151" s="133">
        <f>IF(N151="základní",J151,0)</f>
        <v>0</v>
      </c>
      <c r="BF151" s="133">
        <f>IF(N151="snížená",J151,0)</f>
        <v>0</v>
      </c>
      <c r="BG151" s="133">
        <f>IF(N151="zákl. přenesená",J151,0)</f>
        <v>0</v>
      </c>
      <c r="BH151" s="133">
        <f>IF(N151="sníž. přenesená",J151,0)</f>
        <v>0</v>
      </c>
      <c r="BI151" s="133">
        <f>IF(N151="nulová",J151,0)</f>
        <v>0</v>
      </c>
      <c r="BJ151" s="15" t="s">
        <v>78</v>
      </c>
      <c r="BK151" s="133">
        <f>ROUND(I151*H151,2)</f>
        <v>0</v>
      </c>
      <c r="BL151" s="15" t="s">
        <v>122</v>
      </c>
      <c r="BM151" s="132" t="s">
        <v>163</v>
      </c>
    </row>
    <row r="152" spans="2:65" s="1" customFormat="1" ht="19.5">
      <c r="B152" s="27"/>
      <c r="D152" s="134" t="s">
        <v>124</v>
      </c>
      <c r="F152" s="135" t="s">
        <v>164</v>
      </c>
      <c r="L152" s="27"/>
      <c r="M152" s="136"/>
      <c r="T152" s="51"/>
      <c r="AT152" s="15" t="s">
        <v>124</v>
      </c>
      <c r="AU152" s="15" t="s">
        <v>80</v>
      </c>
    </row>
    <row r="153" spans="2:65" s="12" customFormat="1">
      <c r="B153" s="138"/>
      <c r="D153" s="134" t="s">
        <v>128</v>
      </c>
      <c r="E153" s="139" t="s">
        <v>1</v>
      </c>
      <c r="F153" s="140" t="s">
        <v>165</v>
      </c>
      <c r="H153" s="141">
        <v>191.4</v>
      </c>
      <c r="L153" s="138"/>
      <c r="M153" s="142"/>
      <c r="T153" s="143"/>
      <c r="AT153" s="139" t="s">
        <v>128</v>
      </c>
      <c r="AU153" s="139" t="s">
        <v>80</v>
      </c>
      <c r="AV153" s="12" t="s">
        <v>80</v>
      </c>
      <c r="AW153" s="12" t="s">
        <v>30</v>
      </c>
      <c r="AX153" s="12" t="s">
        <v>73</v>
      </c>
      <c r="AY153" s="139" t="s">
        <v>116</v>
      </c>
    </row>
    <row r="154" spans="2:65" s="12" customFormat="1">
      <c r="B154" s="138"/>
      <c r="D154" s="134" t="s">
        <v>128</v>
      </c>
      <c r="E154" s="139" t="s">
        <v>1</v>
      </c>
      <c r="F154" s="140" t="s">
        <v>166</v>
      </c>
      <c r="H154" s="141">
        <v>49.5</v>
      </c>
      <c r="L154" s="138"/>
      <c r="M154" s="142"/>
      <c r="T154" s="143"/>
      <c r="AT154" s="139" t="s">
        <v>128</v>
      </c>
      <c r="AU154" s="139" t="s">
        <v>80</v>
      </c>
      <c r="AV154" s="12" t="s">
        <v>80</v>
      </c>
      <c r="AW154" s="12" t="s">
        <v>30</v>
      </c>
      <c r="AX154" s="12" t="s">
        <v>73</v>
      </c>
      <c r="AY154" s="139" t="s">
        <v>116</v>
      </c>
    </row>
    <row r="155" spans="2:65" s="12" customFormat="1">
      <c r="B155" s="138"/>
      <c r="D155" s="134" t="s">
        <v>128</v>
      </c>
      <c r="E155" s="139" t="s">
        <v>1</v>
      </c>
      <c r="F155" s="140" t="s">
        <v>167</v>
      </c>
      <c r="H155" s="141">
        <v>66</v>
      </c>
      <c r="L155" s="138"/>
      <c r="M155" s="142"/>
      <c r="T155" s="143"/>
      <c r="AT155" s="139" t="s">
        <v>128</v>
      </c>
      <c r="AU155" s="139" t="s">
        <v>80</v>
      </c>
      <c r="AV155" s="12" t="s">
        <v>80</v>
      </c>
      <c r="AW155" s="12" t="s">
        <v>30</v>
      </c>
      <c r="AX155" s="12" t="s">
        <v>73</v>
      </c>
      <c r="AY155" s="139" t="s">
        <v>116</v>
      </c>
    </row>
    <row r="156" spans="2:65" s="12" customFormat="1">
      <c r="B156" s="138"/>
      <c r="D156" s="134" t="s">
        <v>128</v>
      </c>
      <c r="E156" s="139" t="s">
        <v>1</v>
      </c>
      <c r="F156" s="140" t="s">
        <v>168</v>
      </c>
      <c r="H156" s="141">
        <v>246.4</v>
      </c>
      <c r="L156" s="138"/>
      <c r="M156" s="142"/>
      <c r="T156" s="143"/>
      <c r="AT156" s="139" t="s">
        <v>128</v>
      </c>
      <c r="AU156" s="139" t="s">
        <v>80</v>
      </c>
      <c r="AV156" s="12" t="s">
        <v>80</v>
      </c>
      <c r="AW156" s="12" t="s">
        <v>30</v>
      </c>
      <c r="AX156" s="12" t="s">
        <v>73</v>
      </c>
      <c r="AY156" s="139" t="s">
        <v>116</v>
      </c>
    </row>
    <row r="157" spans="2:65" s="13" customFormat="1">
      <c r="B157" s="144"/>
      <c r="D157" s="134" t="s">
        <v>128</v>
      </c>
      <c r="E157" s="145" t="s">
        <v>1</v>
      </c>
      <c r="F157" s="146" t="s">
        <v>131</v>
      </c>
      <c r="H157" s="147">
        <v>553.29999999999995</v>
      </c>
      <c r="L157" s="144"/>
      <c r="M157" s="148"/>
      <c r="T157" s="149"/>
      <c r="AT157" s="145" t="s">
        <v>128</v>
      </c>
      <c r="AU157" s="145" t="s">
        <v>80</v>
      </c>
      <c r="AV157" s="13" t="s">
        <v>122</v>
      </c>
      <c r="AW157" s="13" t="s">
        <v>30</v>
      </c>
      <c r="AX157" s="13" t="s">
        <v>78</v>
      </c>
      <c r="AY157" s="145" t="s">
        <v>116</v>
      </c>
    </row>
    <row r="158" spans="2:65" s="1" customFormat="1" ht="24.2" customHeight="1">
      <c r="B158" s="121"/>
      <c r="C158" s="150" t="s">
        <v>169</v>
      </c>
      <c r="D158" s="150" t="s">
        <v>170</v>
      </c>
      <c r="E158" s="151" t="s">
        <v>171</v>
      </c>
      <c r="F158" s="152" t="s">
        <v>172</v>
      </c>
      <c r="G158" s="153" t="s">
        <v>162</v>
      </c>
      <c r="H158" s="154">
        <v>643.70299999999997</v>
      </c>
      <c r="I158" s="155"/>
      <c r="J158" s="155">
        <f>ROUND(I158*H158,2)</f>
        <v>0</v>
      </c>
      <c r="K158" s="152" t="s">
        <v>1</v>
      </c>
      <c r="L158" s="156"/>
      <c r="M158" s="157" t="s">
        <v>1</v>
      </c>
      <c r="N158" s="158" t="s">
        <v>38</v>
      </c>
      <c r="O158" s="130">
        <v>0</v>
      </c>
      <c r="P158" s="130">
        <f>O158*H158</f>
        <v>0</v>
      </c>
      <c r="Q158" s="130">
        <v>1.47E-3</v>
      </c>
      <c r="R158" s="130">
        <f>Q158*H158</f>
        <v>0.9462434099999999</v>
      </c>
      <c r="S158" s="130">
        <v>0</v>
      </c>
      <c r="T158" s="131">
        <f>S158*H158</f>
        <v>0</v>
      </c>
      <c r="AR158" s="132" t="s">
        <v>173</v>
      </c>
      <c r="AT158" s="132" t="s">
        <v>170</v>
      </c>
      <c r="AU158" s="132" t="s">
        <v>80</v>
      </c>
      <c r="AY158" s="15" t="s">
        <v>116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78</v>
      </c>
      <c r="BK158" s="133">
        <f>ROUND(I158*H158,2)</f>
        <v>0</v>
      </c>
      <c r="BL158" s="15" t="s">
        <v>122</v>
      </c>
      <c r="BM158" s="132" t="s">
        <v>174</v>
      </c>
    </row>
    <row r="159" spans="2:65" s="1" customFormat="1" ht="19.5">
      <c r="B159" s="27"/>
      <c r="D159" s="134" t="s">
        <v>124</v>
      </c>
      <c r="F159" s="135" t="s">
        <v>172</v>
      </c>
      <c r="L159" s="27"/>
      <c r="M159" s="136"/>
      <c r="T159" s="51"/>
      <c r="AT159" s="15" t="s">
        <v>124</v>
      </c>
      <c r="AU159" s="15" t="s">
        <v>80</v>
      </c>
    </row>
    <row r="160" spans="2:65" s="12" customFormat="1">
      <c r="B160" s="138"/>
      <c r="D160" s="134" t="s">
        <v>128</v>
      </c>
      <c r="E160" s="139" t="s">
        <v>1</v>
      </c>
      <c r="F160" s="140" t="s">
        <v>175</v>
      </c>
      <c r="H160" s="141">
        <v>215.15</v>
      </c>
      <c r="L160" s="138"/>
      <c r="M160" s="142"/>
      <c r="T160" s="143"/>
      <c r="AT160" s="139" t="s">
        <v>128</v>
      </c>
      <c r="AU160" s="139" t="s">
        <v>80</v>
      </c>
      <c r="AV160" s="12" t="s">
        <v>80</v>
      </c>
      <c r="AW160" s="12" t="s">
        <v>30</v>
      </c>
      <c r="AX160" s="12" t="s">
        <v>73</v>
      </c>
      <c r="AY160" s="139" t="s">
        <v>116</v>
      </c>
    </row>
    <row r="161" spans="2:65" s="12" customFormat="1">
      <c r="B161" s="138"/>
      <c r="D161" s="134" t="s">
        <v>128</v>
      </c>
      <c r="E161" s="139" t="s">
        <v>1</v>
      </c>
      <c r="F161" s="140" t="s">
        <v>176</v>
      </c>
      <c r="H161" s="141">
        <v>54.5</v>
      </c>
      <c r="L161" s="138"/>
      <c r="M161" s="142"/>
      <c r="T161" s="143"/>
      <c r="AT161" s="139" t="s">
        <v>128</v>
      </c>
      <c r="AU161" s="139" t="s">
        <v>80</v>
      </c>
      <c r="AV161" s="12" t="s">
        <v>80</v>
      </c>
      <c r="AW161" s="12" t="s">
        <v>30</v>
      </c>
      <c r="AX161" s="12" t="s">
        <v>73</v>
      </c>
      <c r="AY161" s="139" t="s">
        <v>116</v>
      </c>
    </row>
    <row r="162" spans="2:65" s="12" customFormat="1">
      <c r="B162" s="138"/>
      <c r="D162" s="134" t="s">
        <v>128</v>
      </c>
      <c r="E162" s="139" t="s">
        <v>1</v>
      </c>
      <c r="F162" s="140" t="s">
        <v>177</v>
      </c>
      <c r="H162" s="141">
        <v>78</v>
      </c>
      <c r="L162" s="138"/>
      <c r="M162" s="142"/>
      <c r="T162" s="143"/>
      <c r="AT162" s="139" t="s">
        <v>128</v>
      </c>
      <c r="AU162" s="139" t="s">
        <v>80</v>
      </c>
      <c r="AV162" s="12" t="s">
        <v>80</v>
      </c>
      <c r="AW162" s="12" t="s">
        <v>30</v>
      </c>
      <c r="AX162" s="12" t="s">
        <v>73</v>
      </c>
      <c r="AY162" s="139" t="s">
        <v>116</v>
      </c>
    </row>
    <row r="163" spans="2:65" s="12" customFormat="1">
      <c r="B163" s="138"/>
      <c r="D163" s="134" t="s">
        <v>128</v>
      </c>
      <c r="E163" s="139" t="s">
        <v>1</v>
      </c>
      <c r="F163" s="140" t="s">
        <v>178</v>
      </c>
      <c r="H163" s="141">
        <v>265.39999999999998</v>
      </c>
      <c r="L163" s="138"/>
      <c r="M163" s="142"/>
      <c r="T163" s="143"/>
      <c r="AT163" s="139" t="s">
        <v>128</v>
      </c>
      <c r="AU163" s="139" t="s">
        <v>80</v>
      </c>
      <c r="AV163" s="12" t="s">
        <v>80</v>
      </c>
      <c r="AW163" s="12" t="s">
        <v>30</v>
      </c>
      <c r="AX163" s="12" t="s">
        <v>73</v>
      </c>
      <c r="AY163" s="139" t="s">
        <v>116</v>
      </c>
    </row>
    <row r="164" spans="2:65" s="13" customFormat="1">
      <c r="B164" s="144"/>
      <c r="D164" s="134" t="s">
        <v>128</v>
      </c>
      <c r="E164" s="145" t="s">
        <v>1</v>
      </c>
      <c r="F164" s="146" t="s">
        <v>131</v>
      </c>
      <c r="H164" s="147">
        <v>613.04999999999995</v>
      </c>
      <c r="L164" s="144"/>
      <c r="M164" s="148"/>
      <c r="T164" s="149"/>
      <c r="AT164" s="145" t="s">
        <v>128</v>
      </c>
      <c r="AU164" s="145" t="s">
        <v>80</v>
      </c>
      <c r="AV164" s="13" t="s">
        <v>122</v>
      </c>
      <c r="AW164" s="13" t="s">
        <v>30</v>
      </c>
      <c r="AX164" s="13" t="s">
        <v>73</v>
      </c>
      <c r="AY164" s="145" t="s">
        <v>116</v>
      </c>
    </row>
    <row r="165" spans="2:65" s="12" customFormat="1">
      <c r="B165" s="138"/>
      <c r="D165" s="134" t="s">
        <v>128</v>
      </c>
      <c r="E165" s="139" t="s">
        <v>1</v>
      </c>
      <c r="F165" s="140" t="s">
        <v>179</v>
      </c>
      <c r="H165" s="141">
        <v>643.70299999999997</v>
      </c>
      <c r="L165" s="138"/>
      <c r="M165" s="142"/>
      <c r="T165" s="143"/>
      <c r="AT165" s="139" t="s">
        <v>128</v>
      </c>
      <c r="AU165" s="139" t="s">
        <v>80</v>
      </c>
      <c r="AV165" s="12" t="s">
        <v>80</v>
      </c>
      <c r="AW165" s="12" t="s">
        <v>30</v>
      </c>
      <c r="AX165" s="12" t="s">
        <v>78</v>
      </c>
      <c r="AY165" s="139" t="s">
        <v>116</v>
      </c>
    </row>
    <row r="166" spans="2:65" s="1" customFormat="1" ht="24.2" customHeight="1">
      <c r="B166" s="121"/>
      <c r="C166" s="122" t="s">
        <v>173</v>
      </c>
      <c r="D166" s="122" t="s">
        <v>118</v>
      </c>
      <c r="E166" s="123" t="s">
        <v>180</v>
      </c>
      <c r="F166" s="124" t="s">
        <v>181</v>
      </c>
      <c r="G166" s="125" t="s">
        <v>162</v>
      </c>
      <c r="H166" s="126">
        <v>553.29999999999995</v>
      </c>
      <c r="I166" s="127"/>
      <c r="J166" s="127">
        <f>ROUND(I166*H166,2)</f>
        <v>0</v>
      </c>
      <c r="K166" s="124" t="s">
        <v>1</v>
      </c>
      <c r="L166" s="27"/>
      <c r="M166" s="128" t="s">
        <v>1</v>
      </c>
      <c r="N166" s="129" t="s">
        <v>38</v>
      </c>
      <c r="O166" s="130">
        <v>0</v>
      </c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122</v>
      </c>
      <c r="AT166" s="132" t="s">
        <v>118</v>
      </c>
      <c r="AU166" s="132" t="s">
        <v>80</v>
      </c>
      <c r="AY166" s="15" t="s">
        <v>116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78</v>
      </c>
      <c r="BK166" s="133">
        <f>ROUND(I166*H166,2)</f>
        <v>0</v>
      </c>
      <c r="BL166" s="15" t="s">
        <v>122</v>
      </c>
      <c r="BM166" s="132" t="s">
        <v>182</v>
      </c>
    </row>
    <row r="167" spans="2:65" s="1" customFormat="1" ht="19.5">
      <c r="B167" s="27"/>
      <c r="D167" s="134" t="s">
        <v>124</v>
      </c>
      <c r="F167" s="135" t="s">
        <v>183</v>
      </c>
      <c r="L167" s="27"/>
      <c r="M167" s="136"/>
      <c r="T167" s="51"/>
      <c r="AT167" s="15" t="s">
        <v>124</v>
      </c>
      <c r="AU167" s="15" t="s">
        <v>80</v>
      </c>
    </row>
    <row r="168" spans="2:65" s="1" customFormat="1" ht="19.5">
      <c r="B168" s="27"/>
      <c r="D168" s="134" t="s">
        <v>126</v>
      </c>
      <c r="F168" s="137" t="s">
        <v>184</v>
      </c>
      <c r="L168" s="27"/>
      <c r="M168" s="136"/>
      <c r="T168" s="51"/>
      <c r="AT168" s="15" t="s">
        <v>126</v>
      </c>
      <c r="AU168" s="15" t="s">
        <v>80</v>
      </c>
    </row>
    <row r="169" spans="2:65" s="1" customFormat="1" ht="21.75" customHeight="1">
      <c r="B169" s="121"/>
      <c r="C169" s="150" t="s">
        <v>185</v>
      </c>
      <c r="D169" s="150" t="s">
        <v>170</v>
      </c>
      <c r="E169" s="151" t="s">
        <v>186</v>
      </c>
      <c r="F169" s="152" t="s">
        <v>187</v>
      </c>
      <c r="G169" s="153" t="s">
        <v>162</v>
      </c>
      <c r="H169" s="154">
        <v>553.29999999999995</v>
      </c>
      <c r="I169" s="155"/>
      <c r="J169" s="155">
        <f>ROUND(I169*H169,2)</f>
        <v>0</v>
      </c>
      <c r="K169" s="152" t="s">
        <v>1</v>
      </c>
      <c r="L169" s="156"/>
      <c r="M169" s="157" t="s">
        <v>1</v>
      </c>
      <c r="N169" s="158" t="s">
        <v>38</v>
      </c>
      <c r="O169" s="130">
        <v>0</v>
      </c>
      <c r="P169" s="130">
        <f>O169*H169</f>
        <v>0</v>
      </c>
      <c r="Q169" s="130">
        <v>3.5E-4</v>
      </c>
      <c r="R169" s="130">
        <f>Q169*H169</f>
        <v>0.19365499999999999</v>
      </c>
      <c r="S169" s="130">
        <v>0</v>
      </c>
      <c r="T169" s="131">
        <f>S169*H169</f>
        <v>0</v>
      </c>
      <c r="AR169" s="132" t="s">
        <v>173</v>
      </c>
      <c r="AT169" s="132" t="s">
        <v>170</v>
      </c>
      <c r="AU169" s="132" t="s">
        <v>80</v>
      </c>
      <c r="AY169" s="15" t="s">
        <v>116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78</v>
      </c>
      <c r="BK169" s="133">
        <f>ROUND(I169*H169,2)</f>
        <v>0</v>
      </c>
      <c r="BL169" s="15" t="s">
        <v>122</v>
      </c>
      <c r="BM169" s="132" t="s">
        <v>188</v>
      </c>
    </row>
    <row r="170" spans="2:65" s="1" customFormat="1">
      <c r="B170" s="27"/>
      <c r="D170" s="134" t="s">
        <v>124</v>
      </c>
      <c r="F170" s="135" t="s">
        <v>187</v>
      </c>
      <c r="L170" s="27"/>
      <c r="M170" s="136"/>
      <c r="T170" s="51"/>
      <c r="AT170" s="15" t="s">
        <v>124</v>
      </c>
      <c r="AU170" s="15" t="s">
        <v>80</v>
      </c>
    </row>
    <row r="171" spans="2:65" s="1" customFormat="1" ht="19.5">
      <c r="B171" s="27"/>
      <c r="D171" s="134" t="s">
        <v>126</v>
      </c>
      <c r="F171" s="137" t="s">
        <v>189</v>
      </c>
      <c r="L171" s="27"/>
      <c r="M171" s="136"/>
      <c r="T171" s="51"/>
      <c r="AT171" s="15" t="s">
        <v>126</v>
      </c>
      <c r="AU171" s="15" t="s">
        <v>80</v>
      </c>
    </row>
    <row r="172" spans="2:65" s="1" customFormat="1" ht="24.2" customHeight="1">
      <c r="B172" s="121"/>
      <c r="C172" s="122" t="s">
        <v>145</v>
      </c>
      <c r="D172" s="122" t="s">
        <v>118</v>
      </c>
      <c r="E172" s="123" t="s">
        <v>190</v>
      </c>
      <c r="F172" s="124" t="s">
        <v>191</v>
      </c>
      <c r="G172" s="125" t="s">
        <v>192</v>
      </c>
      <c r="H172" s="126">
        <v>173.8</v>
      </c>
      <c r="I172" s="127"/>
      <c r="J172" s="127">
        <f>ROUND(I172*H172,2)</f>
        <v>0</v>
      </c>
      <c r="K172" s="124" t="s">
        <v>1</v>
      </c>
      <c r="L172" s="27"/>
      <c r="M172" s="128" t="s">
        <v>1</v>
      </c>
      <c r="N172" s="129" t="s">
        <v>38</v>
      </c>
      <c r="O172" s="130">
        <v>0</v>
      </c>
      <c r="P172" s="130">
        <f>O172*H172</f>
        <v>0</v>
      </c>
      <c r="Q172" s="130">
        <v>1.0000000000000001E-5</v>
      </c>
      <c r="R172" s="130">
        <f>Q172*H172</f>
        <v>1.7380000000000002E-3</v>
      </c>
      <c r="S172" s="130">
        <v>0</v>
      </c>
      <c r="T172" s="131">
        <f>S172*H172</f>
        <v>0</v>
      </c>
      <c r="AR172" s="132" t="s">
        <v>122</v>
      </c>
      <c r="AT172" s="132" t="s">
        <v>118</v>
      </c>
      <c r="AU172" s="132" t="s">
        <v>80</v>
      </c>
      <c r="AY172" s="15" t="s">
        <v>116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78</v>
      </c>
      <c r="BK172" s="133">
        <f>ROUND(I172*H172,2)</f>
        <v>0</v>
      </c>
      <c r="BL172" s="15" t="s">
        <v>122</v>
      </c>
      <c r="BM172" s="132" t="s">
        <v>193</v>
      </c>
    </row>
    <row r="173" spans="2:65" s="1" customFormat="1" ht="19.5">
      <c r="B173" s="27"/>
      <c r="D173" s="134" t="s">
        <v>124</v>
      </c>
      <c r="F173" s="135" t="s">
        <v>194</v>
      </c>
      <c r="L173" s="27"/>
      <c r="M173" s="136"/>
      <c r="T173" s="51"/>
      <c r="AT173" s="15" t="s">
        <v>124</v>
      </c>
      <c r="AU173" s="15" t="s">
        <v>80</v>
      </c>
    </row>
    <row r="174" spans="2:65" s="1" customFormat="1" ht="19.5">
      <c r="B174" s="27"/>
      <c r="D174" s="134" t="s">
        <v>126</v>
      </c>
      <c r="F174" s="137" t="s">
        <v>195</v>
      </c>
      <c r="L174" s="27"/>
      <c r="M174" s="136"/>
      <c r="T174" s="51"/>
      <c r="AT174" s="15" t="s">
        <v>126</v>
      </c>
      <c r="AU174" s="15" t="s">
        <v>80</v>
      </c>
    </row>
    <row r="175" spans="2:65" s="12" customFormat="1">
      <c r="B175" s="138"/>
      <c r="D175" s="134" t="s">
        <v>128</v>
      </c>
      <c r="E175" s="139" t="s">
        <v>1</v>
      </c>
      <c r="F175" s="140" t="s">
        <v>196</v>
      </c>
      <c r="H175" s="141">
        <v>58.3</v>
      </c>
      <c r="L175" s="138"/>
      <c r="M175" s="142"/>
      <c r="T175" s="143"/>
      <c r="AT175" s="139" t="s">
        <v>128</v>
      </c>
      <c r="AU175" s="139" t="s">
        <v>80</v>
      </c>
      <c r="AV175" s="12" t="s">
        <v>80</v>
      </c>
      <c r="AW175" s="12" t="s">
        <v>30</v>
      </c>
      <c r="AX175" s="12" t="s">
        <v>73</v>
      </c>
      <c r="AY175" s="139" t="s">
        <v>116</v>
      </c>
    </row>
    <row r="176" spans="2:65" s="12" customFormat="1">
      <c r="B176" s="138"/>
      <c r="D176" s="134" t="s">
        <v>128</v>
      </c>
      <c r="E176" s="139" t="s">
        <v>1</v>
      </c>
      <c r="F176" s="140" t="s">
        <v>197</v>
      </c>
      <c r="H176" s="141">
        <v>115.5</v>
      </c>
      <c r="L176" s="138"/>
      <c r="M176" s="142"/>
      <c r="T176" s="143"/>
      <c r="AT176" s="139" t="s">
        <v>128</v>
      </c>
      <c r="AU176" s="139" t="s">
        <v>80</v>
      </c>
      <c r="AV176" s="12" t="s">
        <v>80</v>
      </c>
      <c r="AW176" s="12" t="s">
        <v>30</v>
      </c>
      <c r="AX176" s="12" t="s">
        <v>73</v>
      </c>
      <c r="AY176" s="139" t="s">
        <v>116</v>
      </c>
    </row>
    <row r="177" spans="2:65" s="13" customFormat="1">
      <c r="B177" s="144"/>
      <c r="D177" s="134" t="s">
        <v>128</v>
      </c>
      <c r="E177" s="145" t="s">
        <v>1</v>
      </c>
      <c r="F177" s="146" t="s">
        <v>131</v>
      </c>
      <c r="H177" s="147">
        <v>173.8</v>
      </c>
      <c r="L177" s="144"/>
      <c r="M177" s="148"/>
      <c r="T177" s="149"/>
      <c r="AT177" s="145" t="s">
        <v>128</v>
      </c>
      <c r="AU177" s="145" t="s">
        <v>80</v>
      </c>
      <c r="AV177" s="13" t="s">
        <v>122</v>
      </c>
      <c r="AW177" s="13" t="s">
        <v>30</v>
      </c>
      <c r="AX177" s="13" t="s">
        <v>78</v>
      </c>
      <c r="AY177" s="145" t="s">
        <v>116</v>
      </c>
    </row>
    <row r="178" spans="2:65" s="1" customFormat="1" ht="16.5" customHeight="1">
      <c r="B178" s="121"/>
      <c r="C178" s="150" t="s">
        <v>198</v>
      </c>
      <c r="D178" s="150" t="s">
        <v>170</v>
      </c>
      <c r="E178" s="151" t="s">
        <v>199</v>
      </c>
      <c r="F178" s="152" t="s">
        <v>200</v>
      </c>
      <c r="G178" s="153" t="s">
        <v>140</v>
      </c>
      <c r="H178" s="154">
        <v>42</v>
      </c>
      <c r="I178" s="155"/>
      <c r="J178" s="155">
        <f>ROUND(I178*H178,2)</f>
        <v>0</v>
      </c>
      <c r="K178" s="152" t="s">
        <v>1</v>
      </c>
      <c r="L178" s="156"/>
      <c r="M178" s="157" t="s">
        <v>1</v>
      </c>
      <c r="N178" s="158" t="s">
        <v>38</v>
      </c>
      <c r="O178" s="130">
        <v>0</v>
      </c>
      <c r="P178" s="130">
        <f>O178*H178</f>
        <v>0</v>
      </c>
      <c r="Q178" s="130">
        <v>6.9999999999999994E-5</v>
      </c>
      <c r="R178" s="130">
        <f>Q178*H178</f>
        <v>2.9399999999999999E-3</v>
      </c>
      <c r="S178" s="130">
        <v>0</v>
      </c>
      <c r="T178" s="131">
        <f>S178*H178</f>
        <v>0</v>
      </c>
      <c r="AR178" s="132" t="s">
        <v>173</v>
      </c>
      <c r="AT178" s="132" t="s">
        <v>170</v>
      </c>
      <c r="AU178" s="132" t="s">
        <v>80</v>
      </c>
      <c r="AY178" s="15" t="s">
        <v>116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78</v>
      </c>
      <c r="BK178" s="133">
        <f>ROUND(I178*H178,2)</f>
        <v>0</v>
      </c>
      <c r="BL178" s="15" t="s">
        <v>122</v>
      </c>
      <c r="BM178" s="132" t="s">
        <v>201</v>
      </c>
    </row>
    <row r="179" spans="2:65" s="1" customFormat="1">
      <c r="B179" s="27"/>
      <c r="D179" s="134" t="s">
        <v>124</v>
      </c>
      <c r="F179" s="135" t="s">
        <v>200</v>
      </c>
      <c r="L179" s="27"/>
      <c r="M179" s="136"/>
      <c r="T179" s="51"/>
      <c r="AT179" s="15" t="s">
        <v>124</v>
      </c>
      <c r="AU179" s="15" t="s">
        <v>80</v>
      </c>
    </row>
    <row r="180" spans="2:65" s="12" customFormat="1">
      <c r="B180" s="138"/>
      <c r="D180" s="134" t="s">
        <v>128</v>
      </c>
      <c r="E180" s="139" t="s">
        <v>1</v>
      </c>
      <c r="F180" s="140" t="s">
        <v>202</v>
      </c>
      <c r="H180" s="141">
        <v>42</v>
      </c>
      <c r="L180" s="138"/>
      <c r="M180" s="142"/>
      <c r="T180" s="143"/>
      <c r="AT180" s="139" t="s">
        <v>128</v>
      </c>
      <c r="AU180" s="139" t="s">
        <v>80</v>
      </c>
      <c r="AV180" s="12" t="s">
        <v>80</v>
      </c>
      <c r="AW180" s="12" t="s">
        <v>30</v>
      </c>
      <c r="AX180" s="12" t="s">
        <v>78</v>
      </c>
      <c r="AY180" s="139" t="s">
        <v>116</v>
      </c>
    </row>
    <row r="181" spans="2:65" s="1" customFormat="1" ht="21.75" customHeight="1">
      <c r="B181" s="121"/>
      <c r="C181" s="150" t="s">
        <v>8</v>
      </c>
      <c r="D181" s="150" t="s">
        <v>170</v>
      </c>
      <c r="E181" s="151" t="s">
        <v>203</v>
      </c>
      <c r="F181" s="152" t="s">
        <v>204</v>
      </c>
      <c r="G181" s="153" t="s">
        <v>192</v>
      </c>
      <c r="H181" s="154">
        <v>191.18</v>
      </c>
      <c r="I181" s="155"/>
      <c r="J181" s="155">
        <f>ROUND(I181*H181,2)</f>
        <v>0</v>
      </c>
      <c r="K181" s="152" t="s">
        <v>1</v>
      </c>
      <c r="L181" s="156"/>
      <c r="M181" s="157" t="s">
        <v>1</v>
      </c>
      <c r="N181" s="158" t="s">
        <v>38</v>
      </c>
      <c r="O181" s="130">
        <v>0</v>
      </c>
      <c r="P181" s="130">
        <f>O181*H181</f>
        <v>0</v>
      </c>
      <c r="Q181" s="130">
        <v>3.2000000000000003E-4</v>
      </c>
      <c r="R181" s="130">
        <f>Q181*H181</f>
        <v>6.1177600000000006E-2</v>
      </c>
      <c r="S181" s="130">
        <v>0</v>
      </c>
      <c r="T181" s="131">
        <f>S181*H181</f>
        <v>0</v>
      </c>
      <c r="AR181" s="132" t="s">
        <v>173</v>
      </c>
      <c r="AT181" s="132" t="s">
        <v>170</v>
      </c>
      <c r="AU181" s="132" t="s">
        <v>80</v>
      </c>
      <c r="AY181" s="15" t="s">
        <v>116</v>
      </c>
      <c r="BE181" s="133">
        <f>IF(N181="základní",J181,0)</f>
        <v>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5" t="s">
        <v>78</v>
      </c>
      <c r="BK181" s="133">
        <f>ROUND(I181*H181,2)</f>
        <v>0</v>
      </c>
      <c r="BL181" s="15" t="s">
        <v>122</v>
      </c>
      <c r="BM181" s="132" t="s">
        <v>205</v>
      </c>
    </row>
    <row r="182" spans="2:65" s="1" customFormat="1">
      <c r="B182" s="27"/>
      <c r="D182" s="134" t="s">
        <v>124</v>
      </c>
      <c r="F182" s="135" t="s">
        <v>204</v>
      </c>
      <c r="L182" s="27"/>
      <c r="M182" s="136"/>
      <c r="T182" s="51"/>
      <c r="AT182" s="15" t="s">
        <v>124</v>
      </c>
      <c r="AU182" s="15" t="s">
        <v>80</v>
      </c>
    </row>
    <row r="183" spans="2:65" s="1" customFormat="1" ht="19.5">
      <c r="B183" s="27"/>
      <c r="D183" s="134" t="s">
        <v>126</v>
      </c>
      <c r="F183" s="137" t="s">
        <v>206</v>
      </c>
      <c r="L183" s="27"/>
      <c r="M183" s="136"/>
      <c r="T183" s="51"/>
      <c r="AT183" s="15" t="s">
        <v>126</v>
      </c>
      <c r="AU183" s="15" t="s">
        <v>80</v>
      </c>
    </row>
    <row r="184" spans="2:65" s="12" customFormat="1">
      <c r="B184" s="138"/>
      <c r="D184" s="134" t="s">
        <v>128</v>
      </c>
      <c r="E184" s="139" t="s">
        <v>1</v>
      </c>
      <c r="F184" s="140" t="s">
        <v>207</v>
      </c>
      <c r="H184" s="141">
        <v>191.18</v>
      </c>
      <c r="L184" s="138"/>
      <c r="M184" s="142"/>
      <c r="T184" s="143"/>
      <c r="AT184" s="139" t="s">
        <v>128</v>
      </c>
      <c r="AU184" s="139" t="s">
        <v>80</v>
      </c>
      <c r="AV184" s="12" t="s">
        <v>80</v>
      </c>
      <c r="AW184" s="12" t="s">
        <v>30</v>
      </c>
      <c r="AX184" s="12" t="s">
        <v>78</v>
      </c>
      <c r="AY184" s="139" t="s">
        <v>116</v>
      </c>
    </row>
    <row r="185" spans="2:65" s="1" customFormat="1" ht="33" customHeight="1">
      <c r="B185" s="121"/>
      <c r="C185" s="122" t="s">
        <v>208</v>
      </c>
      <c r="D185" s="122" t="s">
        <v>118</v>
      </c>
      <c r="E185" s="123" t="s">
        <v>209</v>
      </c>
      <c r="F185" s="124" t="s">
        <v>210</v>
      </c>
      <c r="G185" s="125" t="s">
        <v>121</v>
      </c>
      <c r="H185" s="126">
        <v>11.67</v>
      </c>
      <c r="I185" s="127"/>
      <c r="J185" s="127">
        <f>ROUND(I185*H185,2)</f>
        <v>0</v>
      </c>
      <c r="K185" s="124" t="s">
        <v>1</v>
      </c>
      <c r="L185" s="27"/>
      <c r="M185" s="128" t="s">
        <v>1</v>
      </c>
      <c r="N185" s="129" t="s">
        <v>38</v>
      </c>
      <c r="O185" s="130">
        <v>0</v>
      </c>
      <c r="P185" s="130">
        <f>O185*H185</f>
        <v>0</v>
      </c>
      <c r="Q185" s="130">
        <v>0</v>
      </c>
      <c r="R185" s="130">
        <f>Q185*H185</f>
        <v>0</v>
      </c>
      <c r="S185" s="130">
        <v>0</v>
      </c>
      <c r="T185" s="131">
        <f>S185*H185</f>
        <v>0</v>
      </c>
      <c r="AR185" s="132" t="s">
        <v>122</v>
      </c>
      <c r="AT185" s="132" t="s">
        <v>118</v>
      </c>
      <c r="AU185" s="132" t="s">
        <v>80</v>
      </c>
      <c r="AY185" s="15" t="s">
        <v>116</v>
      </c>
      <c r="BE185" s="133">
        <f>IF(N185="základní",J185,0)</f>
        <v>0</v>
      </c>
      <c r="BF185" s="133">
        <f>IF(N185="snížená",J185,0)</f>
        <v>0</v>
      </c>
      <c r="BG185" s="133">
        <f>IF(N185="zákl. přenesená",J185,0)</f>
        <v>0</v>
      </c>
      <c r="BH185" s="133">
        <f>IF(N185="sníž. přenesená",J185,0)</f>
        <v>0</v>
      </c>
      <c r="BI185" s="133">
        <f>IF(N185="nulová",J185,0)</f>
        <v>0</v>
      </c>
      <c r="BJ185" s="15" t="s">
        <v>78</v>
      </c>
      <c r="BK185" s="133">
        <f>ROUND(I185*H185,2)</f>
        <v>0</v>
      </c>
      <c r="BL185" s="15" t="s">
        <v>122</v>
      </c>
      <c r="BM185" s="132" t="s">
        <v>211</v>
      </c>
    </row>
    <row r="186" spans="2:65" s="1" customFormat="1" ht="39">
      <c r="B186" s="27"/>
      <c r="D186" s="134" t="s">
        <v>124</v>
      </c>
      <c r="F186" s="135" t="s">
        <v>212</v>
      </c>
      <c r="L186" s="27"/>
      <c r="M186" s="136"/>
      <c r="T186" s="51"/>
      <c r="AT186" s="15" t="s">
        <v>124</v>
      </c>
      <c r="AU186" s="15" t="s">
        <v>80</v>
      </c>
    </row>
    <row r="187" spans="2:65" s="1" customFormat="1" ht="19.5">
      <c r="B187" s="27"/>
      <c r="D187" s="134" t="s">
        <v>126</v>
      </c>
      <c r="F187" s="137" t="s">
        <v>213</v>
      </c>
      <c r="L187" s="27"/>
      <c r="M187" s="136"/>
      <c r="T187" s="51"/>
      <c r="AT187" s="15" t="s">
        <v>126</v>
      </c>
      <c r="AU187" s="15" t="s">
        <v>80</v>
      </c>
    </row>
    <row r="188" spans="2:65" s="1" customFormat="1" ht="37.9" customHeight="1">
      <c r="B188" s="121"/>
      <c r="C188" s="122" t="s">
        <v>214</v>
      </c>
      <c r="D188" s="122" t="s">
        <v>118</v>
      </c>
      <c r="E188" s="123" t="s">
        <v>215</v>
      </c>
      <c r="F188" s="124" t="s">
        <v>216</v>
      </c>
      <c r="G188" s="125" t="s">
        <v>121</v>
      </c>
      <c r="H188" s="126">
        <v>12.97</v>
      </c>
      <c r="I188" s="127"/>
      <c r="J188" s="127">
        <f>ROUND(I188*H188,2)</f>
        <v>0</v>
      </c>
      <c r="K188" s="124" t="s">
        <v>1</v>
      </c>
      <c r="L188" s="27"/>
      <c r="M188" s="128" t="s">
        <v>1</v>
      </c>
      <c r="N188" s="129" t="s">
        <v>38</v>
      </c>
      <c r="O188" s="130">
        <v>0</v>
      </c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122</v>
      </c>
      <c r="AT188" s="132" t="s">
        <v>118</v>
      </c>
      <c r="AU188" s="132" t="s">
        <v>80</v>
      </c>
      <c r="AY188" s="15" t="s">
        <v>116</v>
      </c>
      <c r="BE188" s="133">
        <f>IF(N188="základní",J188,0)</f>
        <v>0</v>
      </c>
      <c r="BF188" s="133">
        <f>IF(N188="snížená",J188,0)</f>
        <v>0</v>
      </c>
      <c r="BG188" s="133">
        <f>IF(N188="zákl. přenesená",J188,0)</f>
        <v>0</v>
      </c>
      <c r="BH188" s="133">
        <f>IF(N188="sníž. přenesená",J188,0)</f>
        <v>0</v>
      </c>
      <c r="BI188" s="133">
        <f>IF(N188="nulová",J188,0)</f>
        <v>0</v>
      </c>
      <c r="BJ188" s="15" t="s">
        <v>78</v>
      </c>
      <c r="BK188" s="133">
        <f>ROUND(I188*H188,2)</f>
        <v>0</v>
      </c>
      <c r="BL188" s="15" t="s">
        <v>122</v>
      </c>
      <c r="BM188" s="132" t="s">
        <v>217</v>
      </c>
    </row>
    <row r="189" spans="2:65" s="1" customFormat="1" ht="39">
      <c r="B189" s="27"/>
      <c r="D189" s="134" t="s">
        <v>124</v>
      </c>
      <c r="F189" s="135" t="s">
        <v>218</v>
      </c>
      <c r="L189" s="27"/>
      <c r="M189" s="136"/>
      <c r="T189" s="51"/>
      <c r="AT189" s="15" t="s">
        <v>124</v>
      </c>
      <c r="AU189" s="15" t="s">
        <v>80</v>
      </c>
    </row>
    <row r="190" spans="2:65" s="1" customFormat="1" ht="19.5">
      <c r="B190" s="27"/>
      <c r="D190" s="134" t="s">
        <v>126</v>
      </c>
      <c r="F190" s="137" t="s">
        <v>219</v>
      </c>
      <c r="L190" s="27"/>
      <c r="M190" s="136"/>
      <c r="T190" s="51"/>
      <c r="AT190" s="15" t="s">
        <v>126</v>
      </c>
      <c r="AU190" s="15" t="s">
        <v>80</v>
      </c>
    </row>
    <row r="191" spans="2:65" s="1" customFormat="1" ht="24.2" customHeight="1">
      <c r="B191" s="121"/>
      <c r="C191" s="122" t="s">
        <v>220</v>
      </c>
      <c r="D191" s="122" t="s">
        <v>118</v>
      </c>
      <c r="E191" s="123" t="s">
        <v>221</v>
      </c>
      <c r="F191" s="124" t="s">
        <v>222</v>
      </c>
      <c r="G191" s="125" t="s">
        <v>121</v>
      </c>
      <c r="H191" s="126">
        <v>12.97</v>
      </c>
      <c r="I191" s="127"/>
      <c r="J191" s="127">
        <f>ROUND(I191*H191,2)</f>
        <v>0</v>
      </c>
      <c r="K191" s="124" t="s">
        <v>1</v>
      </c>
      <c r="L191" s="27"/>
      <c r="M191" s="128" t="s">
        <v>1</v>
      </c>
      <c r="N191" s="129" t="s">
        <v>38</v>
      </c>
      <c r="O191" s="130">
        <v>0</v>
      </c>
      <c r="P191" s="130">
        <f>O191*H191</f>
        <v>0</v>
      </c>
      <c r="Q191" s="130">
        <v>0</v>
      </c>
      <c r="R191" s="130">
        <f>Q191*H191</f>
        <v>0</v>
      </c>
      <c r="S191" s="130">
        <v>0</v>
      </c>
      <c r="T191" s="131">
        <f>S191*H191</f>
        <v>0</v>
      </c>
      <c r="AR191" s="132" t="s">
        <v>122</v>
      </c>
      <c r="AT191" s="132" t="s">
        <v>118</v>
      </c>
      <c r="AU191" s="132" t="s">
        <v>80</v>
      </c>
      <c r="AY191" s="15" t="s">
        <v>116</v>
      </c>
      <c r="BE191" s="133">
        <f>IF(N191="základní",J191,0)</f>
        <v>0</v>
      </c>
      <c r="BF191" s="133">
        <f>IF(N191="snížená",J191,0)</f>
        <v>0</v>
      </c>
      <c r="BG191" s="133">
        <f>IF(N191="zákl. přenesená",J191,0)</f>
        <v>0</v>
      </c>
      <c r="BH191" s="133">
        <f>IF(N191="sníž. přenesená",J191,0)</f>
        <v>0</v>
      </c>
      <c r="BI191" s="133">
        <f>IF(N191="nulová",J191,0)</f>
        <v>0</v>
      </c>
      <c r="BJ191" s="15" t="s">
        <v>78</v>
      </c>
      <c r="BK191" s="133">
        <f>ROUND(I191*H191,2)</f>
        <v>0</v>
      </c>
      <c r="BL191" s="15" t="s">
        <v>122</v>
      </c>
      <c r="BM191" s="132" t="s">
        <v>223</v>
      </c>
    </row>
    <row r="192" spans="2:65" s="1" customFormat="1" ht="19.5">
      <c r="B192" s="27"/>
      <c r="D192" s="134" t="s">
        <v>124</v>
      </c>
      <c r="F192" s="135" t="s">
        <v>224</v>
      </c>
      <c r="L192" s="27"/>
      <c r="M192" s="136"/>
      <c r="T192" s="51"/>
      <c r="AT192" s="15" t="s">
        <v>124</v>
      </c>
      <c r="AU192" s="15" t="s">
        <v>80</v>
      </c>
    </row>
    <row r="193" spans="2:65" s="1" customFormat="1" ht="19.5">
      <c r="B193" s="27"/>
      <c r="D193" s="134" t="s">
        <v>126</v>
      </c>
      <c r="F193" s="137" t="s">
        <v>225</v>
      </c>
      <c r="L193" s="27"/>
      <c r="M193" s="136"/>
      <c r="T193" s="51"/>
      <c r="AT193" s="15" t="s">
        <v>126</v>
      </c>
      <c r="AU193" s="15" t="s">
        <v>80</v>
      </c>
    </row>
    <row r="194" spans="2:65" s="11" customFormat="1" ht="22.9" customHeight="1">
      <c r="B194" s="110"/>
      <c r="D194" s="111" t="s">
        <v>72</v>
      </c>
      <c r="E194" s="119" t="s">
        <v>80</v>
      </c>
      <c r="F194" s="119" t="s">
        <v>226</v>
      </c>
      <c r="J194" s="120">
        <f>BK194</f>
        <v>0</v>
      </c>
      <c r="L194" s="110"/>
      <c r="M194" s="114"/>
      <c r="P194" s="115">
        <f>SUM(P195:P250)</f>
        <v>0</v>
      </c>
      <c r="R194" s="115">
        <f>SUM(R195:R250)</f>
        <v>26.567400400000004</v>
      </c>
      <c r="T194" s="116">
        <f>SUM(T195:T250)</f>
        <v>0</v>
      </c>
      <c r="AR194" s="111" t="s">
        <v>78</v>
      </c>
      <c r="AT194" s="117" t="s">
        <v>72</v>
      </c>
      <c r="AU194" s="117" t="s">
        <v>78</v>
      </c>
      <c r="AY194" s="111" t="s">
        <v>116</v>
      </c>
      <c r="BK194" s="118">
        <f>SUM(BK195:BK250)</f>
        <v>0</v>
      </c>
    </row>
    <row r="195" spans="2:65" s="1" customFormat="1" ht="24.2" customHeight="1">
      <c r="B195" s="121"/>
      <c r="C195" s="122" t="s">
        <v>227</v>
      </c>
      <c r="D195" s="122" t="s">
        <v>118</v>
      </c>
      <c r="E195" s="123" t="s">
        <v>228</v>
      </c>
      <c r="F195" s="124" t="s">
        <v>229</v>
      </c>
      <c r="G195" s="125" t="s">
        <v>192</v>
      </c>
      <c r="H195" s="126">
        <v>124.8</v>
      </c>
      <c r="I195" s="127"/>
      <c r="J195" s="127">
        <f>ROUND(I195*H195,2)</f>
        <v>0</v>
      </c>
      <c r="K195" s="124" t="s">
        <v>1</v>
      </c>
      <c r="L195" s="27"/>
      <c r="M195" s="128" t="s">
        <v>1</v>
      </c>
      <c r="N195" s="129" t="s">
        <v>38</v>
      </c>
      <c r="O195" s="130">
        <v>0</v>
      </c>
      <c r="P195" s="130">
        <f>O195*H195</f>
        <v>0</v>
      </c>
      <c r="Q195" s="130">
        <v>3.6999999999999999E-4</v>
      </c>
      <c r="R195" s="130">
        <f>Q195*H195</f>
        <v>4.6175999999999995E-2</v>
      </c>
      <c r="S195" s="130">
        <v>0</v>
      </c>
      <c r="T195" s="131">
        <f>S195*H195</f>
        <v>0</v>
      </c>
      <c r="AR195" s="132" t="s">
        <v>122</v>
      </c>
      <c r="AT195" s="132" t="s">
        <v>118</v>
      </c>
      <c r="AU195" s="132" t="s">
        <v>80</v>
      </c>
      <c r="AY195" s="15" t="s">
        <v>116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5" t="s">
        <v>78</v>
      </c>
      <c r="BK195" s="133">
        <f>ROUND(I195*H195,2)</f>
        <v>0</v>
      </c>
      <c r="BL195" s="15" t="s">
        <v>122</v>
      </c>
      <c r="BM195" s="132" t="s">
        <v>230</v>
      </c>
    </row>
    <row r="196" spans="2:65" s="1" customFormat="1" ht="19.5">
      <c r="B196" s="27"/>
      <c r="D196" s="134" t="s">
        <v>124</v>
      </c>
      <c r="F196" s="135" t="s">
        <v>231</v>
      </c>
      <c r="L196" s="27"/>
      <c r="M196" s="136"/>
      <c r="T196" s="51"/>
      <c r="AT196" s="15" t="s">
        <v>124</v>
      </c>
      <c r="AU196" s="15" t="s">
        <v>80</v>
      </c>
    </row>
    <row r="197" spans="2:65" s="1" customFormat="1" ht="19.5">
      <c r="B197" s="27"/>
      <c r="D197" s="134" t="s">
        <v>126</v>
      </c>
      <c r="F197" s="137" t="s">
        <v>232</v>
      </c>
      <c r="L197" s="27"/>
      <c r="M197" s="136"/>
      <c r="T197" s="51"/>
      <c r="AT197" s="15" t="s">
        <v>126</v>
      </c>
      <c r="AU197" s="15" t="s">
        <v>80</v>
      </c>
    </row>
    <row r="198" spans="2:65" s="12" customFormat="1">
      <c r="B198" s="138"/>
      <c r="D198" s="134" t="s">
        <v>128</v>
      </c>
      <c r="E198" s="139" t="s">
        <v>1</v>
      </c>
      <c r="F198" s="140" t="s">
        <v>233</v>
      </c>
      <c r="H198" s="141">
        <v>124.8</v>
      </c>
      <c r="L198" s="138"/>
      <c r="M198" s="142"/>
      <c r="T198" s="143"/>
      <c r="AT198" s="139" t="s">
        <v>128</v>
      </c>
      <c r="AU198" s="139" t="s">
        <v>80</v>
      </c>
      <c r="AV198" s="12" t="s">
        <v>80</v>
      </c>
      <c r="AW198" s="12" t="s">
        <v>30</v>
      </c>
      <c r="AX198" s="12" t="s">
        <v>78</v>
      </c>
      <c r="AY198" s="139" t="s">
        <v>116</v>
      </c>
    </row>
    <row r="199" spans="2:65" s="1" customFormat="1" ht="24.2" customHeight="1">
      <c r="B199" s="121"/>
      <c r="C199" s="122" t="s">
        <v>234</v>
      </c>
      <c r="D199" s="122" t="s">
        <v>118</v>
      </c>
      <c r="E199" s="123" t="s">
        <v>235</v>
      </c>
      <c r="F199" s="124" t="s">
        <v>236</v>
      </c>
      <c r="G199" s="125" t="s">
        <v>121</v>
      </c>
      <c r="H199" s="126">
        <v>3.92</v>
      </c>
      <c r="I199" s="127"/>
      <c r="J199" s="127">
        <f>ROUND(I199*H199,2)</f>
        <v>0</v>
      </c>
      <c r="K199" s="124" t="s">
        <v>1</v>
      </c>
      <c r="L199" s="27"/>
      <c r="M199" s="128" t="s">
        <v>1</v>
      </c>
      <c r="N199" s="129" t="s">
        <v>38</v>
      </c>
      <c r="O199" s="130">
        <v>0</v>
      </c>
      <c r="P199" s="130">
        <f>O199*H199</f>
        <v>0</v>
      </c>
      <c r="Q199" s="130">
        <v>0</v>
      </c>
      <c r="R199" s="130">
        <f>Q199*H199</f>
        <v>0</v>
      </c>
      <c r="S199" s="130">
        <v>0</v>
      </c>
      <c r="T199" s="131">
        <f>S199*H199</f>
        <v>0</v>
      </c>
      <c r="AR199" s="132" t="s">
        <v>122</v>
      </c>
      <c r="AT199" s="132" t="s">
        <v>118</v>
      </c>
      <c r="AU199" s="132" t="s">
        <v>80</v>
      </c>
      <c r="AY199" s="15" t="s">
        <v>116</v>
      </c>
      <c r="BE199" s="133">
        <f>IF(N199="základní",J199,0)</f>
        <v>0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78</v>
      </c>
      <c r="BK199" s="133">
        <f>ROUND(I199*H199,2)</f>
        <v>0</v>
      </c>
      <c r="BL199" s="15" t="s">
        <v>122</v>
      </c>
      <c r="BM199" s="132" t="s">
        <v>237</v>
      </c>
    </row>
    <row r="200" spans="2:65" s="1" customFormat="1" ht="19.5">
      <c r="B200" s="27"/>
      <c r="D200" s="134" t="s">
        <v>124</v>
      </c>
      <c r="F200" s="135" t="s">
        <v>238</v>
      </c>
      <c r="L200" s="27"/>
      <c r="M200" s="136"/>
      <c r="T200" s="51"/>
      <c r="AT200" s="15" t="s">
        <v>124</v>
      </c>
      <c r="AU200" s="15" t="s">
        <v>80</v>
      </c>
    </row>
    <row r="201" spans="2:65" s="1" customFormat="1" ht="19.5">
      <c r="B201" s="27"/>
      <c r="D201" s="134" t="s">
        <v>126</v>
      </c>
      <c r="F201" s="137" t="s">
        <v>239</v>
      </c>
      <c r="L201" s="27"/>
      <c r="M201" s="136"/>
      <c r="T201" s="51"/>
      <c r="AT201" s="15" t="s">
        <v>126</v>
      </c>
      <c r="AU201" s="15" t="s">
        <v>80</v>
      </c>
    </row>
    <row r="202" spans="2:65" s="12" customFormat="1">
      <c r="B202" s="138"/>
      <c r="D202" s="134" t="s">
        <v>128</v>
      </c>
      <c r="E202" s="139" t="s">
        <v>1</v>
      </c>
      <c r="F202" s="140" t="s">
        <v>240</v>
      </c>
      <c r="H202" s="141">
        <v>3.92</v>
      </c>
      <c r="L202" s="138"/>
      <c r="M202" s="142"/>
      <c r="T202" s="143"/>
      <c r="AT202" s="139" t="s">
        <v>128</v>
      </c>
      <c r="AU202" s="139" t="s">
        <v>80</v>
      </c>
      <c r="AV202" s="12" t="s">
        <v>80</v>
      </c>
      <c r="AW202" s="12" t="s">
        <v>30</v>
      </c>
      <c r="AX202" s="12" t="s">
        <v>78</v>
      </c>
      <c r="AY202" s="139" t="s">
        <v>116</v>
      </c>
    </row>
    <row r="203" spans="2:65" s="1" customFormat="1" ht="24.2" customHeight="1">
      <c r="B203" s="121"/>
      <c r="C203" s="122" t="s">
        <v>241</v>
      </c>
      <c r="D203" s="122" t="s">
        <v>118</v>
      </c>
      <c r="E203" s="123" t="s">
        <v>242</v>
      </c>
      <c r="F203" s="124" t="s">
        <v>243</v>
      </c>
      <c r="G203" s="125" t="s">
        <v>121</v>
      </c>
      <c r="H203" s="126">
        <v>3.92</v>
      </c>
      <c r="I203" s="127"/>
      <c r="J203" s="127">
        <f>ROUND(I203*H203,2)</f>
        <v>0</v>
      </c>
      <c r="K203" s="124" t="s">
        <v>1</v>
      </c>
      <c r="L203" s="27"/>
      <c r="M203" s="128" t="s">
        <v>1</v>
      </c>
      <c r="N203" s="129" t="s">
        <v>38</v>
      </c>
      <c r="O203" s="130">
        <v>0</v>
      </c>
      <c r="P203" s="130">
        <f>O203*H203</f>
        <v>0</v>
      </c>
      <c r="Q203" s="130">
        <v>0</v>
      </c>
      <c r="R203" s="130">
        <f>Q203*H203</f>
        <v>0</v>
      </c>
      <c r="S203" s="130">
        <v>0</v>
      </c>
      <c r="T203" s="131">
        <f>S203*H203</f>
        <v>0</v>
      </c>
      <c r="AR203" s="132" t="s">
        <v>122</v>
      </c>
      <c r="AT203" s="132" t="s">
        <v>118</v>
      </c>
      <c r="AU203" s="132" t="s">
        <v>80</v>
      </c>
      <c r="AY203" s="15" t="s">
        <v>116</v>
      </c>
      <c r="BE203" s="133">
        <f>IF(N203="základní",J203,0)</f>
        <v>0</v>
      </c>
      <c r="BF203" s="133">
        <f>IF(N203="snížená",J203,0)</f>
        <v>0</v>
      </c>
      <c r="BG203" s="133">
        <f>IF(N203="zákl. přenesená",J203,0)</f>
        <v>0</v>
      </c>
      <c r="BH203" s="133">
        <f>IF(N203="sníž. přenesená",J203,0)</f>
        <v>0</v>
      </c>
      <c r="BI203" s="133">
        <f>IF(N203="nulová",J203,0)</f>
        <v>0</v>
      </c>
      <c r="BJ203" s="15" t="s">
        <v>78</v>
      </c>
      <c r="BK203" s="133">
        <f>ROUND(I203*H203,2)</f>
        <v>0</v>
      </c>
      <c r="BL203" s="15" t="s">
        <v>122</v>
      </c>
      <c r="BM203" s="132" t="s">
        <v>244</v>
      </c>
    </row>
    <row r="204" spans="2:65" s="1" customFormat="1" ht="19.5">
      <c r="B204" s="27"/>
      <c r="D204" s="134" t="s">
        <v>124</v>
      </c>
      <c r="F204" s="135" t="s">
        <v>245</v>
      </c>
      <c r="L204" s="27"/>
      <c r="M204" s="136"/>
      <c r="T204" s="51"/>
      <c r="AT204" s="15" t="s">
        <v>124</v>
      </c>
      <c r="AU204" s="15" t="s">
        <v>80</v>
      </c>
    </row>
    <row r="205" spans="2:65" s="1" customFormat="1" ht="19.5">
      <c r="B205" s="27"/>
      <c r="D205" s="134" t="s">
        <v>126</v>
      </c>
      <c r="F205" s="137" t="s">
        <v>246</v>
      </c>
      <c r="L205" s="27"/>
      <c r="M205" s="136"/>
      <c r="T205" s="51"/>
      <c r="AT205" s="15" t="s">
        <v>126</v>
      </c>
      <c r="AU205" s="15" t="s">
        <v>80</v>
      </c>
    </row>
    <row r="206" spans="2:65" s="1" customFormat="1" ht="24.2" customHeight="1">
      <c r="B206" s="121"/>
      <c r="C206" s="122" t="s">
        <v>247</v>
      </c>
      <c r="D206" s="122" t="s">
        <v>118</v>
      </c>
      <c r="E206" s="123" t="s">
        <v>248</v>
      </c>
      <c r="F206" s="124" t="s">
        <v>249</v>
      </c>
      <c r="G206" s="125" t="s">
        <v>121</v>
      </c>
      <c r="H206" s="126">
        <v>12</v>
      </c>
      <c r="I206" s="127"/>
      <c r="J206" s="127">
        <f>ROUND(I206*H206,2)</f>
        <v>0</v>
      </c>
      <c r="K206" s="124" t="s">
        <v>1</v>
      </c>
      <c r="L206" s="27"/>
      <c r="M206" s="128" t="s">
        <v>1</v>
      </c>
      <c r="N206" s="129" t="s">
        <v>38</v>
      </c>
      <c r="O206" s="130">
        <v>0</v>
      </c>
      <c r="P206" s="130">
        <f>O206*H206</f>
        <v>0</v>
      </c>
      <c r="Q206" s="130">
        <v>0</v>
      </c>
      <c r="R206" s="130">
        <f>Q206*H206</f>
        <v>0</v>
      </c>
      <c r="S206" s="130">
        <v>0</v>
      </c>
      <c r="T206" s="131">
        <f>S206*H206</f>
        <v>0</v>
      </c>
      <c r="AR206" s="132" t="s">
        <v>122</v>
      </c>
      <c r="AT206" s="132" t="s">
        <v>118</v>
      </c>
      <c r="AU206" s="132" t="s">
        <v>80</v>
      </c>
      <c r="AY206" s="15" t="s">
        <v>116</v>
      </c>
      <c r="BE206" s="133">
        <f>IF(N206="základní",J206,0)</f>
        <v>0</v>
      </c>
      <c r="BF206" s="133">
        <f>IF(N206="snížená",J206,0)</f>
        <v>0</v>
      </c>
      <c r="BG206" s="133">
        <f>IF(N206="zákl. přenesená",J206,0)</f>
        <v>0</v>
      </c>
      <c r="BH206" s="133">
        <f>IF(N206="sníž. přenesená",J206,0)</f>
        <v>0</v>
      </c>
      <c r="BI206" s="133">
        <f>IF(N206="nulová",J206,0)</f>
        <v>0</v>
      </c>
      <c r="BJ206" s="15" t="s">
        <v>78</v>
      </c>
      <c r="BK206" s="133">
        <f>ROUND(I206*H206,2)</f>
        <v>0</v>
      </c>
      <c r="BL206" s="15" t="s">
        <v>122</v>
      </c>
      <c r="BM206" s="132" t="s">
        <v>250</v>
      </c>
    </row>
    <row r="207" spans="2:65" s="1" customFormat="1" ht="19.5">
      <c r="B207" s="27"/>
      <c r="D207" s="134" t="s">
        <v>124</v>
      </c>
      <c r="F207" s="135" t="s">
        <v>251</v>
      </c>
      <c r="L207" s="27"/>
      <c r="M207" s="136"/>
      <c r="T207" s="51"/>
      <c r="AT207" s="15" t="s">
        <v>124</v>
      </c>
      <c r="AU207" s="15" t="s">
        <v>80</v>
      </c>
    </row>
    <row r="208" spans="2:65" s="1" customFormat="1" ht="19.5">
      <c r="B208" s="27"/>
      <c r="D208" s="134" t="s">
        <v>126</v>
      </c>
      <c r="F208" s="137" t="s">
        <v>252</v>
      </c>
      <c r="L208" s="27"/>
      <c r="M208" s="136"/>
      <c r="T208" s="51"/>
      <c r="AT208" s="15" t="s">
        <v>126</v>
      </c>
      <c r="AU208" s="15" t="s">
        <v>80</v>
      </c>
    </row>
    <row r="209" spans="2:65" s="12" customFormat="1">
      <c r="B209" s="138"/>
      <c r="D209" s="134" t="s">
        <v>128</v>
      </c>
      <c r="E209" s="139" t="s">
        <v>1</v>
      </c>
      <c r="F209" s="140" t="s">
        <v>253</v>
      </c>
      <c r="H209" s="141">
        <v>12</v>
      </c>
      <c r="L209" s="138"/>
      <c r="M209" s="142"/>
      <c r="T209" s="143"/>
      <c r="AT209" s="139" t="s">
        <v>128</v>
      </c>
      <c r="AU209" s="139" t="s">
        <v>80</v>
      </c>
      <c r="AV209" s="12" t="s">
        <v>80</v>
      </c>
      <c r="AW209" s="12" t="s">
        <v>30</v>
      </c>
      <c r="AX209" s="12" t="s">
        <v>78</v>
      </c>
      <c r="AY209" s="139" t="s">
        <v>116</v>
      </c>
    </row>
    <row r="210" spans="2:65" s="1" customFormat="1" ht="16.5" customHeight="1">
      <c r="B210" s="121"/>
      <c r="C210" s="122" t="s">
        <v>254</v>
      </c>
      <c r="D210" s="122" t="s">
        <v>118</v>
      </c>
      <c r="E210" s="123" t="s">
        <v>255</v>
      </c>
      <c r="F210" s="124" t="s">
        <v>256</v>
      </c>
      <c r="G210" s="125" t="s">
        <v>162</v>
      </c>
      <c r="H210" s="126">
        <v>17</v>
      </c>
      <c r="I210" s="127"/>
      <c r="J210" s="127">
        <f>ROUND(I210*H210,2)</f>
        <v>0</v>
      </c>
      <c r="K210" s="124" t="s">
        <v>1</v>
      </c>
      <c r="L210" s="27"/>
      <c r="M210" s="128" t="s">
        <v>1</v>
      </c>
      <c r="N210" s="129" t="s">
        <v>38</v>
      </c>
      <c r="O210" s="130">
        <v>0</v>
      </c>
      <c r="P210" s="130">
        <f>O210*H210</f>
        <v>0</v>
      </c>
      <c r="Q210" s="130">
        <v>1.2999999999999999E-3</v>
      </c>
      <c r="R210" s="130">
        <f>Q210*H210</f>
        <v>2.2099999999999998E-2</v>
      </c>
      <c r="S210" s="130">
        <v>0</v>
      </c>
      <c r="T210" s="131">
        <f>S210*H210</f>
        <v>0</v>
      </c>
      <c r="AR210" s="132" t="s">
        <v>122</v>
      </c>
      <c r="AT210" s="132" t="s">
        <v>118</v>
      </c>
      <c r="AU210" s="132" t="s">
        <v>80</v>
      </c>
      <c r="AY210" s="15" t="s">
        <v>116</v>
      </c>
      <c r="BE210" s="133">
        <f>IF(N210="základní",J210,0)</f>
        <v>0</v>
      </c>
      <c r="BF210" s="133">
        <f>IF(N210="snížená",J210,0)</f>
        <v>0</v>
      </c>
      <c r="BG210" s="133">
        <f>IF(N210="zákl. přenesená",J210,0)</f>
        <v>0</v>
      </c>
      <c r="BH210" s="133">
        <f>IF(N210="sníž. přenesená",J210,0)</f>
        <v>0</v>
      </c>
      <c r="BI210" s="133">
        <f>IF(N210="nulová",J210,0)</f>
        <v>0</v>
      </c>
      <c r="BJ210" s="15" t="s">
        <v>78</v>
      </c>
      <c r="BK210" s="133">
        <f>ROUND(I210*H210,2)</f>
        <v>0</v>
      </c>
      <c r="BL210" s="15" t="s">
        <v>122</v>
      </c>
      <c r="BM210" s="132" t="s">
        <v>257</v>
      </c>
    </row>
    <row r="211" spans="2:65" s="1" customFormat="1">
      <c r="B211" s="27"/>
      <c r="D211" s="134" t="s">
        <v>124</v>
      </c>
      <c r="F211" s="135" t="s">
        <v>258</v>
      </c>
      <c r="L211" s="27"/>
      <c r="M211" s="136"/>
      <c r="T211" s="51"/>
      <c r="AT211" s="15" t="s">
        <v>124</v>
      </c>
      <c r="AU211" s="15" t="s">
        <v>80</v>
      </c>
    </row>
    <row r="212" spans="2:65" s="1" customFormat="1" ht="19.5">
      <c r="B212" s="27"/>
      <c r="D212" s="134" t="s">
        <v>126</v>
      </c>
      <c r="F212" s="137" t="s">
        <v>259</v>
      </c>
      <c r="L212" s="27"/>
      <c r="M212" s="136"/>
      <c r="T212" s="51"/>
      <c r="AT212" s="15" t="s">
        <v>126</v>
      </c>
      <c r="AU212" s="15" t="s">
        <v>80</v>
      </c>
    </row>
    <row r="213" spans="2:65" s="12" customFormat="1">
      <c r="B213" s="138"/>
      <c r="D213" s="134" t="s">
        <v>128</v>
      </c>
      <c r="E213" s="139" t="s">
        <v>1</v>
      </c>
      <c r="F213" s="140" t="s">
        <v>260</v>
      </c>
      <c r="H213" s="141">
        <v>17</v>
      </c>
      <c r="L213" s="138"/>
      <c r="M213" s="142"/>
      <c r="T213" s="143"/>
      <c r="AT213" s="139" t="s">
        <v>128</v>
      </c>
      <c r="AU213" s="139" t="s">
        <v>80</v>
      </c>
      <c r="AV213" s="12" t="s">
        <v>80</v>
      </c>
      <c r="AW213" s="12" t="s">
        <v>30</v>
      </c>
      <c r="AX213" s="12" t="s">
        <v>78</v>
      </c>
      <c r="AY213" s="139" t="s">
        <v>116</v>
      </c>
    </row>
    <row r="214" spans="2:65" s="1" customFormat="1" ht="16.5" customHeight="1">
      <c r="B214" s="121"/>
      <c r="C214" s="122" t="s">
        <v>7</v>
      </c>
      <c r="D214" s="122" t="s">
        <v>118</v>
      </c>
      <c r="E214" s="123" t="s">
        <v>261</v>
      </c>
      <c r="F214" s="124" t="s">
        <v>262</v>
      </c>
      <c r="G214" s="125" t="s">
        <v>162</v>
      </c>
      <c r="H214" s="126">
        <v>17</v>
      </c>
      <c r="I214" s="127"/>
      <c r="J214" s="127">
        <f>ROUND(I214*H214,2)</f>
        <v>0</v>
      </c>
      <c r="K214" s="124" t="s">
        <v>1</v>
      </c>
      <c r="L214" s="27"/>
      <c r="M214" s="128" t="s">
        <v>1</v>
      </c>
      <c r="N214" s="129" t="s">
        <v>38</v>
      </c>
      <c r="O214" s="130">
        <v>0</v>
      </c>
      <c r="P214" s="130">
        <f>O214*H214</f>
        <v>0</v>
      </c>
      <c r="Q214" s="130">
        <v>4.0000000000000003E-5</v>
      </c>
      <c r="R214" s="130">
        <f>Q214*H214</f>
        <v>6.8000000000000005E-4</v>
      </c>
      <c r="S214" s="130">
        <v>0</v>
      </c>
      <c r="T214" s="131">
        <f>S214*H214</f>
        <v>0</v>
      </c>
      <c r="AR214" s="132" t="s">
        <v>122</v>
      </c>
      <c r="AT214" s="132" t="s">
        <v>118</v>
      </c>
      <c r="AU214" s="132" t="s">
        <v>80</v>
      </c>
      <c r="AY214" s="15" t="s">
        <v>116</v>
      </c>
      <c r="BE214" s="133">
        <f>IF(N214="základní",J214,0)</f>
        <v>0</v>
      </c>
      <c r="BF214" s="133">
        <f>IF(N214="snížená",J214,0)</f>
        <v>0</v>
      </c>
      <c r="BG214" s="133">
        <f>IF(N214="zákl. přenesená",J214,0)</f>
        <v>0</v>
      </c>
      <c r="BH214" s="133">
        <f>IF(N214="sníž. přenesená",J214,0)</f>
        <v>0</v>
      </c>
      <c r="BI214" s="133">
        <f>IF(N214="nulová",J214,0)</f>
        <v>0</v>
      </c>
      <c r="BJ214" s="15" t="s">
        <v>78</v>
      </c>
      <c r="BK214" s="133">
        <f>ROUND(I214*H214,2)</f>
        <v>0</v>
      </c>
      <c r="BL214" s="15" t="s">
        <v>122</v>
      </c>
      <c r="BM214" s="132" t="s">
        <v>263</v>
      </c>
    </row>
    <row r="215" spans="2:65" s="1" customFormat="1" ht="19.5">
      <c r="B215" s="27"/>
      <c r="D215" s="134" t="s">
        <v>124</v>
      </c>
      <c r="F215" s="135" t="s">
        <v>264</v>
      </c>
      <c r="L215" s="27"/>
      <c r="M215" s="136"/>
      <c r="T215" s="51"/>
      <c r="AT215" s="15" t="s">
        <v>124</v>
      </c>
      <c r="AU215" s="15" t="s">
        <v>80</v>
      </c>
    </row>
    <row r="216" spans="2:65" s="1" customFormat="1" ht="19.5">
      <c r="B216" s="27"/>
      <c r="D216" s="134" t="s">
        <v>126</v>
      </c>
      <c r="F216" s="137" t="s">
        <v>265</v>
      </c>
      <c r="L216" s="27"/>
      <c r="M216" s="136"/>
      <c r="T216" s="51"/>
      <c r="AT216" s="15" t="s">
        <v>126</v>
      </c>
      <c r="AU216" s="15" t="s">
        <v>80</v>
      </c>
    </row>
    <row r="217" spans="2:65" s="12" customFormat="1">
      <c r="B217" s="138"/>
      <c r="D217" s="134" t="s">
        <v>128</v>
      </c>
      <c r="E217" s="139" t="s">
        <v>1</v>
      </c>
      <c r="F217" s="140" t="s">
        <v>260</v>
      </c>
      <c r="H217" s="141">
        <v>17</v>
      </c>
      <c r="L217" s="138"/>
      <c r="M217" s="142"/>
      <c r="T217" s="143"/>
      <c r="AT217" s="139" t="s">
        <v>128</v>
      </c>
      <c r="AU217" s="139" t="s">
        <v>80</v>
      </c>
      <c r="AV217" s="12" t="s">
        <v>80</v>
      </c>
      <c r="AW217" s="12" t="s">
        <v>30</v>
      </c>
      <c r="AX217" s="12" t="s">
        <v>78</v>
      </c>
      <c r="AY217" s="139" t="s">
        <v>116</v>
      </c>
    </row>
    <row r="218" spans="2:65" s="1" customFormat="1" ht="24.2" customHeight="1">
      <c r="B218" s="121"/>
      <c r="C218" s="122" t="s">
        <v>266</v>
      </c>
      <c r="D218" s="122" t="s">
        <v>118</v>
      </c>
      <c r="E218" s="123" t="s">
        <v>267</v>
      </c>
      <c r="F218" s="124" t="s">
        <v>268</v>
      </c>
      <c r="G218" s="125" t="s">
        <v>269</v>
      </c>
      <c r="H218" s="199">
        <v>0.86799999999999999</v>
      </c>
      <c r="I218" s="127"/>
      <c r="J218" s="127">
        <f>ROUND(I218*H218,2)</f>
        <v>0</v>
      </c>
      <c r="K218" s="124" t="s">
        <v>1</v>
      </c>
      <c r="L218" s="27"/>
      <c r="M218" s="128" t="s">
        <v>1</v>
      </c>
      <c r="N218" s="129" t="s">
        <v>38</v>
      </c>
      <c r="O218" s="130">
        <v>0</v>
      </c>
      <c r="P218" s="130">
        <f>O218*H218</f>
        <v>0</v>
      </c>
      <c r="Q218" s="130">
        <v>1.0383</v>
      </c>
      <c r="R218" s="130">
        <f>Q218*H218</f>
        <v>0.90124439999999995</v>
      </c>
      <c r="S218" s="130">
        <v>0</v>
      </c>
      <c r="T218" s="131">
        <f>S218*H218</f>
        <v>0</v>
      </c>
      <c r="AR218" s="132" t="s">
        <v>122</v>
      </c>
      <c r="AT218" s="132" t="s">
        <v>118</v>
      </c>
      <c r="AU218" s="132" t="s">
        <v>80</v>
      </c>
      <c r="AY218" s="15" t="s">
        <v>116</v>
      </c>
      <c r="BE218" s="133">
        <f>IF(N218="základní",J218,0)</f>
        <v>0</v>
      </c>
      <c r="BF218" s="133">
        <f>IF(N218="snížená",J218,0)</f>
        <v>0</v>
      </c>
      <c r="BG218" s="133">
        <f>IF(N218="zákl. přenesená",J218,0)</f>
        <v>0</v>
      </c>
      <c r="BH218" s="133">
        <f>IF(N218="sníž. přenesená",J218,0)</f>
        <v>0</v>
      </c>
      <c r="BI218" s="133">
        <f>IF(N218="nulová",J218,0)</f>
        <v>0</v>
      </c>
      <c r="BJ218" s="15" t="s">
        <v>78</v>
      </c>
      <c r="BK218" s="133">
        <f>ROUND(I218*H218,2)</f>
        <v>0</v>
      </c>
      <c r="BL218" s="15" t="s">
        <v>122</v>
      </c>
      <c r="BM218" s="132" t="s">
        <v>270</v>
      </c>
    </row>
    <row r="219" spans="2:65" s="1" customFormat="1" ht="19.5">
      <c r="B219" s="27"/>
      <c r="D219" s="134" t="s">
        <v>124</v>
      </c>
      <c r="F219" s="135" t="s">
        <v>271</v>
      </c>
      <c r="L219" s="27"/>
      <c r="M219" s="136"/>
      <c r="T219" s="51"/>
      <c r="AT219" s="15" t="s">
        <v>124</v>
      </c>
      <c r="AU219" s="15" t="s">
        <v>80</v>
      </c>
    </row>
    <row r="220" spans="2:65" s="1" customFormat="1" ht="19.5">
      <c r="B220" s="27"/>
      <c r="D220" s="134" t="s">
        <v>126</v>
      </c>
      <c r="F220" s="137" t="s">
        <v>272</v>
      </c>
      <c r="L220" s="27"/>
      <c r="M220" s="136"/>
      <c r="T220" s="51"/>
      <c r="AT220" s="15" t="s">
        <v>126</v>
      </c>
      <c r="AU220" s="15" t="s">
        <v>80</v>
      </c>
    </row>
    <row r="221" spans="2:65" s="12" customFormat="1">
      <c r="B221" s="138"/>
      <c r="D221" s="134" t="s">
        <v>128</v>
      </c>
      <c r="E221" s="139" t="s">
        <v>1</v>
      </c>
      <c r="F221" s="140" t="s">
        <v>273</v>
      </c>
      <c r="H221" s="141">
        <v>0.755</v>
      </c>
      <c r="L221" s="138"/>
      <c r="M221" s="142"/>
      <c r="T221" s="143"/>
      <c r="AT221" s="139" t="s">
        <v>128</v>
      </c>
      <c r="AU221" s="139" t="s">
        <v>80</v>
      </c>
      <c r="AV221" s="12" t="s">
        <v>80</v>
      </c>
      <c r="AW221" s="12" t="s">
        <v>30</v>
      </c>
      <c r="AX221" s="12" t="s">
        <v>78</v>
      </c>
      <c r="AY221" s="139" t="s">
        <v>116</v>
      </c>
    </row>
    <row r="222" spans="2:65" s="1" customFormat="1" ht="37.9" customHeight="1">
      <c r="B222" s="121"/>
      <c r="C222" s="122" t="s">
        <v>274</v>
      </c>
      <c r="D222" s="122" t="s">
        <v>118</v>
      </c>
      <c r="E222" s="123" t="s">
        <v>275</v>
      </c>
      <c r="F222" s="124" t="s">
        <v>276</v>
      </c>
      <c r="G222" s="125" t="s">
        <v>277</v>
      </c>
      <c r="H222" s="126">
        <v>12</v>
      </c>
      <c r="I222" s="127"/>
      <c r="J222" s="127">
        <f>ROUND(I222*H222,2)</f>
        <v>0</v>
      </c>
      <c r="K222" s="124" t="s">
        <v>1</v>
      </c>
      <c r="L222" s="27"/>
      <c r="M222" s="128" t="s">
        <v>1</v>
      </c>
      <c r="N222" s="129" t="s">
        <v>38</v>
      </c>
      <c r="O222" s="130">
        <v>0</v>
      </c>
      <c r="P222" s="130">
        <f>O222*H222</f>
        <v>0</v>
      </c>
      <c r="Q222" s="130">
        <v>1.4999999999999999E-4</v>
      </c>
      <c r="R222" s="130">
        <f>Q222*H222</f>
        <v>1.8E-3</v>
      </c>
      <c r="S222" s="130">
        <v>0</v>
      </c>
      <c r="T222" s="131">
        <f>S222*H222</f>
        <v>0</v>
      </c>
      <c r="AR222" s="132" t="s">
        <v>122</v>
      </c>
      <c r="AT222" s="132" t="s">
        <v>118</v>
      </c>
      <c r="AU222" s="132" t="s">
        <v>80</v>
      </c>
      <c r="AY222" s="15" t="s">
        <v>116</v>
      </c>
      <c r="BE222" s="133">
        <f>IF(N222="základní",J222,0)</f>
        <v>0</v>
      </c>
      <c r="BF222" s="133">
        <f>IF(N222="snížená",J222,0)</f>
        <v>0</v>
      </c>
      <c r="BG222" s="133">
        <f>IF(N222="zákl. přenesená",J222,0)</f>
        <v>0</v>
      </c>
      <c r="BH222" s="133">
        <f>IF(N222="sníž. přenesená",J222,0)</f>
        <v>0</v>
      </c>
      <c r="BI222" s="133">
        <f>IF(N222="nulová",J222,0)</f>
        <v>0</v>
      </c>
      <c r="BJ222" s="15" t="s">
        <v>78</v>
      </c>
      <c r="BK222" s="133">
        <f>ROUND(I222*H222,2)</f>
        <v>0</v>
      </c>
      <c r="BL222" s="15" t="s">
        <v>122</v>
      </c>
      <c r="BM222" s="132" t="s">
        <v>278</v>
      </c>
    </row>
    <row r="223" spans="2:65" s="1" customFormat="1" ht="19.5">
      <c r="B223" s="27"/>
      <c r="D223" s="134" t="s">
        <v>124</v>
      </c>
      <c r="F223" s="135" t="s">
        <v>279</v>
      </c>
      <c r="L223" s="27"/>
      <c r="M223" s="136"/>
      <c r="T223" s="51"/>
      <c r="AT223" s="15" t="s">
        <v>124</v>
      </c>
      <c r="AU223" s="15" t="s">
        <v>80</v>
      </c>
    </row>
    <row r="224" spans="2:65" s="1" customFormat="1" ht="19.5">
      <c r="B224" s="27"/>
      <c r="D224" s="134" t="s">
        <v>126</v>
      </c>
      <c r="F224" s="137" t="s">
        <v>280</v>
      </c>
      <c r="L224" s="27"/>
      <c r="M224" s="136"/>
      <c r="T224" s="51"/>
      <c r="AT224" s="15" t="s">
        <v>126</v>
      </c>
      <c r="AU224" s="15" t="s">
        <v>80</v>
      </c>
    </row>
    <row r="225" spans="2:65" s="12" customFormat="1">
      <c r="B225" s="138"/>
      <c r="D225" s="134" t="s">
        <v>128</v>
      </c>
      <c r="E225" s="139" t="s">
        <v>1</v>
      </c>
      <c r="F225" s="140" t="s">
        <v>281</v>
      </c>
      <c r="H225" s="141">
        <v>12</v>
      </c>
      <c r="L225" s="138"/>
      <c r="M225" s="142"/>
      <c r="T225" s="143"/>
      <c r="AT225" s="139" t="s">
        <v>128</v>
      </c>
      <c r="AU225" s="139" t="s">
        <v>80</v>
      </c>
      <c r="AV225" s="12" t="s">
        <v>80</v>
      </c>
      <c r="AW225" s="12" t="s">
        <v>30</v>
      </c>
      <c r="AX225" s="12" t="s">
        <v>78</v>
      </c>
      <c r="AY225" s="139" t="s">
        <v>116</v>
      </c>
    </row>
    <row r="226" spans="2:65" s="1" customFormat="1" ht="16.5" customHeight="1">
      <c r="B226" s="121"/>
      <c r="C226" s="150" t="s">
        <v>282</v>
      </c>
      <c r="D226" s="150" t="s">
        <v>170</v>
      </c>
      <c r="E226" s="151" t="s">
        <v>283</v>
      </c>
      <c r="F226" s="152" t="s">
        <v>284</v>
      </c>
      <c r="G226" s="153" t="s">
        <v>269</v>
      </c>
      <c r="H226" s="154">
        <v>13.67</v>
      </c>
      <c r="I226" s="155"/>
      <c r="J226" s="155">
        <f>ROUND(I226*H226,2)</f>
        <v>0</v>
      </c>
      <c r="K226" s="152" t="s">
        <v>1</v>
      </c>
      <c r="L226" s="156"/>
      <c r="M226" s="157" t="s">
        <v>1</v>
      </c>
      <c r="N226" s="158" t="s">
        <v>38</v>
      </c>
      <c r="O226" s="130">
        <v>0</v>
      </c>
      <c r="P226" s="130">
        <f>O226*H226</f>
        <v>0</v>
      </c>
      <c r="Q226" s="130">
        <v>1</v>
      </c>
      <c r="R226" s="130">
        <f>Q226*H226</f>
        <v>13.67</v>
      </c>
      <c r="S226" s="130">
        <v>0</v>
      </c>
      <c r="T226" s="131">
        <f>S226*H226</f>
        <v>0</v>
      </c>
      <c r="AR226" s="132" t="s">
        <v>173</v>
      </c>
      <c r="AT226" s="132" t="s">
        <v>170</v>
      </c>
      <c r="AU226" s="132" t="s">
        <v>80</v>
      </c>
      <c r="AY226" s="15" t="s">
        <v>116</v>
      </c>
      <c r="BE226" s="133">
        <f>IF(N226="základní",J226,0)</f>
        <v>0</v>
      </c>
      <c r="BF226" s="133">
        <f>IF(N226="snížená",J226,0)</f>
        <v>0</v>
      </c>
      <c r="BG226" s="133">
        <f>IF(N226="zákl. přenesená",J226,0)</f>
        <v>0</v>
      </c>
      <c r="BH226" s="133">
        <f>IF(N226="sníž. přenesená",J226,0)</f>
        <v>0</v>
      </c>
      <c r="BI226" s="133">
        <f>IF(N226="nulová",J226,0)</f>
        <v>0</v>
      </c>
      <c r="BJ226" s="15" t="s">
        <v>78</v>
      </c>
      <c r="BK226" s="133">
        <f>ROUND(I226*H226,2)</f>
        <v>0</v>
      </c>
      <c r="BL226" s="15" t="s">
        <v>122</v>
      </c>
      <c r="BM226" s="132" t="s">
        <v>285</v>
      </c>
    </row>
    <row r="227" spans="2:65" s="1" customFormat="1">
      <c r="B227" s="27"/>
      <c r="D227" s="134" t="s">
        <v>124</v>
      </c>
      <c r="F227" s="135" t="s">
        <v>284</v>
      </c>
      <c r="L227" s="27"/>
      <c r="M227" s="136"/>
      <c r="T227" s="51"/>
      <c r="AT227" s="15" t="s">
        <v>124</v>
      </c>
      <c r="AU227" s="15" t="s">
        <v>80</v>
      </c>
    </row>
    <row r="228" spans="2:65" s="1" customFormat="1" ht="19.5">
      <c r="B228" s="27"/>
      <c r="D228" s="134" t="s">
        <v>126</v>
      </c>
      <c r="F228" s="137" t="s">
        <v>286</v>
      </c>
      <c r="L228" s="27"/>
      <c r="M228" s="136"/>
      <c r="T228" s="51"/>
      <c r="AT228" s="15" t="s">
        <v>126</v>
      </c>
      <c r="AU228" s="15" t="s">
        <v>80</v>
      </c>
    </row>
    <row r="229" spans="2:65" s="12" customFormat="1">
      <c r="B229" s="138"/>
      <c r="D229" s="134" t="s">
        <v>128</v>
      </c>
      <c r="E229" s="139" t="s">
        <v>1</v>
      </c>
      <c r="F229" s="140" t="s">
        <v>287</v>
      </c>
      <c r="H229" s="141">
        <v>13.67</v>
      </c>
      <c r="L229" s="138"/>
      <c r="M229" s="142"/>
      <c r="T229" s="143"/>
      <c r="AT229" s="139" t="s">
        <v>128</v>
      </c>
      <c r="AU229" s="139" t="s">
        <v>80</v>
      </c>
      <c r="AV229" s="12" t="s">
        <v>80</v>
      </c>
      <c r="AW229" s="12" t="s">
        <v>30</v>
      </c>
      <c r="AX229" s="12" t="s">
        <v>78</v>
      </c>
      <c r="AY229" s="139" t="s">
        <v>116</v>
      </c>
    </row>
    <row r="230" spans="2:65" s="1" customFormat="1" ht="24.2" customHeight="1">
      <c r="B230" s="121"/>
      <c r="C230" s="122" t="s">
        <v>288</v>
      </c>
      <c r="D230" s="122" t="s">
        <v>118</v>
      </c>
      <c r="E230" s="123" t="s">
        <v>289</v>
      </c>
      <c r="F230" s="124" t="s">
        <v>290</v>
      </c>
      <c r="G230" s="125" t="s">
        <v>192</v>
      </c>
      <c r="H230" s="126">
        <v>72</v>
      </c>
      <c r="I230" s="127"/>
      <c r="J230" s="127">
        <f>ROUND(I230*H230,2)</f>
        <v>0</v>
      </c>
      <c r="K230" s="124" t="s">
        <v>1</v>
      </c>
      <c r="L230" s="27"/>
      <c r="M230" s="128" t="s">
        <v>1</v>
      </c>
      <c r="N230" s="129" t="s">
        <v>38</v>
      </c>
      <c r="O230" s="130">
        <v>0</v>
      </c>
      <c r="P230" s="130">
        <f>O230*H230</f>
        <v>0</v>
      </c>
      <c r="Q230" s="130">
        <v>3.739E-2</v>
      </c>
      <c r="R230" s="130">
        <f>Q230*H230</f>
        <v>2.6920799999999998</v>
      </c>
      <c r="S230" s="130">
        <v>0</v>
      </c>
      <c r="T230" s="131">
        <f>S230*H230</f>
        <v>0</v>
      </c>
      <c r="AR230" s="132" t="s">
        <v>122</v>
      </c>
      <c r="AT230" s="132" t="s">
        <v>118</v>
      </c>
      <c r="AU230" s="132" t="s">
        <v>80</v>
      </c>
      <c r="AY230" s="15" t="s">
        <v>116</v>
      </c>
      <c r="BE230" s="133">
        <f>IF(N230="základní",J230,0)</f>
        <v>0</v>
      </c>
      <c r="BF230" s="133">
        <f>IF(N230="snížená",J230,0)</f>
        <v>0</v>
      </c>
      <c r="BG230" s="133">
        <f>IF(N230="zákl. přenesená",J230,0)</f>
        <v>0</v>
      </c>
      <c r="BH230" s="133">
        <f>IF(N230="sníž. přenesená",J230,0)</f>
        <v>0</v>
      </c>
      <c r="BI230" s="133">
        <f>IF(N230="nulová",J230,0)</f>
        <v>0</v>
      </c>
      <c r="BJ230" s="15" t="s">
        <v>78</v>
      </c>
      <c r="BK230" s="133">
        <f>ROUND(I230*H230,2)</f>
        <v>0</v>
      </c>
      <c r="BL230" s="15" t="s">
        <v>122</v>
      </c>
      <c r="BM230" s="132" t="s">
        <v>291</v>
      </c>
    </row>
    <row r="231" spans="2:65" s="1" customFormat="1" ht="19.5">
      <c r="B231" s="27"/>
      <c r="D231" s="134" t="s">
        <v>124</v>
      </c>
      <c r="F231" s="135" t="s">
        <v>292</v>
      </c>
      <c r="L231" s="27"/>
      <c r="M231" s="136"/>
      <c r="T231" s="51"/>
      <c r="AT231" s="15" t="s">
        <v>124</v>
      </c>
      <c r="AU231" s="15" t="s">
        <v>80</v>
      </c>
    </row>
    <row r="232" spans="2:65" s="1" customFormat="1" ht="19.5">
      <c r="B232" s="27"/>
      <c r="D232" s="134" t="s">
        <v>126</v>
      </c>
      <c r="F232" s="137" t="s">
        <v>293</v>
      </c>
      <c r="L232" s="27"/>
      <c r="M232" s="136"/>
      <c r="T232" s="51"/>
      <c r="AT232" s="15" t="s">
        <v>126</v>
      </c>
      <c r="AU232" s="15" t="s">
        <v>80</v>
      </c>
    </row>
    <row r="233" spans="2:65" s="12" customFormat="1">
      <c r="B233" s="138"/>
      <c r="D233" s="134" t="s">
        <v>128</v>
      </c>
      <c r="E233" s="139" t="s">
        <v>1</v>
      </c>
      <c r="F233" s="140" t="s">
        <v>294</v>
      </c>
      <c r="H233" s="141">
        <v>72</v>
      </c>
      <c r="L233" s="138"/>
      <c r="M233" s="142"/>
      <c r="T233" s="143"/>
      <c r="AT233" s="139" t="s">
        <v>128</v>
      </c>
      <c r="AU233" s="139" t="s">
        <v>80</v>
      </c>
      <c r="AV233" s="12" t="s">
        <v>80</v>
      </c>
      <c r="AW233" s="12" t="s">
        <v>30</v>
      </c>
      <c r="AX233" s="12" t="s">
        <v>78</v>
      </c>
      <c r="AY233" s="139" t="s">
        <v>116</v>
      </c>
    </row>
    <row r="234" spans="2:65" s="1" customFormat="1" ht="24.2" customHeight="1">
      <c r="B234" s="121"/>
      <c r="C234" s="122" t="s">
        <v>295</v>
      </c>
      <c r="D234" s="122" t="s">
        <v>118</v>
      </c>
      <c r="E234" s="123" t="s">
        <v>296</v>
      </c>
      <c r="F234" s="124" t="s">
        <v>297</v>
      </c>
      <c r="G234" s="125" t="s">
        <v>192</v>
      </c>
      <c r="H234" s="126">
        <v>72</v>
      </c>
      <c r="I234" s="127"/>
      <c r="J234" s="127">
        <f>ROUND(I234*H234,2)</f>
        <v>0</v>
      </c>
      <c r="K234" s="124" t="s">
        <v>1</v>
      </c>
      <c r="L234" s="27"/>
      <c r="M234" s="128" t="s">
        <v>1</v>
      </c>
      <c r="N234" s="129" t="s">
        <v>38</v>
      </c>
      <c r="O234" s="130">
        <v>0</v>
      </c>
      <c r="P234" s="130">
        <f>O234*H234</f>
        <v>0</v>
      </c>
      <c r="Q234" s="130">
        <v>3.739E-2</v>
      </c>
      <c r="R234" s="130">
        <f>Q234*H234</f>
        <v>2.6920799999999998</v>
      </c>
      <c r="S234" s="130">
        <v>0</v>
      </c>
      <c r="T234" s="131">
        <f>S234*H234</f>
        <v>0</v>
      </c>
      <c r="AR234" s="132" t="s">
        <v>122</v>
      </c>
      <c r="AT234" s="132" t="s">
        <v>118</v>
      </c>
      <c r="AU234" s="132" t="s">
        <v>80</v>
      </c>
      <c r="AY234" s="15" t="s">
        <v>116</v>
      </c>
      <c r="BE234" s="133">
        <f>IF(N234="základní",J234,0)</f>
        <v>0</v>
      </c>
      <c r="BF234" s="133">
        <f>IF(N234="snížená",J234,0)</f>
        <v>0</v>
      </c>
      <c r="BG234" s="133">
        <f>IF(N234="zákl. přenesená",J234,0)</f>
        <v>0</v>
      </c>
      <c r="BH234" s="133">
        <f>IF(N234="sníž. přenesená",J234,0)</f>
        <v>0</v>
      </c>
      <c r="BI234" s="133">
        <f>IF(N234="nulová",J234,0)</f>
        <v>0</v>
      </c>
      <c r="BJ234" s="15" t="s">
        <v>78</v>
      </c>
      <c r="BK234" s="133">
        <f>ROUND(I234*H234,2)</f>
        <v>0</v>
      </c>
      <c r="BL234" s="15" t="s">
        <v>122</v>
      </c>
      <c r="BM234" s="132" t="s">
        <v>298</v>
      </c>
    </row>
    <row r="235" spans="2:65" s="1" customFormat="1" ht="29.25">
      <c r="B235" s="27"/>
      <c r="D235" s="134" t="s">
        <v>124</v>
      </c>
      <c r="F235" s="135" t="s">
        <v>299</v>
      </c>
      <c r="L235" s="27"/>
      <c r="M235" s="136"/>
      <c r="T235" s="51"/>
      <c r="AT235" s="15" t="s">
        <v>124</v>
      </c>
      <c r="AU235" s="15" t="s">
        <v>80</v>
      </c>
    </row>
    <row r="236" spans="2:65" s="1" customFormat="1" ht="24.2" customHeight="1">
      <c r="B236" s="121"/>
      <c r="C236" s="150" t="s">
        <v>300</v>
      </c>
      <c r="D236" s="150" t="s">
        <v>170</v>
      </c>
      <c r="E236" s="151" t="s">
        <v>301</v>
      </c>
      <c r="F236" s="152" t="s">
        <v>302</v>
      </c>
      <c r="G236" s="153" t="s">
        <v>192</v>
      </c>
      <c r="H236" s="154">
        <v>144</v>
      </c>
      <c r="I236" s="155"/>
      <c r="J236" s="155">
        <f>ROUND(I236*H236,2)</f>
        <v>0</v>
      </c>
      <c r="K236" s="152" t="s">
        <v>1</v>
      </c>
      <c r="L236" s="156"/>
      <c r="M236" s="157" t="s">
        <v>1</v>
      </c>
      <c r="N236" s="158" t="s">
        <v>38</v>
      </c>
      <c r="O236" s="130">
        <v>0</v>
      </c>
      <c r="P236" s="130">
        <f>O236*H236</f>
        <v>0</v>
      </c>
      <c r="Q236" s="130">
        <v>4.3400000000000001E-2</v>
      </c>
      <c r="R236" s="130">
        <f>Q236*H236</f>
        <v>6.2496</v>
      </c>
      <c r="S236" s="130">
        <v>0</v>
      </c>
      <c r="T236" s="131">
        <f>S236*H236</f>
        <v>0</v>
      </c>
      <c r="AR236" s="132" t="s">
        <v>173</v>
      </c>
      <c r="AT236" s="132" t="s">
        <v>170</v>
      </c>
      <c r="AU236" s="132" t="s">
        <v>80</v>
      </c>
      <c r="AY236" s="15" t="s">
        <v>116</v>
      </c>
      <c r="BE236" s="133">
        <f>IF(N236="základní",J236,0)</f>
        <v>0</v>
      </c>
      <c r="BF236" s="133">
        <f>IF(N236="snížená",J236,0)</f>
        <v>0</v>
      </c>
      <c r="BG236" s="133">
        <f>IF(N236="zákl. přenesená",J236,0)</f>
        <v>0</v>
      </c>
      <c r="BH236" s="133">
        <f>IF(N236="sníž. přenesená",J236,0)</f>
        <v>0</v>
      </c>
      <c r="BI236" s="133">
        <f>IF(N236="nulová",J236,0)</f>
        <v>0</v>
      </c>
      <c r="BJ236" s="15" t="s">
        <v>78</v>
      </c>
      <c r="BK236" s="133">
        <f>ROUND(I236*H236,2)</f>
        <v>0</v>
      </c>
      <c r="BL236" s="15" t="s">
        <v>122</v>
      </c>
      <c r="BM236" s="132" t="s">
        <v>303</v>
      </c>
    </row>
    <row r="237" spans="2:65" s="1" customFormat="1">
      <c r="B237" s="27"/>
      <c r="D237" s="134" t="s">
        <v>124</v>
      </c>
      <c r="F237" s="135" t="s">
        <v>304</v>
      </c>
      <c r="L237" s="27"/>
      <c r="M237" s="136"/>
      <c r="T237" s="51"/>
      <c r="AT237" s="15" t="s">
        <v>124</v>
      </c>
      <c r="AU237" s="15" t="s">
        <v>80</v>
      </c>
    </row>
    <row r="238" spans="2:65" s="1" customFormat="1" ht="19.5">
      <c r="B238" s="27"/>
      <c r="D238" s="134" t="s">
        <v>126</v>
      </c>
      <c r="F238" s="137" t="s">
        <v>305</v>
      </c>
      <c r="L238" s="27"/>
      <c r="M238" s="136"/>
      <c r="T238" s="51"/>
      <c r="AT238" s="15" t="s">
        <v>126</v>
      </c>
      <c r="AU238" s="15" t="s">
        <v>80</v>
      </c>
    </row>
    <row r="239" spans="2:65" s="12" customFormat="1">
      <c r="B239" s="138"/>
      <c r="D239" s="134" t="s">
        <v>128</v>
      </c>
      <c r="E239" s="139" t="s">
        <v>1</v>
      </c>
      <c r="F239" s="140" t="s">
        <v>306</v>
      </c>
      <c r="H239" s="141">
        <v>144</v>
      </c>
      <c r="L239" s="138"/>
      <c r="M239" s="142"/>
      <c r="T239" s="143"/>
      <c r="AT239" s="139" t="s">
        <v>128</v>
      </c>
      <c r="AU239" s="139" t="s">
        <v>80</v>
      </c>
      <c r="AV239" s="12" t="s">
        <v>80</v>
      </c>
      <c r="AW239" s="12" t="s">
        <v>30</v>
      </c>
      <c r="AX239" s="12" t="s">
        <v>78</v>
      </c>
      <c r="AY239" s="139" t="s">
        <v>116</v>
      </c>
    </row>
    <row r="240" spans="2:65" s="1" customFormat="1" ht="24.2" customHeight="1">
      <c r="B240" s="121"/>
      <c r="C240" s="122" t="s">
        <v>307</v>
      </c>
      <c r="D240" s="122" t="s">
        <v>118</v>
      </c>
      <c r="E240" s="123" t="s">
        <v>308</v>
      </c>
      <c r="F240" s="124" t="s">
        <v>309</v>
      </c>
      <c r="G240" s="125" t="s">
        <v>140</v>
      </c>
      <c r="H240" s="126">
        <v>24</v>
      </c>
      <c r="I240" s="127"/>
      <c r="J240" s="127">
        <f>ROUND(I240*H240,2)</f>
        <v>0</v>
      </c>
      <c r="K240" s="124" t="s">
        <v>1</v>
      </c>
      <c r="L240" s="27"/>
      <c r="M240" s="128" t="s">
        <v>1</v>
      </c>
      <c r="N240" s="129" t="s">
        <v>38</v>
      </c>
      <c r="O240" s="130">
        <v>0</v>
      </c>
      <c r="P240" s="130">
        <f>O240*H240</f>
        <v>0</v>
      </c>
      <c r="Q240" s="130">
        <v>7.1000000000000002E-4</v>
      </c>
      <c r="R240" s="130">
        <f>Q240*H240</f>
        <v>1.704E-2</v>
      </c>
      <c r="S240" s="130">
        <v>0</v>
      </c>
      <c r="T240" s="131">
        <f>S240*H240</f>
        <v>0</v>
      </c>
      <c r="AR240" s="132" t="s">
        <v>122</v>
      </c>
      <c r="AT240" s="132" t="s">
        <v>118</v>
      </c>
      <c r="AU240" s="132" t="s">
        <v>80</v>
      </c>
      <c r="AY240" s="15" t="s">
        <v>116</v>
      </c>
      <c r="BE240" s="133">
        <f>IF(N240="základní",J240,0)</f>
        <v>0</v>
      </c>
      <c r="BF240" s="133">
        <f>IF(N240="snížená",J240,0)</f>
        <v>0</v>
      </c>
      <c r="BG240" s="133">
        <f>IF(N240="zákl. přenesená",J240,0)</f>
        <v>0</v>
      </c>
      <c r="BH240" s="133">
        <f>IF(N240="sníž. přenesená",J240,0)</f>
        <v>0</v>
      </c>
      <c r="BI240" s="133">
        <f>IF(N240="nulová",J240,0)</f>
        <v>0</v>
      </c>
      <c r="BJ240" s="15" t="s">
        <v>78</v>
      </c>
      <c r="BK240" s="133">
        <f>ROUND(I240*H240,2)</f>
        <v>0</v>
      </c>
      <c r="BL240" s="15" t="s">
        <v>122</v>
      </c>
      <c r="BM240" s="132" t="s">
        <v>310</v>
      </c>
    </row>
    <row r="241" spans="2:65" s="1" customFormat="1" ht="19.5">
      <c r="B241" s="27"/>
      <c r="D241" s="134" t="s">
        <v>124</v>
      </c>
      <c r="F241" s="135" t="s">
        <v>311</v>
      </c>
      <c r="L241" s="27"/>
      <c r="M241" s="136"/>
      <c r="T241" s="51"/>
      <c r="AT241" s="15" t="s">
        <v>124</v>
      </c>
      <c r="AU241" s="15" t="s">
        <v>80</v>
      </c>
    </row>
    <row r="242" spans="2:65" s="1" customFormat="1" ht="19.5">
      <c r="B242" s="27"/>
      <c r="D242" s="134" t="s">
        <v>126</v>
      </c>
      <c r="F242" s="137" t="s">
        <v>312</v>
      </c>
      <c r="L242" s="27"/>
      <c r="M242" s="136"/>
      <c r="T242" s="51"/>
      <c r="AT242" s="15" t="s">
        <v>126</v>
      </c>
      <c r="AU242" s="15" t="s">
        <v>80</v>
      </c>
    </row>
    <row r="243" spans="2:65" s="12" customFormat="1">
      <c r="B243" s="138"/>
      <c r="D243" s="134" t="s">
        <v>128</v>
      </c>
      <c r="E243" s="139" t="s">
        <v>1</v>
      </c>
      <c r="F243" s="140" t="s">
        <v>313</v>
      </c>
      <c r="H243" s="141">
        <v>24</v>
      </c>
      <c r="L243" s="138"/>
      <c r="M243" s="142"/>
      <c r="T243" s="143"/>
      <c r="AT243" s="139" t="s">
        <v>128</v>
      </c>
      <c r="AU243" s="139" t="s">
        <v>80</v>
      </c>
      <c r="AV243" s="12" t="s">
        <v>80</v>
      </c>
      <c r="AW243" s="12" t="s">
        <v>30</v>
      </c>
      <c r="AX243" s="12" t="s">
        <v>78</v>
      </c>
      <c r="AY243" s="139" t="s">
        <v>116</v>
      </c>
    </row>
    <row r="244" spans="2:65" s="1" customFormat="1" ht="24.2" customHeight="1">
      <c r="B244" s="121"/>
      <c r="C244" s="150" t="s">
        <v>314</v>
      </c>
      <c r="D244" s="150" t="s">
        <v>170</v>
      </c>
      <c r="E244" s="151" t="s">
        <v>315</v>
      </c>
      <c r="F244" s="152" t="s">
        <v>316</v>
      </c>
      <c r="G244" s="153" t="s">
        <v>269</v>
      </c>
      <c r="H244" s="154">
        <v>0.25900000000000001</v>
      </c>
      <c r="I244" s="155"/>
      <c r="J244" s="155">
        <f>ROUND(I244*H244,2)</f>
        <v>0</v>
      </c>
      <c r="K244" s="152" t="s">
        <v>1</v>
      </c>
      <c r="L244" s="156"/>
      <c r="M244" s="157" t="s">
        <v>1</v>
      </c>
      <c r="N244" s="158" t="s">
        <v>38</v>
      </c>
      <c r="O244" s="130">
        <v>0</v>
      </c>
      <c r="P244" s="130">
        <f>O244*H244</f>
        <v>0</v>
      </c>
      <c r="Q244" s="130">
        <v>1</v>
      </c>
      <c r="R244" s="130">
        <f>Q244*H244</f>
        <v>0.25900000000000001</v>
      </c>
      <c r="S244" s="130">
        <v>0</v>
      </c>
      <c r="T244" s="131">
        <f>S244*H244</f>
        <v>0</v>
      </c>
      <c r="AR244" s="132" t="s">
        <v>173</v>
      </c>
      <c r="AT244" s="132" t="s">
        <v>170</v>
      </c>
      <c r="AU244" s="132" t="s">
        <v>80</v>
      </c>
      <c r="AY244" s="15" t="s">
        <v>116</v>
      </c>
      <c r="BE244" s="133">
        <f>IF(N244="základní",J244,0)</f>
        <v>0</v>
      </c>
      <c r="BF244" s="133">
        <f>IF(N244="snížená",J244,0)</f>
        <v>0</v>
      </c>
      <c r="BG244" s="133">
        <f>IF(N244="zákl. přenesená",J244,0)</f>
        <v>0</v>
      </c>
      <c r="BH244" s="133">
        <f>IF(N244="sníž. přenesená",J244,0)</f>
        <v>0</v>
      </c>
      <c r="BI244" s="133">
        <f>IF(N244="nulová",J244,0)</f>
        <v>0</v>
      </c>
      <c r="BJ244" s="15" t="s">
        <v>78</v>
      </c>
      <c r="BK244" s="133">
        <f>ROUND(I244*H244,2)</f>
        <v>0</v>
      </c>
      <c r="BL244" s="15" t="s">
        <v>122</v>
      </c>
      <c r="BM244" s="132" t="s">
        <v>317</v>
      </c>
    </row>
    <row r="245" spans="2:65" s="1" customFormat="1">
      <c r="B245" s="27"/>
      <c r="D245" s="134" t="s">
        <v>124</v>
      </c>
      <c r="F245" s="135" t="s">
        <v>318</v>
      </c>
      <c r="L245" s="27"/>
      <c r="M245" s="136"/>
      <c r="T245" s="51"/>
      <c r="AT245" s="15" t="s">
        <v>124</v>
      </c>
      <c r="AU245" s="15" t="s">
        <v>80</v>
      </c>
    </row>
    <row r="246" spans="2:65" s="1" customFormat="1" ht="19.5">
      <c r="B246" s="27"/>
      <c r="D246" s="134" t="s">
        <v>126</v>
      </c>
      <c r="F246" s="137" t="s">
        <v>319</v>
      </c>
      <c r="L246" s="27"/>
      <c r="M246" s="136"/>
      <c r="T246" s="51"/>
      <c r="AT246" s="15" t="s">
        <v>126</v>
      </c>
      <c r="AU246" s="15" t="s">
        <v>80</v>
      </c>
    </row>
    <row r="247" spans="2:65" s="12" customFormat="1">
      <c r="B247" s="138"/>
      <c r="D247" s="134" t="s">
        <v>128</v>
      </c>
      <c r="E247" s="139" t="s">
        <v>1</v>
      </c>
      <c r="F247" s="140" t="s">
        <v>320</v>
      </c>
      <c r="H247" s="141">
        <v>0.25900000000000001</v>
      </c>
      <c r="L247" s="138"/>
      <c r="M247" s="142"/>
      <c r="T247" s="143"/>
      <c r="AT247" s="139" t="s">
        <v>128</v>
      </c>
      <c r="AU247" s="139" t="s">
        <v>80</v>
      </c>
      <c r="AV247" s="12" t="s">
        <v>80</v>
      </c>
      <c r="AW247" s="12" t="s">
        <v>30</v>
      </c>
      <c r="AX247" s="12" t="s">
        <v>78</v>
      </c>
      <c r="AY247" s="139" t="s">
        <v>116</v>
      </c>
    </row>
    <row r="248" spans="2:65" s="1" customFormat="1" ht="24.2" customHeight="1">
      <c r="B248" s="121"/>
      <c r="C248" s="150" t="s">
        <v>321</v>
      </c>
      <c r="D248" s="150" t="s">
        <v>170</v>
      </c>
      <c r="E248" s="151" t="s">
        <v>322</v>
      </c>
      <c r="F248" s="152" t="s">
        <v>323</v>
      </c>
      <c r="G248" s="153" t="s">
        <v>140</v>
      </c>
      <c r="H248" s="154">
        <v>24</v>
      </c>
      <c r="I248" s="155"/>
      <c r="J248" s="155">
        <f>ROUND(I248*H248,2)</f>
        <v>0</v>
      </c>
      <c r="K248" s="152" t="s">
        <v>1</v>
      </c>
      <c r="L248" s="156"/>
      <c r="M248" s="157" t="s">
        <v>1</v>
      </c>
      <c r="N248" s="158" t="s">
        <v>38</v>
      </c>
      <c r="O248" s="130">
        <v>0</v>
      </c>
      <c r="P248" s="130">
        <f>O248*H248</f>
        <v>0</v>
      </c>
      <c r="Q248" s="130">
        <v>6.4999999999999997E-4</v>
      </c>
      <c r="R248" s="130">
        <f>Q248*H248</f>
        <v>1.5599999999999999E-2</v>
      </c>
      <c r="S248" s="130">
        <v>0</v>
      </c>
      <c r="T248" s="131">
        <f>S248*H248</f>
        <v>0</v>
      </c>
      <c r="AR248" s="132" t="s">
        <v>173</v>
      </c>
      <c r="AT248" s="132" t="s">
        <v>170</v>
      </c>
      <c r="AU248" s="132" t="s">
        <v>80</v>
      </c>
      <c r="AY248" s="15" t="s">
        <v>116</v>
      </c>
      <c r="BE248" s="133">
        <f>IF(N248="základní",J248,0)</f>
        <v>0</v>
      </c>
      <c r="BF248" s="133">
        <f>IF(N248="snížená",J248,0)</f>
        <v>0</v>
      </c>
      <c r="BG248" s="133">
        <f>IF(N248="zákl. přenesená",J248,0)</f>
        <v>0</v>
      </c>
      <c r="BH248" s="133">
        <f>IF(N248="sníž. přenesená",J248,0)</f>
        <v>0</v>
      </c>
      <c r="BI248" s="133">
        <f>IF(N248="nulová",J248,0)</f>
        <v>0</v>
      </c>
      <c r="BJ248" s="15" t="s">
        <v>78</v>
      </c>
      <c r="BK248" s="133">
        <f>ROUND(I248*H248,2)</f>
        <v>0</v>
      </c>
      <c r="BL248" s="15" t="s">
        <v>122</v>
      </c>
      <c r="BM248" s="132" t="s">
        <v>324</v>
      </c>
    </row>
    <row r="249" spans="2:65" s="1" customFormat="1">
      <c r="B249" s="27"/>
      <c r="D249" s="134" t="s">
        <v>124</v>
      </c>
      <c r="F249" s="135" t="s">
        <v>325</v>
      </c>
      <c r="L249" s="27"/>
      <c r="M249" s="136"/>
      <c r="T249" s="51"/>
      <c r="AT249" s="15" t="s">
        <v>124</v>
      </c>
      <c r="AU249" s="15" t="s">
        <v>80</v>
      </c>
    </row>
    <row r="250" spans="2:65" s="1" customFormat="1" ht="19.5">
      <c r="B250" s="27"/>
      <c r="D250" s="134" t="s">
        <v>126</v>
      </c>
      <c r="F250" s="137" t="s">
        <v>326</v>
      </c>
      <c r="L250" s="27"/>
      <c r="M250" s="136"/>
      <c r="T250" s="51"/>
      <c r="AT250" s="15" t="s">
        <v>126</v>
      </c>
      <c r="AU250" s="15" t="s">
        <v>80</v>
      </c>
    </row>
    <row r="251" spans="2:65" s="11" customFormat="1" ht="22.9" customHeight="1">
      <c r="B251" s="110"/>
      <c r="D251" s="111" t="s">
        <v>72</v>
      </c>
      <c r="E251" s="119" t="s">
        <v>137</v>
      </c>
      <c r="F251" s="119" t="s">
        <v>327</v>
      </c>
      <c r="J251" s="120">
        <f>BK251</f>
        <v>0</v>
      </c>
      <c r="L251" s="110"/>
      <c r="M251" s="114"/>
      <c r="P251" s="115">
        <f>SUM(P252:P263)</f>
        <v>0</v>
      </c>
      <c r="R251" s="115">
        <f>SUM(R252:R263)</f>
        <v>10.16471488</v>
      </c>
      <c r="T251" s="116">
        <f>SUM(T252:T263)</f>
        <v>0</v>
      </c>
      <c r="AR251" s="111" t="s">
        <v>78</v>
      </c>
      <c r="AT251" s="117" t="s">
        <v>72</v>
      </c>
      <c r="AU251" s="117" t="s">
        <v>78</v>
      </c>
      <c r="AY251" s="111" t="s">
        <v>116</v>
      </c>
      <c r="BK251" s="118">
        <f>SUM(BK252:BK263)</f>
        <v>0</v>
      </c>
    </row>
    <row r="252" spans="2:65" s="1" customFormat="1" ht="33" customHeight="1">
      <c r="B252" s="121"/>
      <c r="C252" s="122" t="s">
        <v>328</v>
      </c>
      <c r="D252" s="122" t="s">
        <v>118</v>
      </c>
      <c r="E252" s="123" t="s">
        <v>329</v>
      </c>
      <c r="F252" s="124" t="s">
        <v>330</v>
      </c>
      <c r="G252" s="125" t="s">
        <v>121</v>
      </c>
      <c r="H252" s="126">
        <v>3.75</v>
      </c>
      <c r="I252" s="127"/>
      <c r="J252" s="127">
        <f>ROUND(I252*H252,2)</f>
        <v>0</v>
      </c>
      <c r="K252" s="124" t="s">
        <v>1</v>
      </c>
      <c r="L252" s="27"/>
      <c r="M252" s="128" t="s">
        <v>1</v>
      </c>
      <c r="N252" s="129" t="s">
        <v>38</v>
      </c>
      <c r="O252" s="130">
        <v>0</v>
      </c>
      <c r="P252" s="130">
        <f>O252*H252</f>
        <v>0</v>
      </c>
      <c r="Q252" s="130">
        <v>2.6619999999999999</v>
      </c>
      <c r="R252" s="130">
        <f>Q252*H252</f>
        <v>9.9824999999999999</v>
      </c>
      <c r="S252" s="130">
        <v>0</v>
      </c>
      <c r="T252" s="131">
        <f>S252*H252</f>
        <v>0</v>
      </c>
      <c r="AR252" s="132" t="s">
        <v>122</v>
      </c>
      <c r="AT252" s="132" t="s">
        <v>118</v>
      </c>
      <c r="AU252" s="132" t="s">
        <v>80</v>
      </c>
      <c r="AY252" s="15" t="s">
        <v>116</v>
      </c>
      <c r="BE252" s="133">
        <f>IF(N252="základní",J252,0)</f>
        <v>0</v>
      </c>
      <c r="BF252" s="133">
        <f>IF(N252="snížená",J252,0)</f>
        <v>0</v>
      </c>
      <c r="BG252" s="133">
        <f>IF(N252="zákl. přenesená",J252,0)</f>
        <v>0</v>
      </c>
      <c r="BH252" s="133">
        <f>IF(N252="sníž. přenesená",J252,0)</f>
        <v>0</v>
      </c>
      <c r="BI252" s="133">
        <f>IF(N252="nulová",J252,0)</f>
        <v>0</v>
      </c>
      <c r="BJ252" s="15" t="s">
        <v>78</v>
      </c>
      <c r="BK252" s="133">
        <f>ROUND(I252*H252,2)</f>
        <v>0</v>
      </c>
      <c r="BL252" s="15" t="s">
        <v>122</v>
      </c>
      <c r="BM252" s="132" t="s">
        <v>331</v>
      </c>
    </row>
    <row r="253" spans="2:65" s="1" customFormat="1" ht="29.25">
      <c r="B253" s="27"/>
      <c r="D253" s="134" t="s">
        <v>124</v>
      </c>
      <c r="F253" s="135" t="s">
        <v>332</v>
      </c>
      <c r="L253" s="27"/>
      <c r="M253" s="136"/>
      <c r="T253" s="51"/>
      <c r="AT253" s="15" t="s">
        <v>124</v>
      </c>
      <c r="AU253" s="15" t="s">
        <v>80</v>
      </c>
    </row>
    <row r="254" spans="2:65" s="1" customFormat="1" ht="19.5">
      <c r="B254" s="27"/>
      <c r="D254" s="134" t="s">
        <v>126</v>
      </c>
      <c r="F254" s="137" t="s">
        <v>333</v>
      </c>
      <c r="L254" s="27"/>
      <c r="M254" s="136"/>
      <c r="T254" s="51"/>
      <c r="AT254" s="15" t="s">
        <v>126</v>
      </c>
      <c r="AU254" s="15" t="s">
        <v>80</v>
      </c>
    </row>
    <row r="255" spans="2:65" s="12" customFormat="1">
      <c r="B255" s="138"/>
      <c r="D255" s="134" t="s">
        <v>128</v>
      </c>
      <c r="E255" s="139" t="s">
        <v>1</v>
      </c>
      <c r="F255" s="140" t="s">
        <v>334</v>
      </c>
      <c r="H255" s="141">
        <v>3.75</v>
      </c>
      <c r="L255" s="138"/>
      <c r="M255" s="142"/>
      <c r="T255" s="143"/>
      <c r="AT255" s="139" t="s">
        <v>128</v>
      </c>
      <c r="AU255" s="139" t="s">
        <v>80</v>
      </c>
      <c r="AV255" s="12" t="s">
        <v>80</v>
      </c>
      <c r="AW255" s="12" t="s">
        <v>30</v>
      </c>
      <c r="AX255" s="12" t="s">
        <v>78</v>
      </c>
      <c r="AY255" s="139" t="s">
        <v>116</v>
      </c>
    </row>
    <row r="256" spans="2:65" s="1" customFormat="1" ht="16.5" customHeight="1">
      <c r="B256" s="121"/>
      <c r="C256" s="122" t="s">
        <v>335</v>
      </c>
      <c r="D256" s="122" t="s">
        <v>118</v>
      </c>
      <c r="E256" s="123" t="s">
        <v>336</v>
      </c>
      <c r="F256" s="124" t="s">
        <v>337</v>
      </c>
      <c r="G256" s="125" t="s">
        <v>269</v>
      </c>
      <c r="H256" s="126">
        <v>0.158</v>
      </c>
      <c r="I256" s="127"/>
      <c r="J256" s="127">
        <f>ROUND(I256*H256,2)</f>
        <v>0</v>
      </c>
      <c r="K256" s="124" t="s">
        <v>1</v>
      </c>
      <c r="L256" s="27"/>
      <c r="M256" s="128" t="s">
        <v>1</v>
      </c>
      <c r="N256" s="129" t="s">
        <v>38</v>
      </c>
      <c r="O256" s="130">
        <v>0</v>
      </c>
      <c r="P256" s="130">
        <f>O256*H256</f>
        <v>0</v>
      </c>
      <c r="Q256" s="130">
        <v>1.07636</v>
      </c>
      <c r="R256" s="130">
        <f>Q256*H256</f>
        <v>0.17006488</v>
      </c>
      <c r="S256" s="130">
        <v>0</v>
      </c>
      <c r="T256" s="131">
        <f>S256*H256</f>
        <v>0</v>
      </c>
      <c r="AR256" s="132" t="s">
        <v>122</v>
      </c>
      <c r="AT256" s="132" t="s">
        <v>118</v>
      </c>
      <c r="AU256" s="132" t="s">
        <v>80</v>
      </c>
      <c r="AY256" s="15" t="s">
        <v>116</v>
      </c>
      <c r="BE256" s="133">
        <f>IF(N256="základní",J256,0)</f>
        <v>0</v>
      </c>
      <c r="BF256" s="133">
        <f>IF(N256="snížená",J256,0)</f>
        <v>0</v>
      </c>
      <c r="BG256" s="133">
        <f>IF(N256="zákl. přenesená",J256,0)</f>
        <v>0</v>
      </c>
      <c r="BH256" s="133">
        <f>IF(N256="sníž. přenesená",J256,0)</f>
        <v>0</v>
      </c>
      <c r="BI256" s="133">
        <f>IF(N256="nulová",J256,0)</f>
        <v>0</v>
      </c>
      <c r="BJ256" s="15" t="s">
        <v>78</v>
      </c>
      <c r="BK256" s="133">
        <f>ROUND(I256*H256,2)</f>
        <v>0</v>
      </c>
      <c r="BL256" s="15" t="s">
        <v>122</v>
      </c>
      <c r="BM256" s="132" t="s">
        <v>338</v>
      </c>
    </row>
    <row r="257" spans="2:65" s="1" customFormat="1">
      <c r="B257" s="27"/>
      <c r="D257" s="134" t="s">
        <v>124</v>
      </c>
      <c r="F257" s="135" t="s">
        <v>339</v>
      </c>
      <c r="L257" s="27"/>
      <c r="M257" s="136"/>
      <c r="T257" s="51"/>
      <c r="AT257" s="15" t="s">
        <v>124</v>
      </c>
      <c r="AU257" s="15" t="s">
        <v>80</v>
      </c>
    </row>
    <row r="258" spans="2:65" s="1" customFormat="1" ht="19.5">
      <c r="B258" s="27"/>
      <c r="D258" s="134" t="s">
        <v>126</v>
      </c>
      <c r="F258" s="137" t="s">
        <v>340</v>
      </c>
      <c r="L258" s="27"/>
      <c r="M258" s="136"/>
      <c r="T258" s="51"/>
      <c r="AT258" s="15" t="s">
        <v>126</v>
      </c>
      <c r="AU258" s="15" t="s">
        <v>80</v>
      </c>
    </row>
    <row r="259" spans="2:65" s="12" customFormat="1">
      <c r="B259" s="138"/>
      <c r="D259" s="134" t="s">
        <v>128</v>
      </c>
      <c r="E259" s="139" t="s">
        <v>1</v>
      </c>
      <c r="F259" s="140" t="s">
        <v>341</v>
      </c>
      <c r="H259" s="141">
        <v>0.158</v>
      </c>
      <c r="L259" s="138"/>
      <c r="M259" s="142"/>
      <c r="T259" s="143"/>
      <c r="AT259" s="139" t="s">
        <v>128</v>
      </c>
      <c r="AU259" s="139" t="s">
        <v>80</v>
      </c>
      <c r="AV259" s="12" t="s">
        <v>80</v>
      </c>
      <c r="AW259" s="12" t="s">
        <v>30</v>
      </c>
      <c r="AX259" s="12" t="s">
        <v>78</v>
      </c>
      <c r="AY259" s="139" t="s">
        <v>116</v>
      </c>
    </row>
    <row r="260" spans="2:65" s="1" customFormat="1" ht="21.75" customHeight="1">
      <c r="B260" s="121"/>
      <c r="C260" s="122" t="s">
        <v>342</v>
      </c>
      <c r="D260" s="122" t="s">
        <v>118</v>
      </c>
      <c r="E260" s="123" t="s">
        <v>343</v>
      </c>
      <c r="F260" s="124" t="s">
        <v>344</v>
      </c>
      <c r="G260" s="125" t="s">
        <v>192</v>
      </c>
      <c r="H260" s="126">
        <v>15</v>
      </c>
      <c r="I260" s="127"/>
      <c r="J260" s="127">
        <f>ROUND(I260*H260,2)</f>
        <v>0</v>
      </c>
      <c r="K260" s="124" t="s">
        <v>1</v>
      </c>
      <c r="L260" s="27"/>
      <c r="M260" s="128" t="s">
        <v>1</v>
      </c>
      <c r="N260" s="129" t="s">
        <v>38</v>
      </c>
      <c r="O260" s="130">
        <v>0</v>
      </c>
      <c r="P260" s="130">
        <f>O260*H260</f>
        <v>0</v>
      </c>
      <c r="Q260" s="130">
        <v>8.0999999999999996E-4</v>
      </c>
      <c r="R260" s="130">
        <f>Q260*H260</f>
        <v>1.2149999999999999E-2</v>
      </c>
      <c r="S260" s="130">
        <v>0</v>
      </c>
      <c r="T260" s="131">
        <f>S260*H260</f>
        <v>0</v>
      </c>
      <c r="AR260" s="132" t="s">
        <v>122</v>
      </c>
      <c r="AT260" s="132" t="s">
        <v>118</v>
      </c>
      <c r="AU260" s="132" t="s">
        <v>80</v>
      </c>
      <c r="AY260" s="15" t="s">
        <v>116</v>
      </c>
      <c r="BE260" s="133">
        <f>IF(N260="základní",J260,0)</f>
        <v>0</v>
      </c>
      <c r="BF260" s="133">
        <f>IF(N260="snížená",J260,0)</f>
        <v>0</v>
      </c>
      <c r="BG260" s="133">
        <f>IF(N260="zákl. přenesená",J260,0)</f>
        <v>0</v>
      </c>
      <c r="BH260" s="133">
        <f>IF(N260="sníž. přenesená",J260,0)</f>
        <v>0</v>
      </c>
      <c r="BI260" s="133">
        <f>IF(N260="nulová",J260,0)</f>
        <v>0</v>
      </c>
      <c r="BJ260" s="15" t="s">
        <v>78</v>
      </c>
      <c r="BK260" s="133">
        <f>ROUND(I260*H260,2)</f>
        <v>0</v>
      </c>
      <c r="BL260" s="15" t="s">
        <v>122</v>
      </c>
      <c r="BM260" s="132" t="s">
        <v>345</v>
      </c>
    </row>
    <row r="261" spans="2:65" s="1" customFormat="1">
      <c r="B261" s="27"/>
      <c r="D261" s="134" t="s">
        <v>124</v>
      </c>
      <c r="F261" s="135" t="s">
        <v>346</v>
      </c>
      <c r="L261" s="27"/>
      <c r="M261" s="136"/>
      <c r="T261" s="51"/>
      <c r="AT261" s="15" t="s">
        <v>124</v>
      </c>
      <c r="AU261" s="15" t="s">
        <v>80</v>
      </c>
    </row>
    <row r="262" spans="2:65" s="1" customFormat="1" ht="19.5">
      <c r="B262" s="27"/>
      <c r="D262" s="134" t="s">
        <v>126</v>
      </c>
      <c r="F262" s="137" t="s">
        <v>347</v>
      </c>
      <c r="L262" s="27"/>
      <c r="M262" s="136"/>
      <c r="T262" s="51"/>
      <c r="AT262" s="15" t="s">
        <v>126</v>
      </c>
      <c r="AU262" s="15" t="s">
        <v>80</v>
      </c>
    </row>
    <row r="263" spans="2:65" s="12" customFormat="1">
      <c r="B263" s="138"/>
      <c r="D263" s="134" t="s">
        <v>128</v>
      </c>
      <c r="E263" s="139" t="s">
        <v>1</v>
      </c>
      <c r="F263" s="140" t="s">
        <v>348</v>
      </c>
      <c r="H263" s="141">
        <v>15</v>
      </c>
      <c r="L263" s="138"/>
      <c r="M263" s="142"/>
      <c r="T263" s="143"/>
      <c r="AT263" s="139" t="s">
        <v>128</v>
      </c>
      <c r="AU263" s="139" t="s">
        <v>80</v>
      </c>
      <c r="AV263" s="12" t="s">
        <v>80</v>
      </c>
      <c r="AW263" s="12" t="s">
        <v>30</v>
      </c>
      <c r="AX263" s="12" t="s">
        <v>78</v>
      </c>
      <c r="AY263" s="139" t="s">
        <v>116</v>
      </c>
    </row>
    <row r="264" spans="2:65" s="11" customFormat="1" ht="22.9" customHeight="1">
      <c r="B264" s="110"/>
      <c r="D264" s="111" t="s">
        <v>72</v>
      </c>
      <c r="E264" s="119" t="s">
        <v>185</v>
      </c>
      <c r="F264" s="119" t="s">
        <v>349</v>
      </c>
      <c r="J264" s="120">
        <f>BK264</f>
        <v>0</v>
      </c>
      <c r="L264" s="110"/>
      <c r="M264" s="114"/>
      <c r="P264" s="115">
        <f>SUM(P265:P293)</f>
        <v>0</v>
      </c>
      <c r="R264" s="115">
        <f>SUM(R265:R293)</f>
        <v>5.9549999999999999E-2</v>
      </c>
      <c r="T264" s="116">
        <f>SUM(T265:T293)</f>
        <v>0</v>
      </c>
      <c r="AR264" s="111" t="s">
        <v>78</v>
      </c>
      <c r="AT264" s="117" t="s">
        <v>72</v>
      </c>
      <c r="AU264" s="117" t="s">
        <v>78</v>
      </c>
      <c r="AY264" s="111" t="s">
        <v>116</v>
      </c>
      <c r="BK264" s="118">
        <f>SUM(BK265:BK293)</f>
        <v>0</v>
      </c>
    </row>
    <row r="265" spans="2:65" s="1" customFormat="1" ht="24.2" customHeight="1">
      <c r="B265" s="121"/>
      <c r="C265" s="122" t="s">
        <v>350</v>
      </c>
      <c r="D265" s="122" t="s">
        <v>118</v>
      </c>
      <c r="E265" s="123" t="s">
        <v>351</v>
      </c>
      <c r="F265" s="124" t="s">
        <v>352</v>
      </c>
      <c r="G265" s="125" t="s">
        <v>192</v>
      </c>
      <c r="H265" s="126">
        <v>15</v>
      </c>
      <c r="I265" s="127"/>
      <c r="J265" s="127">
        <f>ROUND(I265*H265,2)</f>
        <v>0</v>
      </c>
      <c r="K265" s="124" t="s">
        <v>1</v>
      </c>
      <c r="L265" s="27"/>
      <c r="M265" s="128" t="s">
        <v>1</v>
      </c>
      <c r="N265" s="129" t="s">
        <v>38</v>
      </c>
      <c r="O265" s="130">
        <v>0</v>
      </c>
      <c r="P265" s="130">
        <f>O265*H265</f>
        <v>0</v>
      </c>
      <c r="Q265" s="130">
        <v>3.4000000000000002E-4</v>
      </c>
      <c r="R265" s="130">
        <f>Q265*H265</f>
        <v>5.1000000000000004E-3</v>
      </c>
      <c r="S265" s="130">
        <v>0</v>
      </c>
      <c r="T265" s="131">
        <f>S265*H265</f>
        <v>0</v>
      </c>
      <c r="AR265" s="132" t="s">
        <v>122</v>
      </c>
      <c r="AT265" s="132" t="s">
        <v>118</v>
      </c>
      <c r="AU265" s="132" t="s">
        <v>80</v>
      </c>
      <c r="AY265" s="15" t="s">
        <v>116</v>
      </c>
      <c r="BE265" s="133">
        <f>IF(N265="základní",J265,0)</f>
        <v>0</v>
      </c>
      <c r="BF265" s="133">
        <f>IF(N265="snížená",J265,0)</f>
        <v>0</v>
      </c>
      <c r="BG265" s="133">
        <f>IF(N265="zákl. přenesená",J265,0)</f>
        <v>0</v>
      </c>
      <c r="BH265" s="133">
        <f>IF(N265="sníž. přenesená",J265,0)</f>
        <v>0</v>
      </c>
      <c r="BI265" s="133">
        <f>IF(N265="nulová",J265,0)</f>
        <v>0</v>
      </c>
      <c r="BJ265" s="15" t="s">
        <v>78</v>
      </c>
      <c r="BK265" s="133">
        <f>ROUND(I265*H265,2)</f>
        <v>0</v>
      </c>
      <c r="BL265" s="15" t="s">
        <v>122</v>
      </c>
      <c r="BM265" s="132" t="s">
        <v>353</v>
      </c>
    </row>
    <row r="266" spans="2:65" s="1" customFormat="1" ht="29.25">
      <c r="B266" s="27"/>
      <c r="D266" s="134" t="s">
        <v>124</v>
      </c>
      <c r="F266" s="135" t="s">
        <v>354</v>
      </c>
      <c r="L266" s="27"/>
      <c r="M266" s="136"/>
      <c r="T266" s="51"/>
      <c r="AT266" s="15" t="s">
        <v>124</v>
      </c>
      <c r="AU266" s="15" t="s">
        <v>80</v>
      </c>
    </row>
    <row r="267" spans="2:65" s="1" customFormat="1" ht="19.5">
      <c r="B267" s="27"/>
      <c r="D267" s="134" t="s">
        <v>126</v>
      </c>
      <c r="F267" s="137" t="s">
        <v>355</v>
      </c>
      <c r="L267" s="27"/>
      <c r="M267" s="136"/>
      <c r="T267" s="51"/>
      <c r="AT267" s="15" t="s">
        <v>126</v>
      </c>
      <c r="AU267" s="15" t="s">
        <v>80</v>
      </c>
    </row>
    <row r="268" spans="2:65" s="12" customFormat="1">
      <c r="B268" s="138"/>
      <c r="D268" s="134" t="s">
        <v>128</v>
      </c>
      <c r="E268" s="139" t="s">
        <v>1</v>
      </c>
      <c r="F268" s="140" t="s">
        <v>348</v>
      </c>
      <c r="H268" s="141">
        <v>15</v>
      </c>
      <c r="L268" s="138"/>
      <c r="M268" s="142"/>
      <c r="T268" s="143"/>
      <c r="AT268" s="139" t="s">
        <v>128</v>
      </c>
      <c r="AU268" s="139" t="s">
        <v>80</v>
      </c>
      <c r="AV268" s="12" t="s">
        <v>80</v>
      </c>
      <c r="AW268" s="12" t="s">
        <v>30</v>
      </c>
      <c r="AX268" s="12" t="s">
        <v>78</v>
      </c>
      <c r="AY268" s="139" t="s">
        <v>116</v>
      </c>
    </row>
    <row r="269" spans="2:65" s="1" customFormat="1" ht="24.2" customHeight="1">
      <c r="B269" s="121"/>
      <c r="C269" s="122" t="s">
        <v>356</v>
      </c>
      <c r="D269" s="122" t="s">
        <v>118</v>
      </c>
      <c r="E269" s="123" t="s">
        <v>357</v>
      </c>
      <c r="F269" s="124" t="s">
        <v>358</v>
      </c>
      <c r="G269" s="125" t="s">
        <v>192</v>
      </c>
      <c r="H269" s="126">
        <v>15</v>
      </c>
      <c r="I269" s="127"/>
      <c r="J269" s="127">
        <f>ROUND(I269*H269,2)</f>
        <v>0</v>
      </c>
      <c r="K269" s="124" t="s">
        <v>1</v>
      </c>
      <c r="L269" s="27"/>
      <c r="M269" s="128" t="s">
        <v>1</v>
      </c>
      <c r="N269" s="129" t="s">
        <v>38</v>
      </c>
      <c r="O269" s="130">
        <v>0</v>
      </c>
      <c r="P269" s="130">
        <f>O269*H269</f>
        <v>0</v>
      </c>
      <c r="Q269" s="130">
        <v>0</v>
      </c>
      <c r="R269" s="130">
        <f>Q269*H269</f>
        <v>0</v>
      </c>
      <c r="S269" s="130">
        <v>0</v>
      </c>
      <c r="T269" s="131">
        <f>S269*H269</f>
        <v>0</v>
      </c>
      <c r="AR269" s="132" t="s">
        <v>122</v>
      </c>
      <c r="AT269" s="132" t="s">
        <v>118</v>
      </c>
      <c r="AU269" s="132" t="s">
        <v>80</v>
      </c>
      <c r="AY269" s="15" t="s">
        <v>116</v>
      </c>
      <c r="BE269" s="133">
        <f>IF(N269="základní",J269,0)</f>
        <v>0</v>
      </c>
      <c r="BF269" s="133">
        <f>IF(N269="snížená",J269,0)</f>
        <v>0</v>
      </c>
      <c r="BG269" s="133">
        <f>IF(N269="zákl. přenesená",J269,0)</f>
        <v>0</v>
      </c>
      <c r="BH269" s="133">
        <f>IF(N269="sníž. přenesená",J269,0)</f>
        <v>0</v>
      </c>
      <c r="BI269" s="133">
        <f>IF(N269="nulová",J269,0)</f>
        <v>0</v>
      </c>
      <c r="BJ269" s="15" t="s">
        <v>78</v>
      </c>
      <c r="BK269" s="133">
        <f>ROUND(I269*H269,2)</f>
        <v>0</v>
      </c>
      <c r="BL269" s="15" t="s">
        <v>122</v>
      </c>
      <c r="BM269" s="132" t="s">
        <v>359</v>
      </c>
    </row>
    <row r="270" spans="2:65" s="1" customFormat="1" ht="19.5">
      <c r="B270" s="27"/>
      <c r="D270" s="134" t="s">
        <v>124</v>
      </c>
      <c r="F270" s="135" t="s">
        <v>360</v>
      </c>
      <c r="L270" s="27"/>
      <c r="M270" s="136"/>
      <c r="T270" s="51"/>
      <c r="AT270" s="15" t="s">
        <v>124</v>
      </c>
      <c r="AU270" s="15" t="s">
        <v>80</v>
      </c>
    </row>
    <row r="271" spans="2:65" s="1" customFormat="1" ht="19.5">
      <c r="B271" s="27"/>
      <c r="D271" s="134" t="s">
        <v>126</v>
      </c>
      <c r="F271" s="137" t="s">
        <v>361</v>
      </c>
      <c r="L271" s="27"/>
      <c r="M271" s="136"/>
      <c r="T271" s="51"/>
      <c r="AT271" s="15" t="s">
        <v>126</v>
      </c>
      <c r="AU271" s="15" t="s">
        <v>80</v>
      </c>
    </row>
    <row r="272" spans="2:65" s="12" customFormat="1">
      <c r="B272" s="138"/>
      <c r="D272" s="134" t="s">
        <v>128</v>
      </c>
      <c r="E272" s="139" t="s">
        <v>1</v>
      </c>
      <c r="F272" s="140" t="s">
        <v>348</v>
      </c>
      <c r="H272" s="141">
        <v>15</v>
      </c>
      <c r="L272" s="138"/>
      <c r="M272" s="142"/>
      <c r="T272" s="143"/>
      <c r="AT272" s="139" t="s">
        <v>128</v>
      </c>
      <c r="AU272" s="139" t="s">
        <v>80</v>
      </c>
      <c r="AV272" s="12" t="s">
        <v>80</v>
      </c>
      <c r="AW272" s="12" t="s">
        <v>30</v>
      </c>
      <c r="AX272" s="12" t="s">
        <v>78</v>
      </c>
      <c r="AY272" s="139" t="s">
        <v>116</v>
      </c>
    </row>
    <row r="273" spans="2:65" s="1" customFormat="1" ht="21.75" customHeight="1">
      <c r="B273" s="121"/>
      <c r="C273" s="122" t="s">
        <v>362</v>
      </c>
      <c r="D273" s="122" t="s">
        <v>118</v>
      </c>
      <c r="E273" s="123" t="s">
        <v>363</v>
      </c>
      <c r="F273" s="124" t="s">
        <v>364</v>
      </c>
      <c r="G273" s="125" t="s">
        <v>162</v>
      </c>
      <c r="H273" s="126">
        <v>3</v>
      </c>
      <c r="I273" s="127"/>
      <c r="J273" s="127">
        <f>ROUND(I273*H273,2)</f>
        <v>0</v>
      </c>
      <c r="K273" s="124" t="s">
        <v>1</v>
      </c>
      <c r="L273" s="27"/>
      <c r="M273" s="128" t="s">
        <v>1</v>
      </c>
      <c r="N273" s="129" t="s">
        <v>38</v>
      </c>
      <c r="O273" s="130">
        <v>0</v>
      </c>
      <c r="P273" s="130">
        <f>O273*H273</f>
        <v>0</v>
      </c>
      <c r="Q273" s="130">
        <v>6.3000000000000003E-4</v>
      </c>
      <c r="R273" s="130">
        <f>Q273*H273</f>
        <v>1.8900000000000002E-3</v>
      </c>
      <c r="S273" s="130">
        <v>0</v>
      </c>
      <c r="T273" s="131">
        <f>S273*H273</f>
        <v>0</v>
      </c>
      <c r="AR273" s="132" t="s">
        <v>122</v>
      </c>
      <c r="AT273" s="132" t="s">
        <v>118</v>
      </c>
      <c r="AU273" s="132" t="s">
        <v>80</v>
      </c>
      <c r="AY273" s="15" t="s">
        <v>116</v>
      </c>
      <c r="BE273" s="133">
        <f>IF(N273="základní",J273,0)</f>
        <v>0</v>
      </c>
      <c r="BF273" s="133">
        <f>IF(N273="snížená",J273,0)</f>
        <v>0</v>
      </c>
      <c r="BG273" s="133">
        <f>IF(N273="zákl. přenesená",J273,0)</f>
        <v>0</v>
      </c>
      <c r="BH273" s="133">
        <f>IF(N273="sníž. přenesená",J273,0)</f>
        <v>0</v>
      </c>
      <c r="BI273" s="133">
        <f>IF(N273="nulová",J273,0)</f>
        <v>0</v>
      </c>
      <c r="BJ273" s="15" t="s">
        <v>78</v>
      </c>
      <c r="BK273" s="133">
        <f>ROUND(I273*H273,2)</f>
        <v>0</v>
      </c>
      <c r="BL273" s="15" t="s">
        <v>122</v>
      </c>
      <c r="BM273" s="132" t="s">
        <v>365</v>
      </c>
    </row>
    <row r="274" spans="2:65" s="1" customFormat="1">
      <c r="B274" s="27"/>
      <c r="D274" s="134" t="s">
        <v>124</v>
      </c>
      <c r="F274" s="135" t="s">
        <v>366</v>
      </c>
      <c r="L274" s="27"/>
      <c r="M274" s="136"/>
      <c r="T274" s="51"/>
      <c r="AT274" s="15" t="s">
        <v>124</v>
      </c>
      <c r="AU274" s="15" t="s">
        <v>80</v>
      </c>
    </row>
    <row r="275" spans="2:65" s="1" customFormat="1" ht="19.5">
      <c r="B275" s="27"/>
      <c r="D275" s="134" t="s">
        <v>126</v>
      </c>
      <c r="F275" s="137" t="s">
        <v>367</v>
      </c>
      <c r="L275" s="27"/>
      <c r="M275" s="136"/>
      <c r="T275" s="51"/>
      <c r="AT275" s="15" t="s">
        <v>126</v>
      </c>
      <c r="AU275" s="15" t="s">
        <v>80</v>
      </c>
    </row>
    <row r="276" spans="2:65" s="12" customFormat="1">
      <c r="B276" s="138"/>
      <c r="D276" s="134" t="s">
        <v>128</v>
      </c>
      <c r="E276" s="139" t="s">
        <v>1</v>
      </c>
      <c r="F276" s="140" t="s">
        <v>368</v>
      </c>
      <c r="H276" s="141">
        <v>3</v>
      </c>
      <c r="L276" s="138"/>
      <c r="M276" s="142"/>
      <c r="T276" s="143"/>
      <c r="AT276" s="139" t="s">
        <v>128</v>
      </c>
      <c r="AU276" s="139" t="s">
        <v>80</v>
      </c>
      <c r="AV276" s="12" t="s">
        <v>80</v>
      </c>
      <c r="AW276" s="12" t="s">
        <v>30</v>
      </c>
      <c r="AX276" s="12" t="s">
        <v>78</v>
      </c>
      <c r="AY276" s="139" t="s">
        <v>116</v>
      </c>
    </row>
    <row r="277" spans="2:65" s="1" customFormat="1" ht="21.75" customHeight="1">
      <c r="B277" s="121"/>
      <c r="C277" s="122" t="s">
        <v>369</v>
      </c>
      <c r="D277" s="122" t="s">
        <v>118</v>
      </c>
      <c r="E277" s="123" t="s">
        <v>370</v>
      </c>
      <c r="F277" s="124" t="s">
        <v>371</v>
      </c>
      <c r="G277" s="125" t="s">
        <v>162</v>
      </c>
      <c r="H277" s="126">
        <v>0.8</v>
      </c>
      <c r="I277" s="127"/>
      <c r="J277" s="127">
        <f>ROUND(I277*H277,2)</f>
        <v>0</v>
      </c>
      <c r="K277" s="124" t="s">
        <v>1</v>
      </c>
      <c r="L277" s="27"/>
      <c r="M277" s="128" t="s">
        <v>1</v>
      </c>
      <c r="N277" s="129" t="s">
        <v>38</v>
      </c>
      <c r="O277" s="130">
        <v>0</v>
      </c>
      <c r="P277" s="130">
        <f>O277*H277</f>
        <v>0</v>
      </c>
      <c r="Q277" s="130">
        <v>9.5E-4</v>
      </c>
      <c r="R277" s="130">
        <f>Q277*H277</f>
        <v>7.6000000000000004E-4</v>
      </c>
      <c r="S277" s="130">
        <v>0</v>
      </c>
      <c r="T277" s="131">
        <f>S277*H277</f>
        <v>0</v>
      </c>
      <c r="AR277" s="132" t="s">
        <v>122</v>
      </c>
      <c r="AT277" s="132" t="s">
        <v>118</v>
      </c>
      <c r="AU277" s="132" t="s">
        <v>80</v>
      </c>
      <c r="AY277" s="15" t="s">
        <v>116</v>
      </c>
      <c r="BE277" s="133">
        <f>IF(N277="základní",J277,0)</f>
        <v>0</v>
      </c>
      <c r="BF277" s="133">
        <f>IF(N277="snížená",J277,0)</f>
        <v>0</v>
      </c>
      <c r="BG277" s="133">
        <f>IF(N277="zákl. přenesená",J277,0)</f>
        <v>0</v>
      </c>
      <c r="BH277" s="133">
        <f>IF(N277="sníž. přenesená",J277,0)</f>
        <v>0</v>
      </c>
      <c r="BI277" s="133">
        <f>IF(N277="nulová",J277,0)</f>
        <v>0</v>
      </c>
      <c r="BJ277" s="15" t="s">
        <v>78</v>
      </c>
      <c r="BK277" s="133">
        <f>ROUND(I277*H277,2)</f>
        <v>0</v>
      </c>
      <c r="BL277" s="15" t="s">
        <v>122</v>
      </c>
      <c r="BM277" s="132" t="s">
        <v>372</v>
      </c>
    </row>
    <row r="278" spans="2:65" s="1" customFormat="1">
      <c r="B278" s="27"/>
      <c r="D278" s="134" t="s">
        <v>124</v>
      </c>
      <c r="F278" s="135" t="s">
        <v>373</v>
      </c>
      <c r="L278" s="27"/>
      <c r="M278" s="136"/>
      <c r="T278" s="51"/>
      <c r="AT278" s="15" t="s">
        <v>124</v>
      </c>
      <c r="AU278" s="15" t="s">
        <v>80</v>
      </c>
    </row>
    <row r="279" spans="2:65" s="1" customFormat="1" ht="19.5">
      <c r="B279" s="27"/>
      <c r="D279" s="134" t="s">
        <v>126</v>
      </c>
      <c r="F279" s="137" t="s">
        <v>374</v>
      </c>
      <c r="L279" s="27"/>
      <c r="M279" s="136"/>
      <c r="T279" s="51"/>
      <c r="AT279" s="15" t="s">
        <v>126</v>
      </c>
      <c r="AU279" s="15" t="s">
        <v>80</v>
      </c>
    </row>
    <row r="280" spans="2:65" s="12" customFormat="1">
      <c r="B280" s="138"/>
      <c r="D280" s="134" t="s">
        <v>128</v>
      </c>
      <c r="E280" s="139" t="s">
        <v>1</v>
      </c>
      <c r="F280" s="140" t="s">
        <v>375</v>
      </c>
      <c r="H280" s="141">
        <v>0.8</v>
      </c>
      <c r="L280" s="138"/>
      <c r="M280" s="142"/>
      <c r="T280" s="143"/>
      <c r="AT280" s="139" t="s">
        <v>128</v>
      </c>
      <c r="AU280" s="139" t="s">
        <v>80</v>
      </c>
      <c r="AV280" s="12" t="s">
        <v>80</v>
      </c>
      <c r="AW280" s="12" t="s">
        <v>30</v>
      </c>
      <c r="AX280" s="12" t="s">
        <v>78</v>
      </c>
      <c r="AY280" s="139" t="s">
        <v>116</v>
      </c>
    </row>
    <row r="281" spans="2:65" s="1" customFormat="1" ht="24.2" customHeight="1">
      <c r="B281" s="121"/>
      <c r="C281" s="122" t="s">
        <v>376</v>
      </c>
      <c r="D281" s="122" t="s">
        <v>118</v>
      </c>
      <c r="E281" s="123" t="s">
        <v>377</v>
      </c>
      <c r="F281" s="124" t="s">
        <v>378</v>
      </c>
      <c r="G281" s="125" t="s">
        <v>162</v>
      </c>
      <c r="H281" s="126">
        <v>8</v>
      </c>
      <c r="I281" s="127"/>
      <c r="J281" s="127">
        <f>ROUND(I281*H281,2)</f>
        <v>0</v>
      </c>
      <c r="K281" s="124" t="s">
        <v>1</v>
      </c>
      <c r="L281" s="27"/>
      <c r="M281" s="128" t="s">
        <v>1</v>
      </c>
      <c r="N281" s="129" t="s">
        <v>38</v>
      </c>
      <c r="O281" s="130">
        <v>0</v>
      </c>
      <c r="P281" s="130">
        <f>O281*H281</f>
        <v>0</v>
      </c>
      <c r="Q281" s="130">
        <v>0</v>
      </c>
      <c r="R281" s="130">
        <f>Q281*H281</f>
        <v>0</v>
      </c>
      <c r="S281" s="130">
        <v>0</v>
      </c>
      <c r="T281" s="131">
        <f>S281*H281</f>
        <v>0</v>
      </c>
      <c r="AR281" s="132" t="s">
        <v>122</v>
      </c>
      <c r="AT281" s="132" t="s">
        <v>118</v>
      </c>
      <c r="AU281" s="132" t="s">
        <v>80</v>
      </c>
      <c r="AY281" s="15" t="s">
        <v>116</v>
      </c>
      <c r="BE281" s="133">
        <f>IF(N281="základní",J281,0)</f>
        <v>0</v>
      </c>
      <c r="BF281" s="133">
        <f>IF(N281="snížená",J281,0)</f>
        <v>0</v>
      </c>
      <c r="BG281" s="133">
        <f>IF(N281="zákl. přenesená",J281,0)</f>
        <v>0</v>
      </c>
      <c r="BH281" s="133">
        <f>IF(N281="sníž. přenesená",J281,0)</f>
        <v>0</v>
      </c>
      <c r="BI281" s="133">
        <f>IF(N281="nulová",J281,0)</f>
        <v>0</v>
      </c>
      <c r="BJ281" s="15" t="s">
        <v>78</v>
      </c>
      <c r="BK281" s="133">
        <f>ROUND(I281*H281,2)</f>
        <v>0</v>
      </c>
      <c r="BL281" s="15" t="s">
        <v>122</v>
      </c>
      <c r="BM281" s="132" t="s">
        <v>379</v>
      </c>
    </row>
    <row r="282" spans="2:65" s="1" customFormat="1" ht="19.5">
      <c r="B282" s="27"/>
      <c r="D282" s="134" t="s">
        <v>124</v>
      </c>
      <c r="F282" s="135" t="s">
        <v>380</v>
      </c>
      <c r="L282" s="27"/>
      <c r="M282" s="136"/>
      <c r="T282" s="51"/>
      <c r="AT282" s="15" t="s">
        <v>124</v>
      </c>
      <c r="AU282" s="15" t="s">
        <v>80</v>
      </c>
    </row>
    <row r="283" spans="2:65" s="1" customFormat="1" ht="19.5">
      <c r="B283" s="27"/>
      <c r="D283" s="134" t="s">
        <v>126</v>
      </c>
      <c r="F283" s="137" t="s">
        <v>381</v>
      </c>
      <c r="L283" s="27"/>
      <c r="M283" s="136"/>
      <c r="T283" s="51"/>
      <c r="AT283" s="15" t="s">
        <v>126</v>
      </c>
      <c r="AU283" s="15" t="s">
        <v>80</v>
      </c>
    </row>
    <row r="284" spans="2:65" s="1" customFormat="1" ht="33" customHeight="1">
      <c r="B284" s="121"/>
      <c r="C284" s="122" t="s">
        <v>382</v>
      </c>
      <c r="D284" s="122" t="s">
        <v>118</v>
      </c>
      <c r="E284" s="123" t="s">
        <v>383</v>
      </c>
      <c r="F284" s="124" t="s">
        <v>384</v>
      </c>
      <c r="G284" s="125" t="s">
        <v>192</v>
      </c>
      <c r="H284" s="126">
        <v>20</v>
      </c>
      <c r="I284" s="127"/>
      <c r="J284" s="127">
        <f>ROUND(I284*H284,2)</f>
        <v>0</v>
      </c>
      <c r="K284" s="124" t="s">
        <v>1</v>
      </c>
      <c r="L284" s="27"/>
      <c r="M284" s="128" t="s">
        <v>1</v>
      </c>
      <c r="N284" s="129" t="s">
        <v>38</v>
      </c>
      <c r="O284" s="130">
        <v>0</v>
      </c>
      <c r="P284" s="130">
        <f>O284*H284</f>
        <v>0</v>
      </c>
      <c r="Q284" s="130">
        <v>3.8999999999999999E-4</v>
      </c>
      <c r="R284" s="130">
        <f>Q284*H284</f>
        <v>7.7999999999999996E-3</v>
      </c>
      <c r="S284" s="130">
        <v>0</v>
      </c>
      <c r="T284" s="131">
        <f>S284*H284</f>
        <v>0</v>
      </c>
      <c r="AR284" s="132" t="s">
        <v>122</v>
      </c>
      <c r="AT284" s="132" t="s">
        <v>118</v>
      </c>
      <c r="AU284" s="132" t="s">
        <v>80</v>
      </c>
      <c r="AY284" s="15" t="s">
        <v>116</v>
      </c>
      <c r="BE284" s="133">
        <f>IF(N284="základní",J284,0)</f>
        <v>0</v>
      </c>
      <c r="BF284" s="133">
        <f>IF(N284="snížená",J284,0)</f>
        <v>0</v>
      </c>
      <c r="BG284" s="133">
        <f>IF(N284="zákl. přenesená",J284,0)</f>
        <v>0</v>
      </c>
      <c r="BH284" s="133">
        <f>IF(N284="sníž. přenesená",J284,0)</f>
        <v>0</v>
      </c>
      <c r="BI284" s="133">
        <f>IF(N284="nulová",J284,0)</f>
        <v>0</v>
      </c>
      <c r="BJ284" s="15" t="s">
        <v>78</v>
      </c>
      <c r="BK284" s="133">
        <f>ROUND(I284*H284,2)</f>
        <v>0</v>
      </c>
      <c r="BL284" s="15" t="s">
        <v>122</v>
      </c>
      <c r="BM284" s="132" t="s">
        <v>385</v>
      </c>
    </row>
    <row r="285" spans="2:65" s="1" customFormat="1" ht="29.25">
      <c r="B285" s="27"/>
      <c r="D285" s="134" t="s">
        <v>124</v>
      </c>
      <c r="F285" s="135" t="s">
        <v>386</v>
      </c>
      <c r="L285" s="27"/>
      <c r="M285" s="136"/>
      <c r="T285" s="51"/>
      <c r="AT285" s="15" t="s">
        <v>124</v>
      </c>
      <c r="AU285" s="15" t="s">
        <v>80</v>
      </c>
    </row>
    <row r="286" spans="2:65" s="1" customFormat="1" ht="19.5">
      <c r="B286" s="27"/>
      <c r="D286" s="134" t="s">
        <v>126</v>
      </c>
      <c r="F286" s="137" t="s">
        <v>387</v>
      </c>
      <c r="L286" s="27"/>
      <c r="M286" s="136"/>
      <c r="T286" s="51"/>
      <c r="AT286" s="15" t="s">
        <v>126</v>
      </c>
      <c r="AU286" s="15" t="s">
        <v>80</v>
      </c>
    </row>
    <row r="287" spans="2:65" s="12" customFormat="1">
      <c r="B287" s="138"/>
      <c r="D287" s="134" t="s">
        <v>128</v>
      </c>
      <c r="E287" s="139" t="s">
        <v>1</v>
      </c>
      <c r="F287" s="140" t="s">
        <v>388</v>
      </c>
      <c r="H287" s="141">
        <v>20</v>
      </c>
      <c r="L287" s="138"/>
      <c r="M287" s="142"/>
      <c r="T287" s="143"/>
      <c r="AT287" s="139" t="s">
        <v>128</v>
      </c>
      <c r="AU287" s="139" t="s">
        <v>80</v>
      </c>
      <c r="AV287" s="12" t="s">
        <v>80</v>
      </c>
      <c r="AW287" s="12" t="s">
        <v>30</v>
      </c>
      <c r="AX287" s="12" t="s">
        <v>78</v>
      </c>
      <c r="AY287" s="139" t="s">
        <v>116</v>
      </c>
    </row>
    <row r="288" spans="2:65" s="1" customFormat="1" ht="24.2" customHeight="1">
      <c r="B288" s="121"/>
      <c r="C288" s="150" t="s">
        <v>389</v>
      </c>
      <c r="D288" s="150" t="s">
        <v>170</v>
      </c>
      <c r="E288" s="151" t="s">
        <v>390</v>
      </c>
      <c r="F288" s="152" t="s">
        <v>391</v>
      </c>
      <c r="G288" s="153" t="s">
        <v>269</v>
      </c>
      <c r="H288" s="154">
        <v>4.3999999999999997E-2</v>
      </c>
      <c r="I288" s="155"/>
      <c r="J288" s="155">
        <f>ROUND(I288*H288,2)</f>
        <v>0</v>
      </c>
      <c r="K288" s="152" t="s">
        <v>1</v>
      </c>
      <c r="L288" s="156"/>
      <c r="M288" s="157" t="s">
        <v>1</v>
      </c>
      <c r="N288" s="158" t="s">
        <v>38</v>
      </c>
      <c r="O288" s="130">
        <v>0</v>
      </c>
      <c r="P288" s="130">
        <f>O288*H288</f>
        <v>0</v>
      </c>
      <c r="Q288" s="130">
        <v>1</v>
      </c>
      <c r="R288" s="130">
        <f>Q288*H288</f>
        <v>4.3999999999999997E-2</v>
      </c>
      <c r="S288" s="130">
        <v>0</v>
      </c>
      <c r="T288" s="131">
        <f>S288*H288</f>
        <v>0</v>
      </c>
      <c r="AR288" s="132" t="s">
        <v>173</v>
      </c>
      <c r="AT288" s="132" t="s">
        <v>170</v>
      </c>
      <c r="AU288" s="132" t="s">
        <v>80</v>
      </c>
      <c r="AY288" s="15" t="s">
        <v>116</v>
      </c>
      <c r="BE288" s="133">
        <f>IF(N288="základní",J288,0)</f>
        <v>0</v>
      </c>
      <c r="BF288" s="133">
        <f>IF(N288="snížená",J288,0)</f>
        <v>0</v>
      </c>
      <c r="BG288" s="133">
        <f>IF(N288="zákl. přenesená",J288,0)</f>
        <v>0</v>
      </c>
      <c r="BH288" s="133">
        <f>IF(N288="sníž. přenesená",J288,0)</f>
        <v>0</v>
      </c>
      <c r="BI288" s="133">
        <f>IF(N288="nulová",J288,0)</f>
        <v>0</v>
      </c>
      <c r="BJ288" s="15" t="s">
        <v>78</v>
      </c>
      <c r="BK288" s="133">
        <f>ROUND(I288*H288,2)</f>
        <v>0</v>
      </c>
      <c r="BL288" s="15" t="s">
        <v>122</v>
      </c>
      <c r="BM288" s="132" t="s">
        <v>392</v>
      </c>
    </row>
    <row r="289" spans="2:65" s="1" customFormat="1" ht="19.5">
      <c r="B289" s="27"/>
      <c r="D289" s="134" t="s">
        <v>124</v>
      </c>
      <c r="F289" s="135" t="s">
        <v>391</v>
      </c>
      <c r="L289" s="27"/>
      <c r="M289" s="136"/>
      <c r="T289" s="51"/>
      <c r="AT289" s="15" t="s">
        <v>124</v>
      </c>
      <c r="AU289" s="15" t="s">
        <v>80</v>
      </c>
    </row>
    <row r="290" spans="2:65" s="1" customFormat="1" ht="39">
      <c r="B290" s="27"/>
      <c r="D290" s="134" t="s">
        <v>126</v>
      </c>
      <c r="F290" s="137" t="s">
        <v>393</v>
      </c>
      <c r="L290" s="27"/>
      <c r="M290" s="136"/>
      <c r="T290" s="51"/>
      <c r="AT290" s="15" t="s">
        <v>126</v>
      </c>
      <c r="AU290" s="15" t="s">
        <v>80</v>
      </c>
    </row>
    <row r="291" spans="2:65" s="12" customFormat="1">
      <c r="B291" s="138"/>
      <c r="D291" s="134" t="s">
        <v>128</v>
      </c>
      <c r="E291" s="139" t="s">
        <v>1</v>
      </c>
      <c r="F291" s="140" t="s">
        <v>394</v>
      </c>
      <c r="H291" s="141">
        <v>0.01</v>
      </c>
      <c r="L291" s="138"/>
      <c r="M291" s="142"/>
      <c r="T291" s="143"/>
      <c r="AT291" s="139" t="s">
        <v>128</v>
      </c>
      <c r="AU291" s="139" t="s">
        <v>80</v>
      </c>
      <c r="AV291" s="12" t="s">
        <v>80</v>
      </c>
      <c r="AW291" s="12" t="s">
        <v>30</v>
      </c>
      <c r="AX291" s="12" t="s">
        <v>73</v>
      </c>
      <c r="AY291" s="139" t="s">
        <v>116</v>
      </c>
    </row>
    <row r="292" spans="2:65" s="12" customFormat="1">
      <c r="B292" s="138"/>
      <c r="D292" s="134" t="s">
        <v>128</v>
      </c>
      <c r="E292" s="139" t="s">
        <v>1</v>
      </c>
      <c r="F292" s="140" t="s">
        <v>395</v>
      </c>
      <c r="H292" s="141">
        <v>3.4000000000000002E-2</v>
      </c>
      <c r="L292" s="138"/>
      <c r="M292" s="142"/>
      <c r="T292" s="143"/>
      <c r="AT292" s="139" t="s">
        <v>128</v>
      </c>
      <c r="AU292" s="139" t="s">
        <v>80</v>
      </c>
      <c r="AV292" s="12" t="s">
        <v>80</v>
      </c>
      <c r="AW292" s="12" t="s">
        <v>30</v>
      </c>
      <c r="AX292" s="12" t="s">
        <v>73</v>
      </c>
      <c r="AY292" s="139" t="s">
        <v>116</v>
      </c>
    </row>
    <row r="293" spans="2:65" s="13" customFormat="1">
      <c r="B293" s="144"/>
      <c r="D293" s="134" t="s">
        <v>128</v>
      </c>
      <c r="E293" s="145" t="s">
        <v>1</v>
      </c>
      <c r="F293" s="146" t="s">
        <v>131</v>
      </c>
      <c r="H293" s="147">
        <v>4.4000000000000004E-2</v>
      </c>
      <c r="L293" s="144"/>
      <c r="M293" s="148"/>
      <c r="T293" s="149"/>
      <c r="AT293" s="145" t="s">
        <v>128</v>
      </c>
      <c r="AU293" s="145" t="s">
        <v>80</v>
      </c>
      <c r="AV293" s="13" t="s">
        <v>122</v>
      </c>
      <c r="AW293" s="13" t="s">
        <v>30</v>
      </c>
      <c r="AX293" s="13" t="s">
        <v>78</v>
      </c>
      <c r="AY293" s="145" t="s">
        <v>116</v>
      </c>
    </row>
    <row r="294" spans="2:65" s="11" customFormat="1" ht="22.9" customHeight="1">
      <c r="B294" s="110"/>
      <c r="D294" s="111" t="s">
        <v>72</v>
      </c>
      <c r="E294" s="119" t="s">
        <v>396</v>
      </c>
      <c r="F294" s="119" t="s">
        <v>397</v>
      </c>
      <c r="J294" s="120">
        <f>BK294</f>
        <v>0</v>
      </c>
      <c r="L294" s="110"/>
      <c r="M294" s="114"/>
      <c r="P294" s="115">
        <f>SUM(P295:P298)</f>
        <v>0</v>
      </c>
      <c r="R294" s="115">
        <f>SUM(R295:R298)</f>
        <v>0</v>
      </c>
      <c r="T294" s="116">
        <f>SUM(T295:T298)</f>
        <v>0</v>
      </c>
      <c r="AR294" s="111" t="s">
        <v>78</v>
      </c>
      <c r="AT294" s="117" t="s">
        <v>72</v>
      </c>
      <c r="AU294" s="117" t="s">
        <v>78</v>
      </c>
      <c r="AY294" s="111" t="s">
        <v>116</v>
      </c>
      <c r="BK294" s="118">
        <f>SUM(BK295:BK298)</f>
        <v>0</v>
      </c>
    </row>
    <row r="295" spans="2:65" s="1" customFormat="1" ht="16.5" customHeight="1">
      <c r="B295" s="121"/>
      <c r="C295" s="122" t="s">
        <v>398</v>
      </c>
      <c r="D295" s="122" t="s">
        <v>118</v>
      </c>
      <c r="E295" s="123" t="s">
        <v>399</v>
      </c>
      <c r="F295" s="124" t="s">
        <v>400</v>
      </c>
      <c r="G295" s="125" t="s">
        <v>269</v>
      </c>
      <c r="H295" s="126">
        <v>41.572000000000003</v>
      </c>
      <c r="I295" s="127"/>
      <c r="J295" s="127">
        <f>ROUND(I295*H295,2)</f>
        <v>0</v>
      </c>
      <c r="K295" s="124" t="s">
        <v>1</v>
      </c>
      <c r="L295" s="27"/>
      <c r="M295" s="128" t="s">
        <v>1</v>
      </c>
      <c r="N295" s="129" t="s">
        <v>38</v>
      </c>
      <c r="O295" s="130">
        <v>0</v>
      </c>
      <c r="P295" s="130">
        <f>O295*H295</f>
        <v>0</v>
      </c>
      <c r="Q295" s="130">
        <v>0</v>
      </c>
      <c r="R295" s="130">
        <f>Q295*H295</f>
        <v>0</v>
      </c>
      <c r="S295" s="130">
        <v>0</v>
      </c>
      <c r="T295" s="131">
        <f>S295*H295</f>
        <v>0</v>
      </c>
      <c r="AR295" s="132" t="s">
        <v>122</v>
      </c>
      <c r="AT295" s="132" t="s">
        <v>118</v>
      </c>
      <c r="AU295" s="132" t="s">
        <v>80</v>
      </c>
      <c r="AY295" s="15" t="s">
        <v>116</v>
      </c>
      <c r="BE295" s="133">
        <f>IF(N295="základní",J295,0)</f>
        <v>0</v>
      </c>
      <c r="BF295" s="133">
        <f>IF(N295="snížená",J295,0)</f>
        <v>0</v>
      </c>
      <c r="BG295" s="133">
        <f>IF(N295="zákl. přenesená",J295,0)</f>
        <v>0</v>
      </c>
      <c r="BH295" s="133">
        <f>IF(N295="sníž. přenesená",J295,0)</f>
        <v>0</v>
      </c>
      <c r="BI295" s="133">
        <f>IF(N295="nulová",J295,0)</f>
        <v>0</v>
      </c>
      <c r="BJ295" s="15" t="s">
        <v>78</v>
      </c>
      <c r="BK295" s="133">
        <f>ROUND(I295*H295,2)</f>
        <v>0</v>
      </c>
      <c r="BL295" s="15" t="s">
        <v>122</v>
      </c>
      <c r="BM295" s="132" t="s">
        <v>401</v>
      </c>
    </row>
    <row r="296" spans="2:65" s="1" customFormat="1">
      <c r="B296" s="27"/>
      <c r="D296" s="134" t="s">
        <v>124</v>
      </c>
      <c r="F296" s="135" t="s">
        <v>402</v>
      </c>
      <c r="L296" s="27"/>
      <c r="M296" s="136"/>
      <c r="T296" s="51"/>
      <c r="AT296" s="15" t="s">
        <v>124</v>
      </c>
      <c r="AU296" s="15" t="s">
        <v>80</v>
      </c>
    </row>
    <row r="297" spans="2:65" s="1" customFormat="1" ht="16.5" customHeight="1">
      <c r="B297" s="121"/>
      <c r="C297" s="122" t="s">
        <v>403</v>
      </c>
      <c r="D297" s="122" t="s">
        <v>118</v>
      </c>
      <c r="E297" s="123" t="s">
        <v>404</v>
      </c>
      <c r="F297" s="124" t="s">
        <v>405</v>
      </c>
      <c r="G297" s="125" t="s">
        <v>269</v>
      </c>
      <c r="H297" s="126">
        <v>41.572000000000003</v>
      </c>
      <c r="I297" s="127"/>
      <c r="J297" s="127">
        <f>ROUND(I297*H297,2)</f>
        <v>0</v>
      </c>
      <c r="K297" s="124" t="s">
        <v>1</v>
      </c>
      <c r="L297" s="27"/>
      <c r="M297" s="128" t="s">
        <v>1</v>
      </c>
      <c r="N297" s="129" t="s">
        <v>38</v>
      </c>
      <c r="O297" s="130">
        <v>0</v>
      </c>
      <c r="P297" s="130">
        <f>O297*H297</f>
        <v>0</v>
      </c>
      <c r="Q297" s="130">
        <v>0</v>
      </c>
      <c r="R297" s="130">
        <f>Q297*H297</f>
        <v>0</v>
      </c>
      <c r="S297" s="130">
        <v>0</v>
      </c>
      <c r="T297" s="131">
        <f>S297*H297</f>
        <v>0</v>
      </c>
      <c r="AR297" s="132" t="s">
        <v>122</v>
      </c>
      <c r="AT297" s="132" t="s">
        <v>118</v>
      </c>
      <c r="AU297" s="132" t="s">
        <v>80</v>
      </c>
      <c r="AY297" s="15" t="s">
        <v>116</v>
      </c>
      <c r="BE297" s="133">
        <f>IF(N297="základní",J297,0)</f>
        <v>0</v>
      </c>
      <c r="BF297" s="133">
        <f>IF(N297="snížená",J297,0)</f>
        <v>0</v>
      </c>
      <c r="BG297" s="133">
        <f>IF(N297="zákl. přenesená",J297,0)</f>
        <v>0</v>
      </c>
      <c r="BH297" s="133">
        <f>IF(N297="sníž. přenesená",J297,0)</f>
        <v>0</v>
      </c>
      <c r="BI297" s="133">
        <f>IF(N297="nulová",J297,0)</f>
        <v>0</v>
      </c>
      <c r="BJ297" s="15" t="s">
        <v>78</v>
      </c>
      <c r="BK297" s="133">
        <f>ROUND(I297*H297,2)</f>
        <v>0</v>
      </c>
      <c r="BL297" s="15" t="s">
        <v>122</v>
      </c>
      <c r="BM297" s="132" t="s">
        <v>406</v>
      </c>
    </row>
    <row r="298" spans="2:65" s="1" customFormat="1">
      <c r="B298" s="27"/>
      <c r="D298" s="134" t="s">
        <v>124</v>
      </c>
      <c r="F298" s="135" t="s">
        <v>405</v>
      </c>
      <c r="L298" s="27"/>
      <c r="M298" s="136"/>
      <c r="T298" s="51"/>
      <c r="AT298" s="15" t="s">
        <v>124</v>
      </c>
      <c r="AU298" s="15" t="s">
        <v>80</v>
      </c>
    </row>
    <row r="299" spans="2:65" s="11" customFormat="1" ht="25.9" customHeight="1">
      <c r="B299" s="110"/>
      <c r="D299" s="111" t="s">
        <v>72</v>
      </c>
      <c r="E299" s="112" t="s">
        <v>407</v>
      </c>
      <c r="F299" s="112" t="s">
        <v>408</v>
      </c>
      <c r="J299" s="113">
        <f>BK299</f>
        <v>0</v>
      </c>
      <c r="L299" s="110"/>
      <c r="M299" s="114"/>
      <c r="P299" s="115">
        <f>P300+P304+P308+P312+P322+P329+P336</f>
        <v>0</v>
      </c>
      <c r="R299" s="115">
        <f>R300+R304+R308+R312+R322+R329+R336</f>
        <v>0</v>
      </c>
      <c r="T299" s="116">
        <f>T300+T304+T308+T312+T322+T329+T336</f>
        <v>0</v>
      </c>
      <c r="AR299" s="111" t="s">
        <v>151</v>
      </c>
      <c r="AT299" s="117" t="s">
        <v>72</v>
      </c>
      <c r="AU299" s="117" t="s">
        <v>73</v>
      </c>
      <c r="AY299" s="111" t="s">
        <v>116</v>
      </c>
      <c r="BK299" s="118">
        <f>BK300+BK304+BK308+BK312+BK322+BK329+BK336</f>
        <v>0</v>
      </c>
    </row>
    <row r="300" spans="2:65" s="11" customFormat="1" ht="22.9" customHeight="1">
      <c r="B300" s="110"/>
      <c r="D300" s="111" t="s">
        <v>72</v>
      </c>
      <c r="E300" s="119" t="s">
        <v>409</v>
      </c>
      <c r="F300" s="119" t="s">
        <v>410</v>
      </c>
      <c r="J300" s="120">
        <f>BK300</f>
        <v>0</v>
      </c>
      <c r="L300" s="110"/>
      <c r="M300" s="114"/>
      <c r="P300" s="115">
        <f>SUM(P301:P303)</f>
        <v>0</v>
      </c>
      <c r="R300" s="115">
        <f>SUM(R301:R303)</f>
        <v>0</v>
      </c>
      <c r="T300" s="116">
        <f>SUM(T301:T303)</f>
        <v>0</v>
      </c>
      <c r="AR300" s="111" t="s">
        <v>151</v>
      </c>
      <c r="AT300" s="117" t="s">
        <v>72</v>
      </c>
      <c r="AU300" s="117" t="s">
        <v>78</v>
      </c>
      <c r="AY300" s="111" t="s">
        <v>116</v>
      </c>
      <c r="BK300" s="118">
        <f>SUM(BK301:BK303)</f>
        <v>0</v>
      </c>
    </row>
    <row r="301" spans="2:65" s="1" customFormat="1" ht="16.5" customHeight="1">
      <c r="B301" s="121"/>
      <c r="C301" s="122" t="s">
        <v>411</v>
      </c>
      <c r="D301" s="122" t="s">
        <v>118</v>
      </c>
      <c r="E301" s="123" t="s">
        <v>412</v>
      </c>
      <c r="F301" s="124" t="s">
        <v>413</v>
      </c>
      <c r="G301" s="125" t="s">
        <v>414</v>
      </c>
      <c r="H301" s="126">
        <v>1</v>
      </c>
      <c r="I301" s="127"/>
      <c r="J301" s="127">
        <f>ROUND(I301*H301,2)</f>
        <v>0</v>
      </c>
      <c r="K301" s="124" t="s">
        <v>415</v>
      </c>
      <c r="L301" s="27"/>
      <c r="M301" s="128" t="s">
        <v>1</v>
      </c>
      <c r="N301" s="129" t="s">
        <v>38</v>
      </c>
      <c r="O301" s="130">
        <v>0</v>
      </c>
      <c r="P301" s="130">
        <f>O301*H301</f>
        <v>0</v>
      </c>
      <c r="Q301" s="130">
        <v>0</v>
      </c>
      <c r="R301" s="130">
        <f>Q301*H301</f>
        <v>0</v>
      </c>
      <c r="S301" s="130">
        <v>0</v>
      </c>
      <c r="T301" s="131">
        <f>S301*H301</f>
        <v>0</v>
      </c>
      <c r="AR301" s="132" t="s">
        <v>416</v>
      </c>
      <c r="AT301" s="132" t="s">
        <v>118</v>
      </c>
      <c r="AU301" s="132" t="s">
        <v>80</v>
      </c>
      <c r="AY301" s="15" t="s">
        <v>116</v>
      </c>
      <c r="BE301" s="133">
        <f>IF(N301="základní",J301,0)</f>
        <v>0</v>
      </c>
      <c r="BF301" s="133">
        <f>IF(N301="snížená",J301,0)</f>
        <v>0</v>
      </c>
      <c r="BG301" s="133">
        <f>IF(N301="zákl. přenesená",J301,0)</f>
        <v>0</v>
      </c>
      <c r="BH301" s="133">
        <f>IF(N301="sníž. přenesená",J301,0)</f>
        <v>0</v>
      </c>
      <c r="BI301" s="133">
        <f>IF(N301="nulová",J301,0)</f>
        <v>0</v>
      </c>
      <c r="BJ301" s="15" t="s">
        <v>78</v>
      </c>
      <c r="BK301" s="133">
        <f>ROUND(I301*H301,2)</f>
        <v>0</v>
      </c>
      <c r="BL301" s="15" t="s">
        <v>416</v>
      </c>
      <c r="BM301" s="132" t="s">
        <v>417</v>
      </c>
    </row>
    <row r="302" spans="2:65" s="1" customFormat="1">
      <c r="B302" s="27"/>
      <c r="D302" s="134" t="s">
        <v>124</v>
      </c>
      <c r="F302" s="135" t="s">
        <v>413</v>
      </c>
      <c r="L302" s="27"/>
      <c r="M302" s="136"/>
      <c r="T302" s="51"/>
      <c r="AT302" s="15" t="s">
        <v>124</v>
      </c>
      <c r="AU302" s="15" t="s">
        <v>80</v>
      </c>
    </row>
    <row r="303" spans="2:65" s="1" customFormat="1">
      <c r="B303" s="27"/>
      <c r="D303" s="159" t="s">
        <v>418</v>
      </c>
      <c r="F303" s="160" t="s">
        <v>419</v>
      </c>
      <c r="L303" s="27"/>
      <c r="M303" s="136"/>
      <c r="T303" s="51"/>
      <c r="AT303" s="15" t="s">
        <v>418</v>
      </c>
      <c r="AU303" s="15" t="s">
        <v>80</v>
      </c>
    </row>
    <row r="304" spans="2:65" s="11" customFormat="1" ht="22.9" customHeight="1">
      <c r="B304" s="110"/>
      <c r="D304" s="111" t="s">
        <v>72</v>
      </c>
      <c r="E304" s="119" t="s">
        <v>420</v>
      </c>
      <c r="F304" s="119" t="s">
        <v>421</v>
      </c>
      <c r="J304" s="120">
        <f>BK304</f>
        <v>0</v>
      </c>
      <c r="L304" s="110"/>
      <c r="M304" s="114"/>
      <c r="P304" s="115">
        <f>SUM(P305:P307)</f>
        <v>0</v>
      </c>
      <c r="R304" s="115">
        <f>SUM(R305:R307)</f>
        <v>0</v>
      </c>
      <c r="T304" s="116">
        <f>SUM(T305:T307)</f>
        <v>0</v>
      </c>
      <c r="AR304" s="111" t="s">
        <v>151</v>
      </c>
      <c r="AT304" s="117" t="s">
        <v>72</v>
      </c>
      <c r="AU304" s="117" t="s">
        <v>78</v>
      </c>
      <c r="AY304" s="111" t="s">
        <v>116</v>
      </c>
      <c r="BK304" s="118">
        <f>SUM(BK305:BK307)</f>
        <v>0</v>
      </c>
    </row>
    <row r="305" spans="2:65" s="1" customFormat="1" ht="16.5" customHeight="1">
      <c r="B305" s="121"/>
      <c r="C305" s="122" t="s">
        <v>422</v>
      </c>
      <c r="D305" s="122" t="s">
        <v>118</v>
      </c>
      <c r="E305" s="123" t="s">
        <v>423</v>
      </c>
      <c r="F305" s="124" t="s">
        <v>421</v>
      </c>
      <c r="G305" s="125" t="s">
        <v>414</v>
      </c>
      <c r="H305" s="126">
        <v>1</v>
      </c>
      <c r="I305" s="127"/>
      <c r="J305" s="127">
        <f>ROUND(I305*H305,2)</f>
        <v>0</v>
      </c>
      <c r="K305" s="124" t="s">
        <v>415</v>
      </c>
      <c r="L305" s="27"/>
      <c r="M305" s="128" t="s">
        <v>1</v>
      </c>
      <c r="N305" s="129" t="s">
        <v>38</v>
      </c>
      <c r="O305" s="130">
        <v>0</v>
      </c>
      <c r="P305" s="130">
        <f>O305*H305</f>
        <v>0</v>
      </c>
      <c r="Q305" s="130">
        <v>0</v>
      </c>
      <c r="R305" s="130">
        <f>Q305*H305</f>
        <v>0</v>
      </c>
      <c r="S305" s="130">
        <v>0</v>
      </c>
      <c r="T305" s="131">
        <f>S305*H305</f>
        <v>0</v>
      </c>
      <c r="AR305" s="132" t="s">
        <v>416</v>
      </c>
      <c r="AT305" s="132" t="s">
        <v>118</v>
      </c>
      <c r="AU305" s="132" t="s">
        <v>80</v>
      </c>
      <c r="AY305" s="15" t="s">
        <v>116</v>
      </c>
      <c r="BE305" s="133">
        <f>IF(N305="základní",J305,0)</f>
        <v>0</v>
      </c>
      <c r="BF305" s="133">
        <f>IF(N305="snížená",J305,0)</f>
        <v>0</v>
      </c>
      <c r="BG305" s="133">
        <f>IF(N305="zákl. přenesená",J305,0)</f>
        <v>0</v>
      </c>
      <c r="BH305" s="133">
        <f>IF(N305="sníž. přenesená",J305,0)</f>
        <v>0</v>
      </c>
      <c r="BI305" s="133">
        <f>IF(N305="nulová",J305,0)</f>
        <v>0</v>
      </c>
      <c r="BJ305" s="15" t="s">
        <v>78</v>
      </c>
      <c r="BK305" s="133">
        <f>ROUND(I305*H305,2)</f>
        <v>0</v>
      </c>
      <c r="BL305" s="15" t="s">
        <v>416</v>
      </c>
      <c r="BM305" s="132" t="s">
        <v>424</v>
      </c>
    </row>
    <row r="306" spans="2:65" s="1" customFormat="1">
      <c r="B306" s="27"/>
      <c r="D306" s="134" t="s">
        <v>124</v>
      </c>
      <c r="F306" s="135" t="s">
        <v>421</v>
      </c>
      <c r="L306" s="27"/>
      <c r="M306" s="136"/>
      <c r="T306" s="51"/>
      <c r="AT306" s="15" t="s">
        <v>124</v>
      </c>
      <c r="AU306" s="15" t="s">
        <v>80</v>
      </c>
    </row>
    <row r="307" spans="2:65" s="1" customFormat="1">
      <c r="B307" s="27"/>
      <c r="D307" s="159" t="s">
        <v>418</v>
      </c>
      <c r="F307" s="160" t="s">
        <v>425</v>
      </c>
      <c r="L307" s="27"/>
      <c r="M307" s="136"/>
      <c r="T307" s="51"/>
      <c r="AT307" s="15" t="s">
        <v>418</v>
      </c>
      <c r="AU307" s="15" t="s">
        <v>80</v>
      </c>
    </row>
    <row r="308" spans="2:65" s="11" customFormat="1" ht="22.9" customHeight="1">
      <c r="B308" s="110"/>
      <c r="D308" s="111" t="s">
        <v>72</v>
      </c>
      <c r="E308" s="119" t="s">
        <v>426</v>
      </c>
      <c r="F308" s="119" t="s">
        <v>427</v>
      </c>
      <c r="J308" s="120">
        <f>BK308</f>
        <v>0</v>
      </c>
      <c r="L308" s="110"/>
      <c r="M308" s="114"/>
      <c r="P308" s="115">
        <f>SUM(P309:P311)</f>
        <v>0</v>
      </c>
      <c r="R308" s="115">
        <f>SUM(R309:R311)</f>
        <v>0</v>
      </c>
      <c r="T308" s="116">
        <f>SUM(T309:T311)</f>
        <v>0</v>
      </c>
      <c r="AR308" s="111" t="s">
        <v>151</v>
      </c>
      <c r="AT308" s="117" t="s">
        <v>72</v>
      </c>
      <c r="AU308" s="117" t="s">
        <v>78</v>
      </c>
      <c r="AY308" s="111" t="s">
        <v>116</v>
      </c>
      <c r="BK308" s="118">
        <f>SUM(BK309:BK311)</f>
        <v>0</v>
      </c>
    </row>
    <row r="309" spans="2:65" s="1" customFormat="1" ht="16.5" customHeight="1">
      <c r="B309" s="121"/>
      <c r="C309" s="122" t="s">
        <v>428</v>
      </c>
      <c r="D309" s="122" t="s">
        <v>118</v>
      </c>
      <c r="E309" s="123" t="s">
        <v>429</v>
      </c>
      <c r="F309" s="124" t="s">
        <v>427</v>
      </c>
      <c r="G309" s="125" t="s">
        <v>414</v>
      </c>
      <c r="H309" s="126">
        <v>1</v>
      </c>
      <c r="I309" s="127"/>
      <c r="J309" s="127">
        <f>ROUND(I309*H309,2)</f>
        <v>0</v>
      </c>
      <c r="K309" s="124" t="s">
        <v>415</v>
      </c>
      <c r="L309" s="27"/>
      <c r="M309" s="128" t="s">
        <v>1</v>
      </c>
      <c r="N309" s="129" t="s">
        <v>38</v>
      </c>
      <c r="O309" s="130">
        <v>0</v>
      </c>
      <c r="P309" s="130">
        <f>O309*H309</f>
        <v>0</v>
      </c>
      <c r="Q309" s="130">
        <v>0</v>
      </c>
      <c r="R309" s="130">
        <f>Q309*H309</f>
        <v>0</v>
      </c>
      <c r="S309" s="130">
        <v>0</v>
      </c>
      <c r="T309" s="131">
        <f>S309*H309</f>
        <v>0</v>
      </c>
      <c r="AR309" s="132" t="s">
        <v>416</v>
      </c>
      <c r="AT309" s="132" t="s">
        <v>118</v>
      </c>
      <c r="AU309" s="132" t="s">
        <v>80</v>
      </c>
      <c r="AY309" s="15" t="s">
        <v>116</v>
      </c>
      <c r="BE309" s="133">
        <f>IF(N309="základní",J309,0)</f>
        <v>0</v>
      </c>
      <c r="BF309" s="133">
        <f>IF(N309="snížená",J309,0)</f>
        <v>0</v>
      </c>
      <c r="BG309" s="133">
        <f>IF(N309="zákl. přenesená",J309,0)</f>
        <v>0</v>
      </c>
      <c r="BH309" s="133">
        <f>IF(N309="sníž. přenesená",J309,0)</f>
        <v>0</v>
      </c>
      <c r="BI309" s="133">
        <f>IF(N309="nulová",J309,0)</f>
        <v>0</v>
      </c>
      <c r="BJ309" s="15" t="s">
        <v>78</v>
      </c>
      <c r="BK309" s="133">
        <f>ROUND(I309*H309,2)</f>
        <v>0</v>
      </c>
      <c r="BL309" s="15" t="s">
        <v>416</v>
      </c>
      <c r="BM309" s="132" t="s">
        <v>430</v>
      </c>
    </row>
    <row r="310" spans="2:65" s="1" customFormat="1">
      <c r="B310" s="27"/>
      <c r="D310" s="134" t="s">
        <v>124</v>
      </c>
      <c r="F310" s="135" t="s">
        <v>427</v>
      </c>
      <c r="L310" s="27"/>
      <c r="M310" s="136"/>
      <c r="T310" s="51"/>
      <c r="AT310" s="15" t="s">
        <v>124</v>
      </c>
      <c r="AU310" s="15" t="s">
        <v>80</v>
      </c>
    </row>
    <row r="311" spans="2:65" s="1" customFormat="1">
      <c r="B311" s="27"/>
      <c r="D311" s="159" t="s">
        <v>418</v>
      </c>
      <c r="F311" s="160" t="s">
        <v>431</v>
      </c>
      <c r="L311" s="27"/>
      <c r="M311" s="136"/>
      <c r="T311" s="51"/>
      <c r="AT311" s="15" t="s">
        <v>418</v>
      </c>
      <c r="AU311" s="15" t="s">
        <v>80</v>
      </c>
    </row>
    <row r="312" spans="2:65" s="11" customFormat="1" ht="22.9" customHeight="1">
      <c r="B312" s="110"/>
      <c r="D312" s="111" t="s">
        <v>72</v>
      </c>
      <c r="E312" s="119" t="s">
        <v>432</v>
      </c>
      <c r="F312" s="119" t="s">
        <v>433</v>
      </c>
      <c r="J312" s="120">
        <f>BK312</f>
        <v>0</v>
      </c>
      <c r="L312" s="110"/>
      <c r="M312" s="114"/>
      <c r="P312" s="115">
        <f>SUM(P313:P321)</f>
        <v>0</v>
      </c>
      <c r="R312" s="115">
        <f>SUM(R313:R321)</f>
        <v>0</v>
      </c>
      <c r="T312" s="116">
        <f>SUM(T313:T321)</f>
        <v>0</v>
      </c>
      <c r="AR312" s="111" t="s">
        <v>151</v>
      </c>
      <c r="AT312" s="117" t="s">
        <v>72</v>
      </c>
      <c r="AU312" s="117" t="s">
        <v>78</v>
      </c>
      <c r="AY312" s="111" t="s">
        <v>116</v>
      </c>
      <c r="BK312" s="118">
        <f>SUM(BK313:BK321)</f>
        <v>0</v>
      </c>
    </row>
    <row r="313" spans="2:65" s="1" customFormat="1" ht="16.5" customHeight="1">
      <c r="B313" s="121"/>
      <c r="C313" s="122" t="s">
        <v>434</v>
      </c>
      <c r="D313" s="122" t="s">
        <v>118</v>
      </c>
      <c r="E313" s="123" t="s">
        <v>435</v>
      </c>
      <c r="F313" s="124" t="s">
        <v>433</v>
      </c>
      <c r="G313" s="125" t="s">
        <v>414</v>
      </c>
      <c r="H313" s="126">
        <v>1</v>
      </c>
      <c r="I313" s="127"/>
      <c r="J313" s="127">
        <f>ROUND(I313*H313,2)</f>
        <v>0</v>
      </c>
      <c r="K313" s="124" t="s">
        <v>415</v>
      </c>
      <c r="L313" s="27"/>
      <c r="M313" s="128" t="s">
        <v>1</v>
      </c>
      <c r="N313" s="129" t="s">
        <v>38</v>
      </c>
      <c r="O313" s="130">
        <v>0</v>
      </c>
      <c r="P313" s="130">
        <f>O313*H313</f>
        <v>0</v>
      </c>
      <c r="Q313" s="130">
        <v>0</v>
      </c>
      <c r="R313" s="130">
        <f>Q313*H313</f>
        <v>0</v>
      </c>
      <c r="S313" s="130">
        <v>0</v>
      </c>
      <c r="T313" s="131">
        <f>S313*H313</f>
        <v>0</v>
      </c>
      <c r="AR313" s="132" t="s">
        <v>416</v>
      </c>
      <c r="AT313" s="132" t="s">
        <v>118</v>
      </c>
      <c r="AU313" s="132" t="s">
        <v>80</v>
      </c>
      <c r="AY313" s="15" t="s">
        <v>116</v>
      </c>
      <c r="BE313" s="133">
        <f>IF(N313="základní",J313,0)</f>
        <v>0</v>
      </c>
      <c r="BF313" s="133">
        <f>IF(N313="snížená",J313,0)</f>
        <v>0</v>
      </c>
      <c r="BG313" s="133">
        <f>IF(N313="zákl. přenesená",J313,0)</f>
        <v>0</v>
      </c>
      <c r="BH313" s="133">
        <f>IF(N313="sníž. přenesená",J313,0)</f>
        <v>0</v>
      </c>
      <c r="BI313" s="133">
        <f>IF(N313="nulová",J313,0)</f>
        <v>0</v>
      </c>
      <c r="BJ313" s="15" t="s">
        <v>78</v>
      </c>
      <c r="BK313" s="133">
        <f>ROUND(I313*H313,2)</f>
        <v>0</v>
      </c>
      <c r="BL313" s="15" t="s">
        <v>416</v>
      </c>
      <c r="BM313" s="132" t="s">
        <v>436</v>
      </c>
    </row>
    <row r="314" spans="2:65" s="1" customFormat="1">
      <c r="B314" s="27"/>
      <c r="D314" s="134" t="s">
        <v>124</v>
      </c>
      <c r="F314" s="135" t="s">
        <v>433</v>
      </c>
      <c r="L314" s="27"/>
      <c r="M314" s="136"/>
      <c r="T314" s="51"/>
      <c r="AT314" s="15" t="s">
        <v>124</v>
      </c>
      <c r="AU314" s="15" t="s">
        <v>80</v>
      </c>
    </row>
    <row r="315" spans="2:65" s="1" customFormat="1">
      <c r="B315" s="27"/>
      <c r="D315" s="159" t="s">
        <v>418</v>
      </c>
      <c r="F315" s="160" t="s">
        <v>437</v>
      </c>
      <c r="L315" s="27"/>
      <c r="M315" s="136"/>
      <c r="T315" s="51"/>
      <c r="AT315" s="15" t="s">
        <v>418</v>
      </c>
      <c r="AU315" s="15" t="s">
        <v>80</v>
      </c>
    </row>
    <row r="316" spans="2:65" s="1" customFormat="1" ht="16.5" customHeight="1">
      <c r="B316" s="121"/>
      <c r="C316" s="122" t="s">
        <v>438</v>
      </c>
      <c r="D316" s="122" t="s">
        <v>118</v>
      </c>
      <c r="E316" s="123" t="s">
        <v>439</v>
      </c>
      <c r="F316" s="124" t="s">
        <v>440</v>
      </c>
      <c r="G316" s="125" t="s">
        <v>414</v>
      </c>
      <c r="H316" s="126">
        <v>1</v>
      </c>
      <c r="I316" s="127"/>
      <c r="J316" s="127">
        <f>ROUND(I316*H316,2)</f>
        <v>0</v>
      </c>
      <c r="K316" s="124" t="s">
        <v>415</v>
      </c>
      <c r="L316" s="27"/>
      <c r="M316" s="128" t="s">
        <v>1</v>
      </c>
      <c r="N316" s="129" t="s">
        <v>38</v>
      </c>
      <c r="O316" s="130">
        <v>0</v>
      </c>
      <c r="P316" s="130">
        <f>O316*H316</f>
        <v>0</v>
      </c>
      <c r="Q316" s="130">
        <v>0</v>
      </c>
      <c r="R316" s="130">
        <f>Q316*H316</f>
        <v>0</v>
      </c>
      <c r="S316" s="130">
        <v>0</v>
      </c>
      <c r="T316" s="131">
        <f>S316*H316</f>
        <v>0</v>
      </c>
      <c r="AR316" s="132" t="s">
        <v>416</v>
      </c>
      <c r="AT316" s="132" t="s">
        <v>118</v>
      </c>
      <c r="AU316" s="132" t="s">
        <v>80</v>
      </c>
      <c r="AY316" s="15" t="s">
        <v>116</v>
      </c>
      <c r="BE316" s="133">
        <f>IF(N316="základní",J316,0)</f>
        <v>0</v>
      </c>
      <c r="BF316" s="133">
        <f>IF(N316="snížená",J316,0)</f>
        <v>0</v>
      </c>
      <c r="BG316" s="133">
        <f>IF(N316="zákl. přenesená",J316,0)</f>
        <v>0</v>
      </c>
      <c r="BH316" s="133">
        <f>IF(N316="sníž. přenesená",J316,0)</f>
        <v>0</v>
      </c>
      <c r="BI316" s="133">
        <f>IF(N316="nulová",J316,0)</f>
        <v>0</v>
      </c>
      <c r="BJ316" s="15" t="s">
        <v>78</v>
      </c>
      <c r="BK316" s="133">
        <f>ROUND(I316*H316,2)</f>
        <v>0</v>
      </c>
      <c r="BL316" s="15" t="s">
        <v>416</v>
      </c>
      <c r="BM316" s="132" t="s">
        <v>441</v>
      </c>
    </row>
    <row r="317" spans="2:65" s="1" customFormat="1">
      <c r="B317" s="27"/>
      <c r="D317" s="134" t="s">
        <v>124</v>
      </c>
      <c r="F317" s="135" t="s">
        <v>442</v>
      </c>
      <c r="L317" s="27"/>
      <c r="M317" s="136"/>
      <c r="T317" s="51"/>
      <c r="AT317" s="15" t="s">
        <v>124</v>
      </c>
      <c r="AU317" s="15" t="s">
        <v>80</v>
      </c>
    </row>
    <row r="318" spans="2:65" s="1" customFormat="1">
      <c r="B318" s="27"/>
      <c r="D318" s="159" t="s">
        <v>418</v>
      </c>
      <c r="F318" s="160" t="s">
        <v>443</v>
      </c>
      <c r="L318" s="27"/>
      <c r="M318" s="136"/>
      <c r="T318" s="51"/>
      <c r="AT318" s="15" t="s">
        <v>418</v>
      </c>
      <c r="AU318" s="15" t="s">
        <v>80</v>
      </c>
    </row>
    <row r="319" spans="2:65" s="1" customFormat="1" ht="16.5" customHeight="1">
      <c r="B319" s="121"/>
      <c r="C319" s="122" t="s">
        <v>444</v>
      </c>
      <c r="D319" s="122" t="s">
        <v>118</v>
      </c>
      <c r="E319" s="123" t="s">
        <v>445</v>
      </c>
      <c r="F319" s="124" t="s">
        <v>446</v>
      </c>
      <c r="G319" s="125" t="s">
        <v>414</v>
      </c>
      <c r="H319" s="126">
        <v>1</v>
      </c>
      <c r="I319" s="127"/>
      <c r="J319" s="127">
        <f>ROUND(I319*H319,2)</f>
        <v>0</v>
      </c>
      <c r="K319" s="124" t="s">
        <v>415</v>
      </c>
      <c r="L319" s="27"/>
      <c r="M319" s="128" t="s">
        <v>1</v>
      </c>
      <c r="N319" s="129" t="s">
        <v>38</v>
      </c>
      <c r="O319" s="130">
        <v>0</v>
      </c>
      <c r="P319" s="130">
        <f>O319*H319</f>
        <v>0</v>
      </c>
      <c r="Q319" s="130">
        <v>0</v>
      </c>
      <c r="R319" s="130">
        <f>Q319*H319</f>
        <v>0</v>
      </c>
      <c r="S319" s="130">
        <v>0</v>
      </c>
      <c r="T319" s="131">
        <f>S319*H319</f>
        <v>0</v>
      </c>
      <c r="AR319" s="132" t="s">
        <v>416</v>
      </c>
      <c r="AT319" s="132" t="s">
        <v>118</v>
      </c>
      <c r="AU319" s="132" t="s">
        <v>80</v>
      </c>
      <c r="AY319" s="15" t="s">
        <v>116</v>
      </c>
      <c r="BE319" s="133">
        <f>IF(N319="základní",J319,0)</f>
        <v>0</v>
      </c>
      <c r="BF319" s="133">
        <f>IF(N319="snížená",J319,0)</f>
        <v>0</v>
      </c>
      <c r="BG319" s="133">
        <f>IF(N319="zákl. přenesená",J319,0)</f>
        <v>0</v>
      </c>
      <c r="BH319" s="133">
        <f>IF(N319="sníž. přenesená",J319,0)</f>
        <v>0</v>
      </c>
      <c r="BI319" s="133">
        <f>IF(N319="nulová",J319,0)</f>
        <v>0</v>
      </c>
      <c r="BJ319" s="15" t="s">
        <v>78</v>
      </c>
      <c r="BK319" s="133">
        <f>ROUND(I319*H319,2)</f>
        <v>0</v>
      </c>
      <c r="BL319" s="15" t="s">
        <v>416</v>
      </c>
      <c r="BM319" s="132" t="s">
        <v>447</v>
      </c>
    </row>
    <row r="320" spans="2:65" s="1" customFormat="1">
      <c r="B320" s="27"/>
      <c r="D320" s="134" t="s">
        <v>124</v>
      </c>
      <c r="F320" s="135" t="s">
        <v>446</v>
      </c>
      <c r="L320" s="27"/>
      <c r="M320" s="136"/>
      <c r="T320" s="51"/>
      <c r="AT320" s="15" t="s">
        <v>124</v>
      </c>
      <c r="AU320" s="15" t="s">
        <v>80</v>
      </c>
    </row>
    <row r="321" spans="2:65" s="1" customFormat="1">
      <c r="B321" s="27"/>
      <c r="D321" s="159" t="s">
        <v>418</v>
      </c>
      <c r="F321" s="160" t="s">
        <v>448</v>
      </c>
      <c r="L321" s="27"/>
      <c r="M321" s="136"/>
      <c r="T321" s="51"/>
      <c r="AT321" s="15" t="s">
        <v>418</v>
      </c>
      <c r="AU321" s="15" t="s">
        <v>80</v>
      </c>
    </row>
    <row r="322" spans="2:65" s="11" customFormat="1" ht="22.9" customHeight="1">
      <c r="B322" s="110"/>
      <c r="D322" s="111" t="s">
        <v>72</v>
      </c>
      <c r="E322" s="119" t="s">
        <v>449</v>
      </c>
      <c r="F322" s="119" t="s">
        <v>450</v>
      </c>
      <c r="J322" s="120">
        <f>BK322</f>
        <v>0</v>
      </c>
      <c r="L322" s="110"/>
      <c r="M322" s="114"/>
      <c r="P322" s="115">
        <f>SUM(P323:P328)</f>
        <v>0</v>
      </c>
      <c r="R322" s="115">
        <f>SUM(R323:R328)</f>
        <v>0</v>
      </c>
      <c r="T322" s="116">
        <f>SUM(T323:T328)</f>
        <v>0</v>
      </c>
      <c r="AR322" s="111" t="s">
        <v>151</v>
      </c>
      <c r="AT322" s="117" t="s">
        <v>72</v>
      </c>
      <c r="AU322" s="117" t="s">
        <v>78</v>
      </c>
      <c r="AY322" s="111" t="s">
        <v>116</v>
      </c>
      <c r="BK322" s="118">
        <f>SUM(BK323:BK328)</f>
        <v>0</v>
      </c>
    </row>
    <row r="323" spans="2:65" s="1" customFormat="1" ht="16.5" customHeight="1">
      <c r="B323" s="121"/>
      <c r="C323" s="122" t="s">
        <v>451</v>
      </c>
      <c r="D323" s="122" t="s">
        <v>118</v>
      </c>
      <c r="E323" s="123" t="s">
        <v>452</v>
      </c>
      <c r="F323" s="124" t="s">
        <v>450</v>
      </c>
      <c r="G323" s="125" t="s">
        <v>414</v>
      </c>
      <c r="H323" s="126">
        <v>1</v>
      </c>
      <c r="I323" s="127"/>
      <c r="J323" s="127">
        <f>ROUND(I323*H323,2)</f>
        <v>0</v>
      </c>
      <c r="K323" s="124" t="s">
        <v>415</v>
      </c>
      <c r="L323" s="27"/>
      <c r="M323" s="128" t="s">
        <v>1</v>
      </c>
      <c r="N323" s="129" t="s">
        <v>38</v>
      </c>
      <c r="O323" s="130">
        <v>0</v>
      </c>
      <c r="P323" s="130">
        <f>O323*H323</f>
        <v>0</v>
      </c>
      <c r="Q323" s="130">
        <v>0</v>
      </c>
      <c r="R323" s="130">
        <f>Q323*H323</f>
        <v>0</v>
      </c>
      <c r="S323" s="130">
        <v>0</v>
      </c>
      <c r="T323" s="131">
        <f>S323*H323</f>
        <v>0</v>
      </c>
      <c r="AR323" s="132" t="s">
        <v>416</v>
      </c>
      <c r="AT323" s="132" t="s">
        <v>118</v>
      </c>
      <c r="AU323" s="132" t="s">
        <v>80</v>
      </c>
      <c r="AY323" s="15" t="s">
        <v>116</v>
      </c>
      <c r="BE323" s="133">
        <f>IF(N323="základní",J323,0)</f>
        <v>0</v>
      </c>
      <c r="BF323" s="133">
        <f>IF(N323="snížená",J323,0)</f>
        <v>0</v>
      </c>
      <c r="BG323" s="133">
        <f>IF(N323="zákl. přenesená",J323,0)</f>
        <v>0</v>
      </c>
      <c r="BH323" s="133">
        <f>IF(N323="sníž. přenesená",J323,0)</f>
        <v>0</v>
      </c>
      <c r="BI323" s="133">
        <f>IF(N323="nulová",J323,0)</f>
        <v>0</v>
      </c>
      <c r="BJ323" s="15" t="s">
        <v>78</v>
      </c>
      <c r="BK323" s="133">
        <f>ROUND(I323*H323,2)</f>
        <v>0</v>
      </c>
      <c r="BL323" s="15" t="s">
        <v>416</v>
      </c>
      <c r="BM323" s="132" t="s">
        <v>453</v>
      </c>
    </row>
    <row r="324" spans="2:65" s="1" customFormat="1">
      <c r="B324" s="27"/>
      <c r="D324" s="134" t="s">
        <v>124</v>
      </c>
      <c r="F324" s="135" t="s">
        <v>450</v>
      </c>
      <c r="L324" s="27"/>
      <c r="M324" s="136"/>
      <c r="T324" s="51"/>
      <c r="AT324" s="15" t="s">
        <v>124</v>
      </c>
      <c r="AU324" s="15" t="s">
        <v>80</v>
      </c>
    </row>
    <row r="325" spans="2:65" s="1" customFormat="1">
      <c r="B325" s="27"/>
      <c r="D325" s="159" t="s">
        <v>418</v>
      </c>
      <c r="F325" s="160" t="s">
        <v>454</v>
      </c>
      <c r="L325" s="27"/>
      <c r="M325" s="136"/>
      <c r="T325" s="51"/>
      <c r="AT325" s="15" t="s">
        <v>418</v>
      </c>
      <c r="AU325" s="15" t="s">
        <v>80</v>
      </c>
    </row>
    <row r="326" spans="2:65" s="1" customFormat="1" ht="16.5" customHeight="1">
      <c r="B326" s="121"/>
      <c r="C326" s="122" t="s">
        <v>455</v>
      </c>
      <c r="D326" s="122" t="s">
        <v>118</v>
      </c>
      <c r="E326" s="123" t="s">
        <v>456</v>
      </c>
      <c r="F326" s="124" t="s">
        <v>457</v>
      </c>
      <c r="G326" s="125" t="s">
        <v>414</v>
      </c>
      <c r="H326" s="126">
        <v>1</v>
      </c>
      <c r="I326" s="127"/>
      <c r="J326" s="127">
        <f>ROUND(I326*H326,2)</f>
        <v>0</v>
      </c>
      <c r="K326" s="124" t="s">
        <v>415</v>
      </c>
      <c r="L326" s="27"/>
      <c r="M326" s="128" t="s">
        <v>1</v>
      </c>
      <c r="N326" s="129" t="s">
        <v>38</v>
      </c>
      <c r="O326" s="130">
        <v>0</v>
      </c>
      <c r="P326" s="130">
        <f>O326*H326</f>
        <v>0</v>
      </c>
      <c r="Q326" s="130">
        <v>0</v>
      </c>
      <c r="R326" s="130">
        <f>Q326*H326</f>
        <v>0</v>
      </c>
      <c r="S326" s="130">
        <v>0</v>
      </c>
      <c r="T326" s="131">
        <f>S326*H326</f>
        <v>0</v>
      </c>
      <c r="AR326" s="132" t="s">
        <v>416</v>
      </c>
      <c r="AT326" s="132" t="s">
        <v>118</v>
      </c>
      <c r="AU326" s="132" t="s">
        <v>80</v>
      </c>
      <c r="AY326" s="15" t="s">
        <v>116</v>
      </c>
      <c r="BE326" s="133">
        <f>IF(N326="základní",J326,0)</f>
        <v>0</v>
      </c>
      <c r="BF326" s="133">
        <f>IF(N326="snížená",J326,0)</f>
        <v>0</v>
      </c>
      <c r="BG326" s="133">
        <f>IF(N326="zákl. přenesená",J326,0)</f>
        <v>0</v>
      </c>
      <c r="BH326" s="133">
        <f>IF(N326="sníž. přenesená",J326,0)</f>
        <v>0</v>
      </c>
      <c r="BI326" s="133">
        <f>IF(N326="nulová",J326,0)</f>
        <v>0</v>
      </c>
      <c r="BJ326" s="15" t="s">
        <v>78</v>
      </c>
      <c r="BK326" s="133">
        <f>ROUND(I326*H326,2)</f>
        <v>0</v>
      </c>
      <c r="BL326" s="15" t="s">
        <v>416</v>
      </c>
      <c r="BM326" s="132" t="s">
        <v>458</v>
      </c>
    </row>
    <row r="327" spans="2:65" s="1" customFormat="1">
      <c r="B327" s="27"/>
      <c r="D327" s="134" t="s">
        <v>124</v>
      </c>
      <c r="F327" s="135" t="s">
        <v>459</v>
      </c>
      <c r="L327" s="27"/>
      <c r="M327" s="136"/>
      <c r="T327" s="51"/>
      <c r="AT327" s="15" t="s">
        <v>124</v>
      </c>
      <c r="AU327" s="15" t="s">
        <v>80</v>
      </c>
    </row>
    <row r="328" spans="2:65" s="1" customFormat="1">
      <c r="B328" s="27"/>
      <c r="D328" s="159" t="s">
        <v>418</v>
      </c>
      <c r="F328" s="160" t="s">
        <v>460</v>
      </c>
      <c r="L328" s="27"/>
      <c r="M328" s="136"/>
      <c r="T328" s="51"/>
      <c r="AT328" s="15" t="s">
        <v>418</v>
      </c>
      <c r="AU328" s="15" t="s">
        <v>80</v>
      </c>
    </row>
    <row r="329" spans="2:65" s="11" customFormat="1" ht="22.9" customHeight="1">
      <c r="B329" s="110"/>
      <c r="D329" s="111" t="s">
        <v>72</v>
      </c>
      <c r="E329" s="119" t="s">
        <v>461</v>
      </c>
      <c r="F329" s="119" t="s">
        <v>462</v>
      </c>
      <c r="J329" s="120">
        <f>BK329</f>
        <v>0</v>
      </c>
      <c r="L329" s="110"/>
      <c r="M329" s="114"/>
      <c r="P329" s="115">
        <f>SUM(P330:P335)</f>
        <v>0</v>
      </c>
      <c r="R329" s="115">
        <f>SUM(R330:R335)</f>
        <v>0</v>
      </c>
      <c r="T329" s="116">
        <f>SUM(T330:T335)</f>
        <v>0</v>
      </c>
      <c r="AR329" s="111" t="s">
        <v>151</v>
      </c>
      <c r="AT329" s="117" t="s">
        <v>72</v>
      </c>
      <c r="AU329" s="117" t="s">
        <v>78</v>
      </c>
      <c r="AY329" s="111" t="s">
        <v>116</v>
      </c>
      <c r="BK329" s="118">
        <f>SUM(BK330:BK335)</f>
        <v>0</v>
      </c>
    </row>
    <row r="330" spans="2:65" s="1" customFormat="1" ht="16.5" customHeight="1">
      <c r="B330" s="121"/>
      <c r="C330" s="122" t="s">
        <v>463</v>
      </c>
      <c r="D330" s="122" t="s">
        <v>118</v>
      </c>
      <c r="E330" s="123" t="s">
        <v>464</v>
      </c>
      <c r="F330" s="124" t="s">
        <v>462</v>
      </c>
      <c r="G330" s="125" t="s">
        <v>414</v>
      </c>
      <c r="H330" s="126">
        <v>1</v>
      </c>
      <c r="I330" s="127"/>
      <c r="J330" s="127">
        <f>ROUND(I330*H330,2)</f>
        <v>0</v>
      </c>
      <c r="K330" s="124" t="s">
        <v>415</v>
      </c>
      <c r="L330" s="27"/>
      <c r="M330" s="128" t="s">
        <v>1</v>
      </c>
      <c r="N330" s="129" t="s">
        <v>38</v>
      </c>
      <c r="O330" s="130">
        <v>0</v>
      </c>
      <c r="P330" s="130">
        <f>O330*H330</f>
        <v>0</v>
      </c>
      <c r="Q330" s="130">
        <v>0</v>
      </c>
      <c r="R330" s="130">
        <f>Q330*H330</f>
        <v>0</v>
      </c>
      <c r="S330" s="130">
        <v>0</v>
      </c>
      <c r="T330" s="131">
        <f>S330*H330</f>
        <v>0</v>
      </c>
      <c r="AR330" s="132" t="s">
        <v>416</v>
      </c>
      <c r="AT330" s="132" t="s">
        <v>118</v>
      </c>
      <c r="AU330" s="132" t="s">
        <v>80</v>
      </c>
      <c r="AY330" s="15" t="s">
        <v>116</v>
      </c>
      <c r="BE330" s="133">
        <f>IF(N330="základní",J330,0)</f>
        <v>0</v>
      </c>
      <c r="BF330" s="133">
        <f>IF(N330="snížená",J330,0)</f>
        <v>0</v>
      </c>
      <c r="BG330" s="133">
        <f>IF(N330="zákl. přenesená",J330,0)</f>
        <v>0</v>
      </c>
      <c r="BH330" s="133">
        <f>IF(N330="sníž. přenesená",J330,0)</f>
        <v>0</v>
      </c>
      <c r="BI330" s="133">
        <f>IF(N330="nulová",J330,0)</f>
        <v>0</v>
      </c>
      <c r="BJ330" s="15" t="s">
        <v>78</v>
      </c>
      <c r="BK330" s="133">
        <f>ROUND(I330*H330,2)</f>
        <v>0</v>
      </c>
      <c r="BL330" s="15" t="s">
        <v>416</v>
      </c>
      <c r="BM330" s="132" t="s">
        <v>465</v>
      </c>
    </row>
    <row r="331" spans="2:65" s="1" customFormat="1">
      <c r="B331" s="27"/>
      <c r="D331" s="134" t="s">
        <v>124</v>
      </c>
      <c r="F331" s="135" t="s">
        <v>462</v>
      </c>
      <c r="L331" s="27"/>
      <c r="M331" s="136"/>
      <c r="T331" s="51"/>
      <c r="AT331" s="15" t="s">
        <v>124</v>
      </c>
      <c r="AU331" s="15" t="s">
        <v>80</v>
      </c>
    </row>
    <row r="332" spans="2:65" s="1" customFormat="1">
      <c r="B332" s="27"/>
      <c r="D332" s="159" t="s">
        <v>418</v>
      </c>
      <c r="F332" s="160" t="s">
        <v>466</v>
      </c>
      <c r="L332" s="27"/>
      <c r="M332" s="136"/>
      <c r="T332" s="51"/>
      <c r="AT332" s="15" t="s">
        <v>418</v>
      </c>
      <c r="AU332" s="15" t="s">
        <v>80</v>
      </c>
    </row>
    <row r="333" spans="2:65" s="1" customFormat="1" ht="16.5" customHeight="1">
      <c r="B333" s="121"/>
      <c r="C333" s="122" t="s">
        <v>467</v>
      </c>
      <c r="D333" s="122" t="s">
        <v>118</v>
      </c>
      <c r="E333" s="123" t="s">
        <v>468</v>
      </c>
      <c r="F333" s="124" t="s">
        <v>469</v>
      </c>
      <c r="G333" s="125" t="s">
        <v>470</v>
      </c>
      <c r="H333" s="126">
        <v>2</v>
      </c>
      <c r="I333" s="127"/>
      <c r="J333" s="127">
        <f>ROUND(I333*H333,2)</f>
        <v>0</v>
      </c>
      <c r="K333" s="124" t="s">
        <v>1</v>
      </c>
      <c r="L333" s="27"/>
      <c r="M333" s="128" t="s">
        <v>1</v>
      </c>
      <c r="N333" s="129" t="s">
        <v>38</v>
      </c>
      <c r="O333" s="130">
        <v>0</v>
      </c>
      <c r="P333" s="130">
        <f>O333*H333</f>
        <v>0</v>
      </c>
      <c r="Q333" s="130">
        <v>0</v>
      </c>
      <c r="R333" s="130">
        <f>Q333*H333</f>
        <v>0</v>
      </c>
      <c r="S333" s="130">
        <v>0</v>
      </c>
      <c r="T333" s="131">
        <f>S333*H333</f>
        <v>0</v>
      </c>
      <c r="AR333" s="132" t="s">
        <v>416</v>
      </c>
      <c r="AT333" s="132" t="s">
        <v>118</v>
      </c>
      <c r="AU333" s="132" t="s">
        <v>80</v>
      </c>
      <c r="AY333" s="15" t="s">
        <v>116</v>
      </c>
      <c r="BE333" s="133">
        <f>IF(N333="základní",J333,0)</f>
        <v>0</v>
      </c>
      <c r="BF333" s="133">
        <f>IF(N333="snížená",J333,0)</f>
        <v>0</v>
      </c>
      <c r="BG333" s="133">
        <f>IF(N333="zákl. přenesená",J333,0)</f>
        <v>0</v>
      </c>
      <c r="BH333" s="133">
        <f>IF(N333="sníž. přenesená",J333,0)</f>
        <v>0</v>
      </c>
      <c r="BI333" s="133">
        <f>IF(N333="nulová",J333,0)</f>
        <v>0</v>
      </c>
      <c r="BJ333" s="15" t="s">
        <v>78</v>
      </c>
      <c r="BK333" s="133">
        <f>ROUND(I333*H333,2)</f>
        <v>0</v>
      </c>
      <c r="BL333" s="15" t="s">
        <v>416</v>
      </c>
      <c r="BM333" s="132" t="s">
        <v>471</v>
      </c>
    </row>
    <row r="334" spans="2:65" s="1" customFormat="1">
      <c r="B334" s="27"/>
      <c r="D334" s="134" t="s">
        <v>124</v>
      </c>
      <c r="F334" s="135" t="s">
        <v>472</v>
      </c>
      <c r="L334" s="27"/>
      <c r="M334" s="136"/>
      <c r="T334" s="51"/>
      <c r="AT334" s="15" t="s">
        <v>124</v>
      </c>
      <c r="AU334" s="15" t="s">
        <v>80</v>
      </c>
    </row>
    <row r="335" spans="2:65" s="1" customFormat="1" ht="19.5">
      <c r="B335" s="27"/>
      <c r="D335" s="134" t="s">
        <v>126</v>
      </c>
      <c r="F335" s="137" t="s">
        <v>473</v>
      </c>
      <c r="L335" s="27"/>
      <c r="M335" s="136"/>
      <c r="T335" s="51"/>
      <c r="AT335" s="15" t="s">
        <v>126</v>
      </c>
      <c r="AU335" s="15" t="s">
        <v>80</v>
      </c>
    </row>
    <row r="336" spans="2:65" s="11" customFormat="1" ht="22.9" customHeight="1">
      <c r="B336" s="110"/>
      <c r="D336" s="111" t="s">
        <v>72</v>
      </c>
      <c r="E336" s="119" t="s">
        <v>474</v>
      </c>
      <c r="F336" s="119" t="s">
        <v>475</v>
      </c>
      <c r="J336" s="120">
        <f>BK336</f>
        <v>0</v>
      </c>
      <c r="L336" s="110"/>
      <c r="M336" s="114"/>
      <c r="P336" s="115">
        <f>SUM(P337:P343)</f>
        <v>0</v>
      </c>
      <c r="R336" s="115">
        <f>SUM(R337:R343)</f>
        <v>0</v>
      </c>
      <c r="T336" s="116">
        <f>SUM(T337:T343)</f>
        <v>0</v>
      </c>
      <c r="AR336" s="111" t="s">
        <v>151</v>
      </c>
      <c r="AT336" s="117" t="s">
        <v>72</v>
      </c>
      <c r="AU336" s="117" t="s">
        <v>78</v>
      </c>
      <c r="AY336" s="111" t="s">
        <v>116</v>
      </c>
      <c r="BK336" s="118">
        <f>SUM(BK337:BK343)</f>
        <v>0</v>
      </c>
    </row>
    <row r="337" spans="2:65" s="1" customFormat="1" ht="21.75" customHeight="1">
      <c r="B337" s="121"/>
      <c r="C337" s="122" t="s">
        <v>476</v>
      </c>
      <c r="D337" s="122" t="s">
        <v>118</v>
      </c>
      <c r="E337" s="123" t="s">
        <v>477</v>
      </c>
      <c r="F337" s="124" t="s">
        <v>478</v>
      </c>
      <c r="G337" s="125" t="s">
        <v>192</v>
      </c>
      <c r="H337" s="126">
        <v>2</v>
      </c>
      <c r="I337" s="127"/>
      <c r="J337" s="127">
        <f>ROUND(I337*H337,2)</f>
        <v>0</v>
      </c>
      <c r="K337" s="124" t="s">
        <v>1</v>
      </c>
      <c r="L337" s="27"/>
      <c r="M337" s="128" t="s">
        <v>1</v>
      </c>
      <c r="N337" s="129" t="s">
        <v>38</v>
      </c>
      <c r="O337" s="130">
        <v>0</v>
      </c>
      <c r="P337" s="130">
        <f>O337*H337</f>
        <v>0</v>
      </c>
      <c r="Q337" s="130">
        <v>0</v>
      </c>
      <c r="R337" s="130">
        <f>Q337*H337</f>
        <v>0</v>
      </c>
      <c r="S337" s="130">
        <v>0</v>
      </c>
      <c r="T337" s="131">
        <f>S337*H337</f>
        <v>0</v>
      </c>
      <c r="AR337" s="132" t="s">
        <v>416</v>
      </c>
      <c r="AT337" s="132" t="s">
        <v>118</v>
      </c>
      <c r="AU337" s="132" t="s">
        <v>80</v>
      </c>
      <c r="AY337" s="15" t="s">
        <v>116</v>
      </c>
      <c r="BE337" s="133">
        <f>IF(N337="základní",J337,0)</f>
        <v>0</v>
      </c>
      <c r="BF337" s="133">
        <f>IF(N337="snížená",J337,0)</f>
        <v>0</v>
      </c>
      <c r="BG337" s="133">
        <f>IF(N337="zákl. přenesená",J337,0)</f>
        <v>0</v>
      </c>
      <c r="BH337" s="133">
        <f>IF(N337="sníž. přenesená",J337,0)</f>
        <v>0</v>
      </c>
      <c r="BI337" s="133">
        <f>IF(N337="nulová",J337,0)</f>
        <v>0</v>
      </c>
      <c r="BJ337" s="15" t="s">
        <v>78</v>
      </c>
      <c r="BK337" s="133">
        <f>ROUND(I337*H337,2)</f>
        <v>0</v>
      </c>
      <c r="BL337" s="15" t="s">
        <v>416</v>
      </c>
      <c r="BM337" s="132" t="s">
        <v>479</v>
      </c>
    </row>
    <row r="338" spans="2:65" s="1" customFormat="1">
      <c r="B338" s="27"/>
      <c r="D338" s="134" t="s">
        <v>124</v>
      </c>
      <c r="F338" s="135" t="s">
        <v>478</v>
      </c>
      <c r="L338" s="27"/>
      <c r="M338" s="136"/>
      <c r="T338" s="51"/>
      <c r="AT338" s="15" t="s">
        <v>124</v>
      </c>
      <c r="AU338" s="15" t="s">
        <v>80</v>
      </c>
    </row>
    <row r="339" spans="2:65" s="1" customFormat="1" ht="19.5">
      <c r="B339" s="27"/>
      <c r="D339" s="134" t="s">
        <v>126</v>
      </c>
      <c r="F339" s="137" t="s">
        <v>480</v>
      </c>
      <c r="L339" s="27"/>
      <c r="M339" s="136"/>
      <c r="T339" s="51"/>
      <c r="AT339" s="15" t="s">
        <v>126</v>
      </c>
      <c r="AU339" s="15" t="s">
        <v>80</v>
      </c>
    </row>
    <row r="340" spans="2:65" s="12" customFormat="1">
      <c r="B340" s="138"/>
      <c r="D340" s="134" t="s">
        <v>128</v>
      </c>
      <c r="E340" s="139" t="s">
        <v>1</v>
      </c>
      <c r="F340" s="140" t="s">
        <v>481</v>
      </c>
      <c r="H340" s="141">
        <v>2</v>
      </c>
      <c r="L340" s="138"/>
      <c r="M340" s="142"/>
      <c r="T340" s="143"/>
      <c r="AT340" s="139" t="s">
        <v>128</v>
      </c>
      <c r="AU340" s="139" t="s">
        <v>80</v>
      </c>
      <c r="AV340" s="12" t="s">
        <v>80</v>
      </c>
      <c r="AW340" s="12" t="s">
        <v>30</v>
      </c>
      <c r="AX340" s="12" t="s">
        <v>78</v>
      </c>
      <c r="AY340" s="139" t="s">
        <v>116</v>
      </c>
    </row>
    <row r="341" spans="2:65" s="1" customFormat="1" ht="16.5" customHeight="1">
      <c r="B341" s="121"/>
      <c r="C341" s="122" t="s">
        <v>482</v>
      </c>
      <c r="D341" s="122" t="s">
        <v>118</v>
      </c>
      <c r="E341" s="123" t="s">
        <v>483</v>
      </c>
      <c r="F341" s="124" t="s">
        <v>484</v>
      </c>
      <c r="G341" s="125" t="s">
        <v>192</v>
      </c>
      <c r="H341" s="126">
        <v>5</v>
      </c>
      <c r="I341" s="127"/>
      <c r="J341" s="127">
        <f>ROUND(I341*H341,2)</f>
        <v>0</v>
      </c>
      <c r="K341" s="124" t="s">
        <v>1</v>
      </c>
      <c r="L341" s="27"/>
      <c r="M341" s="128" t="s">
        <v>1</v>
      </c>
      <c r="N341" s="129" t="s">
        <v>38</v>
      </c>
      <c r="O341" s="130">
        <v>0</v>
      </c>
      <c r="P341" s="130">
        <f>O341*H341</f>
        <v>0</v>
      </c>
      <c r="Q341" s="130">
        <v>0</v>
      </c>
      <c r="R341" s="130">
        <f>Q341*H341</f>
        <v>0</v>
      </c>
      <c r="S341" s="130">
        <v>0</v>
      </c>
      <c r="T341" s="131">
        <f>S341*H341</f>
        <v>0</v>
      </c>
      <c r="AR341" s="132" t="s">
        <v>416</v>
      </c>
      <c r="AT341" s="132" t="s">
        <v>118</v>
      </c>
      <c r="AU341" s="132" t="s">
        <v>80</v>
      </c>
      <c r="AY341" s="15" t="s">
        <v>116</v>
      </c>
      <c r="BE341" s="133">
        <f>IF(N341="základní",J341,0)</f>
        <v>0</v>
      </c>
      <c r="BF341" s="133">
        <f>IF(N341="snížená",J341,0)</f>
        <v>0</v>
      </c>
      <c r="BG341" s="133">
        <f>IF(N341="zákl. přenesená",J341,0)</f>
        <v>0</v>
      </c>
      <c r="BH341" s="133">
        <f>IF(N341="sníž. přenesená",J341,0)</f>
        <v>0</v>
      </c>
      <c r="BI341" s="133">
        <f>IF(N341="nulová",J341,0)</f>
        <v>0</v>
      </c>
      <c r="BJ341" s="15" t="s">
        <v>78</v>
      </c>
      <c r="BK341" s="133">
        <f>ROUND(I341*H341,2)</f>
        <v>0</v>
      </c>
      <c r="BL341" s="15" t="s">
        <v>416</v>
      </c>
      <c r="BM341" s="132" t="s">
        <v>485</v>
      </c>
    </row>
    <row r="342" spans="2:65" s="1" customFormat="1">
      <c r="B342" s="27"/>
      <c r="D342" s="134" t="s">
        <v>124</v>
      </c>
      <c r="F342" s="135" t="s">
        <v>484</v>
      </c>
      <c r="L342" s="27"/>
      <c r="M342" s="136"/>
      <c r="T342" s="51"/>
      <c r="AT342" s="15" t="s">
        <v>124</v>
      </c>
      <c r="AU342" s="15" t="s">
        <v>80</v>
      </c>
    </row>
    <row r="343" spans="2:65" s="1" customFormat="1" ht="29.25">
      <c r="B343" s="27"/>
      <c r="D343" s="134" t="s">
        <v>126</v>
      </c>
      <c r="F343" s="137" t="s">
        <v>486</v>
      </c>
      <c r="L343" s="27"/>
      <c r="M343" s="161"/>
      <c r="N343" s="162"/>
      <c r="O343" s="162"/>
      <c r="P343" s="162"/>
      <c r="Q343" s="162"/>
      <c r="R343" s="162"/>
      <c r="S343" s="162"/>
      <c r="T343" s="163"/>
      <c r="AT343" s="15" t="s">
        <v>126</v>
      </c>
      <c r="AU343" s="15" t="s">
        <v>80</v>
      </c>
    </row>
    <row r="344" spans="2:65" s="1" customFormat="1" ht="6.95" customHeight="1">
      <c r="B344" s="39"/>
      <c r="C344" s="40"/>
      <c r="D344" s="40"/>
      <c r="E344" s="40"/>
      <c r="F344" s="40"/>
      <c r="G344" s="40"/>
      <c r="H344" s="40"/>
      <c r="I344" s="40"/>
      <c r="J344" s="40"/>
      <c r="K344" s="40"/>
      <c r="L344" s="27"/>
    </row>
  </sheetData>
  <autoFilter ref="C125:K343"/>
  <mergeCells count="6">
    <mergeCell ref="E118:H118"/>
    <mergeCell ref="L2:V2"/>
    <mergeCell ref="E7:H7"/>
    <mergeCell ref="E16:H16"/>
    <mergeCell ref="E25:H25"/>
    <mergeCell ref="E85:H85"/>
  </mergeCells>
  <hyperlinks>
    <hyperlink ref="F303" r:id="rId1"/>
    <hyperlink ref="F307" r:id="rId2"/>
    <hyperlink ref="F311" r:id="rId3"/>
    <hyperlink ref="F315" r:id="rId4"/>
    <hyperlink ref="F318" r:id="rId5"/>
    <hyperlink ref="F321" r:id="rId6"/>
    <hyperlink ref="F325" r:id="rId7"/>
    <hyperlink ref="F328" r:id="rId8"/>
    <hyperlink ref="F332" r:id="rId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2025_02 - Roztoky</vt:lpstr>
      <vt:lpstr>'2025_02 - Roztoky'!Názvy_tisku</vt:lpstr>
      <vt:lpstr>'Rekapitulace stavby'!Názvy_tisku</vt:lpstr>
      <vt:lpstr>'2025_02 - Roztoky'!Oblast_tisku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ROZPOCTY-JSAVKO\savkov</dc:creator>
  <cp:lastModifiedBy>lenovo</cp:lastModifiedBy>
  <dcterms:created xsi:type="dcterms:W3CDTF">2025-08-12T11:01:25Z</dcterms:created>
  <dcterms:modified xsi:type="dcterms:W3CDTF">2025-08-14T12:24:17Z</dcterms:modified>
</cp:coreProperties>
</file>